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15480" windowHeight="9150" tabRatio="649"/>
  </bookViews>
  <sheets>
    <sheet name="List of Tables" sheetId="1" r:id="rId1"/>
    <sheet name="Table VII.1" sheetId="7" r:id="rId2"/>
    <sheet name="Table VII.2" sheetId="6" r:id="rId3"/>
    <sheet name="Table VII.3" sheetId="5" r:id="rId4"/>
    <sheet name="Table VII.4" sheetId="4" r:id="rId5"/>
    <sheet name="Table VII.5" sheetId="2" r:id="rId6"/>
    <sheet name="Table VII.6" sheetId="3" r:id="rId7"/>
    <sheet name="Population" sheetId="8" state="hidden" r:id="rId8"/>
    <sheet name="Sheet2" sheetId="9" state="hidden" r:id="rId9"/>
  </sheets>
  <definedNames>
    <definedName name="_xlnm.Print_Area" localSheetId="2">'Table VII.2'!$A$1:$H$28</definedName>
    <definedName name="_xlnm.Print_Area" localSheetId="3">'Table VII.3'!$A$1:$H$33</definedName>
  </definedNames>
  <calcPr calcId="125725"/>
</workbook>
</file>

<file path=xl/calcChain.xml><?xml version="1.0" encoding="utf-8"?>
<calcChain xmlns="http://schemas.openxmlformats.org/spreadsheetml/2006/main">
  <c r="I22" i="2"/>
  <c r="I22" i="7"/>
  <c r="L13" i="3"/>
  <c r="J14" i="4"/>
  <c r="J15"/>
  <c r="K15"/>
  <c r="O14" i="7"/>
  <c r="J22" i="3" l="1"/>
  <c r="J16"/>
  <c r="K16" i="2"/>
  <c r="J16"/>
  <c r="L21" i="4"/>
  <c r="L16"/>
  <c r="J16"/>
  <c r="K23" i="5"/>
  <c r="L23"/>
  <c r="J23"/>
  <c r="K16"/>
  <c r="J16"/>
  <c r="K16" i="6"/>
  <c r="J16"/>
  <c r="M22" i="2"/>
  <c r="M13"/>
  <c r="M13" i="5"/>
  <c r="M13" i="6"/>
  <c r="O13" i="7"/>
  <c r="W25"/>
  <c r="W24"/>
  <c r="W23"/>
  <c r="W22"/>
  <c r="N21" i="3"/>
  <c r="J15"/>
  <c r="L19"/>
  <c r="L8"/>
  <c r="L9"/>
  <c r="L10"/>
  <c r="L12"/>
  <c r="L14"/>
  <c r="L16"/>
  <c r="L17"/>
  <c r="L18"/>
  <c r="L7"/>
  <c r="L20" s="1"/>
  <c r="P20"/>
  <c r="M6" i="6"/>
  <c r="M7"/>
  <c r="M8"/>
  <c r="M9"/>
  <c r="M10"/>
  <c r="M11"/>
  <c r="M12"/>
  <c r="M14"/>
  <c r="M15"/>
  <c r="M16"/>
  <c r="M17"/>
  <c r="M18"/>
  <c r="M19"/>
  <c r="M7" i="5"/>
  <c r="M8"/>
  <c r="M9"/>
  <c r="M10"/>
  <c r="M11"/>
  <c r="M12"/>
  <c r="M14"/>
  <c r="M16"/>
  <c r="M17"/>
  <c r="M18"/>
  <c r="M19"/>
  <c r="M18" i="2"/>
  <c r="M17"/>
  <c r="M16"/>
  <c r="M15"/>
  <c r="M14"/>
  <c r="M12"/>
  <c r="M11"/>
  <c r="M10"/>
  <c r="M9"/>
  <c r="M8"/>
  <c r="M7"/>
  <c r="M6"/>
  <c r="M21" s="1"/>
  <c r="G21" s="1"/>
  <c r="M19"/>
  <c r="L8" i="4"/>
  <c r="L9"/>
  <c r="L10"/>
  <c r="L12"/>
  <c r="L13"/>
  <c r="L14"/>
  <c r="L15"/>
  <c r="L17"/>
  <c r="L18"/>
  <c r="L19"/>
  <c r="L7"/>
  <c r="P20"/>
  <c r="S21" i="5"/>
  <c r="S20"/>
  <c r="R20"/>
  <c r="L13" i="6"/>
  <c r="V21" i="7"/>
  <c r="U20"/>
  <c r="T20"/>
  <c r="S21"/>
  <c r="O8"/>
  <c r="O9"/>
  <c r="O10"/>
  <c r="O11"/>
  <c r="O12"/>
  <c r="O15"/>
  <c r="O16"/>
  <c r="O17"/>
  <c r="O18"/>
  <c r="O19"/>
  <c r="N8"/>
  <c r="N9"/>
  <c r="N10"/>
  <c r="N11"/>
  <c r="N12"/>
  <c r="N13"/>
  <c r="N14"/>
  <c r="N15"/>
  <c r="N16"/>
  <c r="N17"/>
  <c r="N18"/>
  <c r="N21" s="1"/>
  <c r="F21" s="1"/>
  <c r="N19"/>
  <c r="M8"/>
  <c r="M9"/>
  <c r="M10"/>
  <c r="M11"/>
  <c r="M12"/>
  <c r="M13"/>
  <c r="M14"/>
  <c r="M15"/>
  <c r="M16"/>
  <c r="M17"/>
  <c r="M18"/>
  <c r="M21" s="1"/>
  <c r="E21" s="1"/>
  <c r="M19"/>
  <c r="L8"/>
  <c r="L9"/>
  <c r="L10"/>
  <c r="L11"/>
  <c r="L12"/>
  <c r="L13"/>
  <c r="L14"/>
  <c r="L15"/>
  <c r="L16"/>
  <c r="L17"/>
  <c r="L18"/>
  <c r="L19"/>
  <c r="K8"/>
  <c r="K9"/>
  <c r="K10"/>
  <c r="K11"/>
  <c r="K12"/>
  <c r="K13"/>
  <c r="K14"/>
  <c r="K15"/>
  <c r="K16"/>
  <c r="K17"/>
  <c r="K18"/>
  <c r="K19"/>
  <c r="J8"/>
  <c r="J9"/>
  <c r="J10"/>
  <c r="J11"/>
  <c r="J12"/>
  <c r="J14"/>
  <c r="J15"/>
  <c r="J16"/>
  <c r="J17"/>
  <c r="J18"/>
  <c r="J19"/>
  <c r="M7"/>
  <c r="N7"/>
  <c r="T21"/>
  <c r="U21"/>
  <c r="R21"/>
  <c r="Q21"/>
  <c r="O7"/>
  <c r="K7"/>
  <c r="L7"/>
  <c r="J7"/>
  <c r="S20" i="6"/>
  <c r="Q20"/>
  <c r="P20"/>
  <c r="P21" i="5"/>
  <c r="Q20"/>
  <c r="P20"/>
  <c r="O20" i="4"/>
  <c r="N20"/>
  <c r="S20" i="2"/>
  <c r="Q20"/>
  <c r="P20"/>
  <c r="O20" i="3"/>
  <c r="N20"/>
  <c r="K7"/>
  <c r="K8"/>
  <c r="K20" s="1"/>
  <c r="K9"/>
  <c r="K10"/>
  <c r="K11"/>
  <c r="K12"/>
  <c r="K13"/>
  <c r="K14"/>
  <c r="K16"/>
  <c r="K17"/>
  <c r="K18"/>
  <c r="K19"/>
  <c r="J8"/>
  <c r="J9"/>
  <c r="J10"/>
  <c r="J11"/>
  <c r="J12"/>
  <c r="J14"/>
  <c r="J17"/>
  <c r="J18"/>
  <c r="J21" s="1"/>
  <c r="J19"/>
  <c r="J7"/>
  <c r="K6" i="2"/>
  <c r="L6"/>
  <c r="K7"/>
  <c r="L7"/>
  <c r="K8"/>
  <c r="L8"/>
  <c r="K9"/>
  <c r="L9"/>
  <c r="K10"/>
  <c r="L10"/>
  <c r="K11"/>
  <c r="L11"/>
  <c r="K12"/>
  <c r="L12"/>
  <c r="L13"/>
  <c r="K14"/>
  <c r="L14"/>
  <c r="K15"/>
  <c r="L15"/>
  <c r="L16"/>
  <c r="K17"/>
  <c r="L17"/>
  <c r="K18"/>
  <c r="L18"/>
  <c r="K19"/>
  <c r="L19"/>
  <c r="J7"/>
  <c r="J9"/>
  <c r="J10"/>
  <c r="J11"/>
  <c r="J12"/>
  <c r="J14"/>
  <c r="J15"/>
  <c r="J17"/>
  <c r="J18"/>
  <c r="J19"/>
  <c r="J6"/>
  <c r="S21"/>
  <c r="R21"/>
  <c r="Q21"/>
  <c r="P21"/>
  <c r="R20"/>
  <c r="K7" i="4"/>
  <c r="K8"/>
  <c r="K9"/>
  <c r="K10"/>
  <c r="K11"/>
  <c r="K12"/>
  <c r="K13"/>
  <c r="K14"/>
  <c r="K16"/>
  <c r="K17"/>
  <c r="K18"/>
  <c r="K19"/>
  <c r="J8"/>
  <c r="J9"/>
  <c r="J10"/>
  <c r="J11"/>
  <c r="J12"/>
  <c r="J13"/>
  <c r="J17"/>
  <c r="J18"/>
  <c r="J19"/>
  <c r="J7"/>
  <c r="Q21" i="5"/>
  <c r="R21"/>
  <c r="K15"/>
  <c r="K7"/>
  <c r="L7"/>
  <c r="K8"/>
  <c r="L8"/>
  <c r="K9"/>
  <c r="L9"/>
  <c r="K10"/>
  <c r="L10"/>
  <c r="K11"/>
  <c r="L11"/>
  <c r="K12"/>
  <c r="L12"/>
  <c r="L13"/>
  <c r="K14"/>
  <c r="L14"/>
  <c r="L16"/>
  <c r="K17"/>
  <c r="L17"/>
  <c r="K18"/>
  <c r="L18"/>
  <c r="K19"/>
  <c r="L19"/>
  <c r="J8"/>
  <c r="J9"/>
  <c r="J10"/>
  <c r="J11"/>
  <c r="J12"/>
  <c r="J14"/>
  <c r="J15"/>
  <c r="J17"/>
  <c r="J18"/>
  <c r="J19"/>
  <c r="J7"/>
  <c r="K6"/>
  <c r="P21" i="6"/>
  <c r="Q21"/>
  <c r="R21"/>
  <c r="S21"/>
  <c r="R20"/>
  <c r="L8"/>
  <c r="L9"/>
  <c r="L10"/>
  <c r="L11"/>
  <c r="L12"/>
  <c r="L14"/>
  <c r="L15"/>
  <c r="L16"/>
  <c r="L17"/>
  <c r="L18"/>
  <c r="L19"/>
  <c r="K8"/>
  <c r="K9"/>
  <c r="K10"/>
  <c r="K11"/>
  <c r="K12"/>
  <c r="K14"/>
  <c r="K15"/>
  <c r="K17"/>
  <c r="K18"/>
  <c r="K19"/>
  <c r="J8"/>
  <c r="J9"/>
  <c r="J10"/>
  <c r="J11"/>
  <c r="J12"/>
  <c r="J14"/>
  <c r="J15"/>
  <c r="J17"/>
  <c r="J18"/>
  <c r="J19"/>
  <c r="K7"/>
  <c r="L7"/>
  <c r="J7"/>
  <c r="K6"/>
  <c r="L6"/>
  <c r="J6"/>
  <c r="W54" i="9"/>
  <c r="X54"/>
  <c r="W53"/>
  <c r="X53"/>
  <c r="AC43"/>
  <c r="AC44"/>
  <c r="AC45"/>
  <c r="AC46"/>
  <c r="AC47"/>
  <c r="AC48"/>
  <c r="AC49"/>
  <c r="AC50"/>
  <c r="AC51"/>
  <c r="AC52"/>
  <c r="AC53"/>
  <c r="AC54"/>
  <c r="AB43"/>
  <c r="AB44"/>
  <c r="AB45"/>
  <c r="AB46"/>
  <c r="AB47"/>
  <c r="AB48"/>
  <c r="AB49"/>
  <c r="AB50"/>
  <c r="AB51"/>
  <c r="AB52"/>
  <c r="AB53"/>
  <c r="AB54"/>
  <c r="AA43"/>
  <c r="AA55" s="1"/>
  <c r="AA44"/>
  <c r="AA45"/>
  <c r="AA46"/>
  <c r="AA47"/>
  <c r="AA48"/>
  <c r="AA49"/>
  <c r="AA50"/>
  <c r="AA51"/>
  <c r="AA52"/>
  <c r="AA53"/>
  <c r="AA54"/>
  <c r="Z43"/>
  <c r="Z55" s="1"/>
  <c r="Z44"/>
  <c r="Z45"/>
  <c r="Z46"/>
  <c r="Z47"/>
  <c r="Z48"/>
  <c r="Z49"/>
  <c r="Z50"/>
  <c r="Z51"/>
  <c r="Z52"/>
  <c r="Z53"/>
  <c r="Z54"/>
  <c r="Y43"/>
  <c r="Y44"/>
  <c r="Y45"/>
  <c r="Y46"/>
  <c r="Y47"/>
  <c r="Y48"/>
  <c r="Y49"/>
  <c r="Y50"/>
  <c r="Y51"/>
  <c r="Y52"/>
  <c r="Y53"/>
  <c r="Y54"/>
  <c r="X43"/>
  <c r="X44"/>
  <c r="X45"/>
  <c r="X46"/>
  <c r="X47"/>
  <c r="X48"/>
  <c r="X49"/>
  <c r="X50"/>
  <c r="X51"/>
  <c r="X52"/>
  <c r="W43"/>
  <c r="W44"/>
  <c r="W55" s="1"/>
  <c r="W45"/>
  <c r="W46"/>
  <c r="W47"/>
  <c r="W48"/>
  <c r="W49"/>
  <c r="W50"/>
  <c r="W51"/>
  <c r="W52"/>
  <c r="X42"/>
  <c r="X55" s="1"/>
  <c r="Y42"/>
  <c r="Y55" s="1"/>
  <c r="Z42"/>
  <c r="AA42"/>
  <c r="AB42"/>
  <c r="AB55" s="1"/>
  <c r="AC42"/>
  <c r="AC55" s="1"/>
  <c r="W42"/>
  <c r="D18" i="8"/>
  <c r="E18"/>
  <c r="F18"/>
  <c r="G18"/>
  <c r="H18"/>
  <c r="I18"/>
  <c r="J18"/>
  <c r="K18"/>
  <c r="L18"/>
  <c r="M18"/>
  <c r="N18"/>
  <c r="O18"/>
  <c r="P18"/>
  <c r="Q18"/>
  <c r="R18"/>
  <c r="S18"/>
  <c r="T18"/>
  <c r="U18"/>
  <c r="V18"/>
  <c r="W18"/>
  <c r="C18"/>
  <c r="Y17"/>
  <c r="X17"/>
  <c r="W17"/>
  <c r="V17"/>
  <c r="U17"/>
  <c r="T17"/>
  <c r="S17"/>
  <c r="R17"/>
  <c r="Q17"/>
  <c r="P17"/>
  <c r="O17"/>
  <c r="N17"/>
  <c r="M17"/>
  <c r="L17"/>
  <c r="K17"/>
  <c r="J17"/>
  <c r="I17"/>
  <c r="H17"/>
  <c r="G17"/>
  <c r="F17"/>
  <c r="E17"/>
  <c r="D17"/>
  <c r="C17"/>
  <c r="J21" i="2" l="1"/>
  <c r="L21"/>
  <c r="D21" s="1"/>
  <c r="J20"/>
  <c r="J22" s="1"/>
  <c r="K21"/>
  <c r="C21" s="1"/>
  <c r="M20" i="7"/>
  <c r="E20" s="1"/>
  <c r="N20"/>
  <c r="J20" i="3"/>
  <c r="B21" i="2"/>
  <c r="J20" i="4"/>
  <c r="J21" s="1"/>
  <c r="L20" i="2"/>
  <c r="L21" i="7"/>
  <c r="D21" s="1"/>
  <c r="O21"/>
  <c r="G21" s="1"/>
  <c r="L20" i="4"/>
  <c r="M20" i="2"/>
  <c r="K20"/>
  <c r="K22" s="1"/>
  <c r="K20" i="4"/>
  <c r="K21" s="1"/>
  <c r="M21" i="5"/>
  <c r="J21"/>
  <c r="B21" s="1"/>
  <c r="L21"/>
  <c r="L20"/>
  <c r="M20"/>
  <c r="K21"/>
  <c r="C21" s="1"/>
  <c r="J21" i="6"/>
  <c r="B21" s="1"/>
  <c r="K21"/>
  <c r="C21" s="1"/>
  <c r="L21"/>
  <c r="D21" s="1"/>
  <c r="M21"/>
  <c r="G21" s="1"/>
  <c r="L20"/>
  <c r="D20" s="1"/>
  <c r="F20" i="7"/>
  <c r="K21"/>
  <c r="C21" s="1"/>
  <c r="K20"/>
  <c r="C20" s="1"/>
  <c r="J21"/>
  <c r="B21" s="1"/>
  <c r="L20"/>
  <c r="D20" s="1"/>
  <c r="O20"/>
  <c r="G20" s="1"/>
  <c r="J20"/>
  <c r="B20" s="1"/>
  <c r="J20" i="5"/>
  <c r="K20"/>
  <c r="M20" i="6"/>
  <c r="G20" s="1"/>
  <c r="K20"/>
  <c r="C20" s="1"/>
  <c r="J20"/>
  <c r="B20" s="1"/>
  <c r="D20" i="2" l="1"/>
  <c r="L22"/>
  <c r="T20" i="6"/>
  <c r="T21"/>
</calcChain>
</file>

<file path=xl/sharedStrings.xml><?xml version="1.0" encoding="utf-8"?>
<sst xmlns="http://schemas.openxmlformats.org/spreadsheetml/2006/main" count="894" uniqueCount="421">
  <si>
    <t>CHAPTER VII.  Millennium Development Goal 7:</t>
  </si>
  <si>
    <t>Ensuring Environmental Sustainability</t>
  </si>
  <si>
    <t>الفصل السابع-  الهدف 7 من الأهداف الإنمائية للألفية: كفالة الاستدامة البيئية</t>
  </si>
  <si>
    <t xml:space="preserve">Table VII.2. Access to Improved Drinking Water Sources (urban) </t>
  </si>
  <si>
    <t xml:space="preserve">Table VII.3. Access to Improved Drinking Water Sources (rural) </t>
  </si>
  <si>
    <t xml:space="preserve">Table VII.4. Access to Improved Sanitation (total) </t>
  </si>
  <si>
    <t xml:space="preserve">Table VII.5. Access to Improved Sanitation (urban) </t>
  </si>
  <si>
    <t xml:space="preserve">Table VII.6. Access to Improved Sanitation (rural) </t>
  </si>
  <si>
    <t xml:space="preserve">Table VII.1. Access to Improved Drinking Water Sources (total) </t>
  </si>
  <si>
    <t xml:space="preserve">الجدول VII.1- السكان الذين يحصلون على مياه الشرب من مصادر محسّنة (المجموع) </t>
  </si>
  <si>
    <t xml:space="preserve">الجدول VII.2- السكان الذين يحصلون على مياه الشرب من مصادر محسّنة (المناطق الحضرية) </t>
  </si>
  <si>
    <t xml:space="preserve">الجدول VII.3- السكان الذين يحصلون على مياه الشرب من مصادر محسّنة (المناطق الريفية) </t>
  </si>
  <si>
    <t xml:space="preserve">الجدول VII.4- السكان الذين يحصلون على خدمات صرف صحي محسّنة (المجموع) </t>
  </si>
  <si>
    <t xml:space="preserve">الجدول VII.5- السكان الذين يحصلون على خدمات صرف صحي محسّنة (المناطق الحضرية) </t>
  </si>
  <si>
    <t xml:space="preserve">الجدول VII.6- السكان الذين يحصلون على خدمات صرف صحي محسّنة (المناطق الريفية) </t>
  </si>
  <si>
    <r>
      <t xml:space="preserve">Table VII.1 </t>
    </r>
    <r>
      <rPr>
        <b/>
        <sz val="12"/>
        <color theme="1"/>
        <rFont val="Arabic Transparent"/>
        <charset val="178"/>
      </rPr>
      <t>الجدول</t>
    </r>
  </si>
  <si>
    <r>
      <t>Access to Improved Drinking Water Sources (total) (%)</t>
    </r>
    <r>
      <rPr>
        <vertAlign val="superscript"/>
        <sz val="11"/>
        <color theme="1"/>
        <rFont val="Times New Roman"/>
        <family val="1"/>
      </rPr>
      <t>1</t>
    </r>
  </si>
  <si>
    <t>السكان الذين يحصلون على مياه الشرب من مصادر محسّنة (المجموع) (بالنسبة المئوية)</t>
  </si>
  <si>
    <t>Bahrain</t>
  </si>
  <si>
    <t> …</t>
  </si>
  <si>
    <t>…</t>
  </si>
  <si>
    <t>البحرين</t>
  </si>
  <si>
    <t>Egypt</t>
  </si>
  <si>
    <t>مصر</t>
  </si>
  <si>
    <t>Iraq</t>
  </si>
  <si>
    <t>العراق</t>
  </si>
  <si>
    <t>Jordan</t>
  </si>
  <si>
    <t>الأردن</t>
  </si>
  <si>
    <t>Kuwait</t>
  </si>
  <si>
    <t>الكويت</t>
  </si>
  <si>
    <t>Lebanon</t>
  </si>
  <si>
    <t>لبنان</t>
  </si>
  <si>
    <t>Oman</t>
  </si>
  <si>
    <t>عمان</t>
  </si>
  <si>
    <t>… </t>
  </si>
  <si>
    <t>فلسطين</t>
  </si>
  <si>
    <t>Qatar</t>
  </si>
  <si>
    <t>قطر</t>
  </si>
  <si>
    <t>Saudi Arabia</t>
  </si>
  <si>
    <t>المملكة العربية السعودية</t>
  </si>
  <si>
    <t>The Sudan</t>
  </si>
  <si>
    <t>السودان</t>
  </si>
  <si>
    <t>The Syrian Arab Republic</t>
  </si>
  <si>
    <t>الجمهورية العربية السورية</t>
  </si>
  <si>
    <t>The United Arab Emirates</t>
  </si>
  <si>
    <t>الإمارات العربية المتحدة</t>
  </si>
  <si>
    <t>Yemen</t>
  </si>
  <si>
    <t>اليمن</t>
  </si>
  <si>
    <t>دول مجلس التعاون الخليجي</t>
  </si>
  <si>
    <t>*</t>
  </si>
  <si>
    <r>
      <t>Notes</t>
    </r>
    <r>
      <rPr>
        <sz val="9"/>
        <color theme="1"/>
        <rFont val="Times New Roman"/>
        <family val="1"/>
      </rPr>
      <t>:</t>
    </r>
  </si>
  <si>
    <t>All values are estimated by their sources.</t>
  </si>
  <si>
    <t>Excluding Bahrain.</t>
  </si>
  <si>
    <t>Excluding Bahrain and Saudi Arabia.</t>
  </si>
  <si>
    <r>
      <t xml:space="preserve">Table VII.2 </t>
    </r>
    <r>
      <rPr>
        <b/>
        <sz val="12"/>
        <color rgb="FF000000"/>
        <rFont val="Arabic Transparent"/>
        <charset val="178"/>
      </rPr>
      <t>الجدول</t>
    </r>
  </si>
  <si>
    <r>
      <t>Access to Improved Drinking Water Sources (urban) (%)</t>
    </r>
    <r>
      <rPr>
        <vertAlign val="superscript"/>
        <sz val="11"/>
        <color theme="1"/>
        <rFont val="Times New Roman"/>
        <family val="1"/>
      </rPr>
      <t>1</t>
    </r>
  </si>
  <si>
    <t>السكان الذين يحصلون على مياه الشرب من مصادر محسّنة (المناطق الحضرية) (بالنسبة المئوية)</t>
  </si>
  <si>
    <t>Palestine</t>
  </si>
  <si>
    <r>
      <t>97</t>
    </r>
    <r>
      <rPr>
        <vertAlign val="superscript"/>
        <sz val="10"/>
        <color theme="1"/>
        <rFont val="Times New Roman"/>
        <family val="1"/>
      </rPr>
      <t>*</t>
    </r>
  </si>
  <si>
    <r>
      <t>96</t>
    </r>
    <r>
      <rPr>
        <vertAlign val="superscript"/>
        <sz val="10"/>
        <color theme="1"/>
        <rFont val="Times New Roman"/>
        <family val="1"/>
      </rPr>
      <t>*</t>
    </r>
  </si>
  <si>
    <t>...</t>
  </si>
  <si>
    <r>
      <t>GCC</t>
    </r>
    <r>
      <rPr>
        <vertAlign val="superscript"/>
        <sz val="10"/>
        <color theme="1"/>
        <rFont val="Times New Roman"/>
        <family val="1"/>
      </rPr>
      <t>2</t>
    </r>
  </si>
  <si>
    <t>Excluding Palestine.</t>
  </si>
  <si>
    <r>
      <t xml:space="preserve">Table VII.3 </t>
    </r>
    <r>
      <rPr>
        <b/>
        <sz val="12"/>
        <color rgb="FF000000"/>
        <rFont val="Arabic Transparent"/>
        <charset val="178"/>
      </rPr>
      <t>الجدول</t>
    </r>
  </si>
  <si>
    <t>Access to Improved Drinking Water Sources (rural) (%)</t>
  </si>
  <si>
    <t>السكان الذين يحصلون على مياه الشرب من مصادر محسّنة (المناطق الريفية) (بالنسبة المئوية)</t>
  </si>
  <si>
    <r>
      <t>1990</t>
    </r>
    <r>
      <rPr>
        <u/>
        <vertAlign val="superscript"/>
        <sz val="10"/>
        <color theme="1"/>
        <rFont val="Times New Roman"/>
        <family val="1"/>
      </rPr>
      <t>a</t>
    </r>
    <r>
      <rPr>
        <vertAlign val="superscript"/>
        <sz val="10"/>
        <color theme="1"/>
        <rFont val="Times New Roman"/>
        <family val="1"/>
      </rPr>
      <t>/, 1</t>
    </r>
  </si>
  <si>
    <r>
      <t>2005</t>
    </r>
    <r>
      <rPr>
        <u/>
        <vertAlign val="superscript"/>
        <sz val="10"/>
        <color theme="1"/>
        <rFont val="Times New Roman"/>
        <family val="1"/>
      </rPr>
      <t>a</t>
    </r>
    <r>
      <rPr>
        <vertAlign val="superscript"/>
        <sz val="10"/>
        <color theme="1"/>
        <rFont val="Times New Roman"/>
        <family val="1"/>
      </rPr>
      <t>/, 1</t>
    </r>
  </si>
  <si>
    <r>
      <t>2008</t>
    </r>
    <r>
      <rPr>
        <u/>
        <vertAlign val="superscript"/>
        <sz val="10"/>
        <color theme="1"/>
        <rFont val="Times New Roman"/>
        <family val="1"/>
      </rPr>
      <t>a</t>
    </r>
    <r>
      <rPr>
        <vertAlign val="superscript"/>
        <sz val="10"/>
        <color theme="1"/>
        <rFont val="Times New Roman"/>
        <family val="1"/>
      </rPr>
      <t>/, 1</t>
    </r>
  </si>
  <si>
    <r>
      <t>100</t>
    </r>
    <r>
      <rPr>
        <u/>
        <vertAlign val="superscript"/>
        <sz val="10"/>
        <color theme="1"/>
        <rFont val="Times New Roman"/>
        <family val="1"/>
      </rPr>
      <t>b</t>
    </r>
    <r>
      <rPr>
        <vertAlign val="superscript"/>
        <sz val="10"/>
        <color theme="1"/>
        <rFont val="Times New Roman"/>
        <family val="1"/>
      </rPr>
      <t>/</t>
    </r>
  </si>
  <si>
    <t>عُمان</t>
  </si>
  <si>
    <r>
      <t>Palestine</t>
    </r>
    <r>
      <rPr>
        <u/>
        <vertAlign val="superscript"/>
        <sz val="10"/>
        <color theme="1"/>
        <rFont val="Times New Roman"/>
        <family val="1"/>
      </rPr>
      <t>c</t>
    </r>
    <r>
      <rPr>
        <vertAlign val="superscript"/>
        <sz val="10"/>
        <color theme="1"/>
        <rFont val="Times New Roman"/>
        <family val="1"/>
      </rPr>
      <t>/</t>
    </r>
  </si>
  <si>
    <r>
      <t>64</t>
    </r>
    <r>
      <rPr>
        <u/>
        <vertAlign val="superscript"/>
        <sz val="10"/>
        <color theme="1"/>
        <rFont val="Times New Roman"/>
        <family val="1"/>
      </rPr>
      <t>d</t>
    </r>
    <r>
      <rPr>
        <vertAlign val="superscript"/>
        <sz val="10"/>
        <color theme="1"/>
        <rFont val="Times New Roman"/>
        <family val="1"/>
      </rPr>
      <t>/</t>
    </r>
  </si>
  <si>
    <r>
      <t>Sources</t>
    </r>
    <r>
      <rPr>
        <sz val="9"/>
        <color theme="1"/>
        <rFont val="Times New Roman"/>
        <family val="1"/>
      </rPr>
      <t>:</t>
    </r>
  </si>
  <si>
    <r>
      <t>a</t>
    </r>
    <r>
      <rPr>
        <sz val="9"/>
        <color theme="1"/>
        <rFont val="Times New Roman"/>
        <family val="1"/>
      </rPr>
      <t>/</t>
    </r>
  </si>
  <si>
    <r>
      <t>b</t>
    </r>
    <r>
      <rPr>
        <sz val="9"/>
        <color theme="1"/>
        <rFont val="Times New Roman"/>
        <family val="1"/>
      </rPr>
      <t>/</t>
    </r>
  </si>
  <si>
    <t>Joint Arab Economic Report. September 2002 and 2003.</t>
  </si>
  <si>
    <r>
      <t>c</t>
    </r>
    <r>
      <rPr>
        <sz val="9"/>
        <color theme="1"/>
        <rFont val="Times New Roman"/>
        <family val="1"/>
      </rPr>
      <t>/</t>
    </r>
  </si>
  <si>
    <r>
      <t>d</t>
    </r>
    <r>
      <rPr>
        <sz val="9"/>
        <color theme="1"/>
        <rFont val="Times New Roman"/>
        <family val="1"/>
      </rPr>
      <t>/</t>
    </r>
  </si>
  <si>
    <t>ESCWA MDG questionnaire.</t>
  </si>
  <si>
    <r>
      <t xml:space="preserve">Table VII.4 </t>
    </r>
    <r>
      <rPr>
        <b/>
        <sz val="12"/>
        <color rgb="FF000000"/>
        <rFont val="Arabic Transparent"/>
        <charset val="178"/>
      </rPr>
      <t>الجدول</t>
    </r>
  </si>
  <si>
    <r>
      <t>Access to Improved Sanitation (total) (%)</t>
    </r>
    <r>
      <rPr>
        <vertAlign val="superscript"/>
        <sz val="11"/>
        <color theme="1"/>
        <rFont val="Times New Roman"/>
        <family val="1"/>
      </rPr>
      <t>1</t>
    </r>
  </si>
  <si>
    <t>السكان الذين يحصلون على خدمات صرف صحي محسّنة (المجموع) (بالنسبة المئوية)</t>
  </si>
  <si>
    <r>
      <t>Palestine</t>
    </r>
    <r>
      <rPr>
        <vertAlign val="superscript"/>
        <sz val="10"/>
        <color theme="1"/>
        <rFont val="Times New Roman"/>
        <family val="1"/>
      </rPr>
      <t>*</t>
    </r>
  </si>
  <si>
    <r>
      <t xml:space="preserve">Table VII.5 </t>
    </r>
    <r>
      <rPr>
        <b/>
        <sz val="12"/>
        <color rgb="FF000000"/>
        <rFont val="Arabic Transparent"/>
        <charset val="178"/>
      </rPr>
      <t>الجدول</t>
    </r>
  </si>
  <si>
    <r>
      <t>Access to Improved Sanitation (urban) (%)</t>
    </r>
    <r>
      <rPr>
        <vertAlign val="superscript"/>
        <sz val="11"/>
        <color theme="1"/>
        <rFont val="Times New Roman"/>
        <family val="1"/>
      </rPr>
      <t>1</t>
    </r>
  </si>
  <si>
    <t>السكان الذين يحصلون على خدمات صرف صحي محسّنة (المناطق الحضرية) (بالنسبة المئوية)</t>
  </si>
  <si>
    <r>
      <t>فلسطين</t>
    </r>
    <r>
      <rPr>
        <vertAlign val="superscript"/>
        <sz val="10"/>
        <color theme="1"/>
        <rFont val="Arabic Transparent"/>
        <charset val="178"/>
      </rPr>
      <t>(*)</t>
    </r>
  </si>
  <si>
    <t>مجلس التعاون الخليجي</t>
  </si>
  <si>
    <t>Excluding Iraq and Palestine.</t>
  </si>
  <si>
    <r>
      <t xml:space="preserve">Table VII.6 </t>
    </r>
    <r>
      <rPr>
        <b/>
        <sz val="12"/>
        <color rgb="FF000000"/>
        <rFont val="Arabic Transparent"/>
        <charset val="178"/>
      </rPr>
      <t>الجدول</t>
    </r>
  </si>
  <si>
    <r>
      <t>Access to Improved Sanitation (rural) (%)</t>
    </r>
    <r>
      <rPr>
        <vertAlign val="superscript"/>
        <sz val="11"/>
        <color theme="1"/>
        <rFont val="Times New Roman"/>
        <family val="1"/>
      </rPr>
      <t>1</t>
    </r>
  </si>
  <si>
    <r>
      <t>السكان الذين يحصلون على خدمات صرف صحي محسّنة (المناطق الريفية)</t>
    </r>
    <r>
      <rPr>
        <b/>
        <vertAlign val="superscript"/>
        <sz val="12"/>
        <color theme="1"/>
        <rFont val="Arabic Transparent"/>
        <charset val="178"/>
      </rPr>
      <t xml:space="preserve"> </t>
    </r>
    <r>
      <rPr>
        <b/>
        <sz val="12"/>
        <color theme="1"/>
        <rFont val="Arabic Transparent"/>
        <charset val="178"/>
      </rPr>
      <t>(بالنسبة المئوية)</t>
    </r>
    <r>
      <rPr>
        <vertAlign val="superscript"/>
        <sz val="12"/>
        <color theme="1"/>
        <rFont val="Arabic Transparent"/>
        <charset val="178"/>
      </rPr>
      <t>(1)</t>
    </r>
  </si>
  <si>
    <t>Millennium Development Goals, Report of the Kingdom of Saudi Arabia 2002, United Nations Riyadh.</t>
  </si>
  <si>
    <t>Excluding Bahrain and Palestine.</t>
  </si>
  <si>
    <t>Major area, region, country or area</t>
  </si>
  <si>
    <t>Notes</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</si>
  <si>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</si>
  <si>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</si>
  <si>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</si>
  <si>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</si>
  <si>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</si>
  <si>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</si>
  <si>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</si>
  <si>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</si>
  <si>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</si>
  <si>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</si>
  <si>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</si>
  <si>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</si>
  <si>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</si>
  <si>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</si>
  <si>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</si>
  <si>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</si>
  <si>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</si>
  <si>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</si>
  <si>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</si>
  <si>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</si>
  <si>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</si>
  <si>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</si>
  <si>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</si>
  <si>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Sudan</t>
  </si>
  <si>
    <t>Syrian Arab Republic</t>
  </si>
  <si>
    <t>United Arab Emirates</t>
  </si>
  <si>
    <t>ESCWA</t>
  </si>
  <si>
    <t>World</t>
  </si>
  <si>
    <t>GCC</t>
  </si>
  <si>
    <t>Total population (thousands)</t>
  </si>
  <si>
    <t>1990-2015</t>
  </si>
  <si>
    <t>Year</t>
  </si>
  <si>
    <t>Total population</t>
  </si>
  <si>
    <t>1 262</t>
  </si>
  <si>
    <t>1 324</t>
  </si>
  <si>
    <t>1 404</t>
  </si>
  <si>
    <t>Rural population (thousands)</t>
  </si>
  <si>
    <t>Rural population</t>
  </si>
  <si>
    <t>Urban population (thousands)</t>
  </si>
  <si>
    <t>Urban population</t>
  </si>
  <si>
    <t>1 118</t>
  </si>
  <si>
    <t>1 174</t>
  </si>
  <si>
    <t>1 249</t>
  </si>
  <si>
    <t>56 843</t>
  </si>
  <si>
    <t>62 064</t>
  </si>
  <si>
    <t>67 648</t>
  </si>
  <si>
    <t>74 203</t>
  </si>
  <si>
    <t>81 121</t>
  </si>
  <si>
    <t>82 537</t>
  </si>
  <si>
    <t>88 179</t>
  </si>
  <si>
    <t>32 129</t>
  </si>
  <si>
    <t>35 492</t>
  </si>
  <si>
    <t>38 697</t>
  </si>
  <si>
    <t>42 276</t>
  </si>
  <si>
    <t>45 935</t>
  </si>
  <si>
    <t>46 634</t>
  </si>
  <si>
    <t>49 210</t>
  </si>
  <si>
    <t>24 714</t>
  </si>
  <si>
    <t>26 572</t>
  </si>
  <si>
    <t>28 951</t>
  </si>
  <si>
    <t>31 927</t>
  </si>
  <si>
    <t>35 186</t>
  </si>
  <si>
    <t>35 903</t>
  </si>
  <si>
    <t>38 969</t>
  </si>
  <si>
    <t>17 374</t>
  </si>
  <si>
    <t>20 288</t>
  </si>
  <si>
    <t>23 857</t>
  </si>
  <si>
    <t>27 359</t>
  </si>
  <si>
    <t>31 672</t>
  </si>
  <si>
    <t>32 665</t>
  </si>
  <si>
    <t>36 977</t>
  </si>
  <si>
    <t>5 263</t>
  </si>
  <si>
    <t>6 334</t>
  </si>
  <si>
    <t>7 675</t>
  </si>
  <si>
    <t>9 017</t>
  </si>
  <si>
    <t>10 599</t>
  </si>
  <si>
    <t>10 953</t>
  </si>
  <si>
    <t>12 434</t>
  </si>
  <si>
    <t>12 111</t>
  </si>
  <si>
    <t>13 954</t>
  </si>
  <si>
    <t>16 183</t>
  </si>
  <si>
    <t>18 342</t>
  </si>
  <si>
    <t>21 073</t>
  </si>
  <si>
    <t>21 712</t>
  </si>
  <si>
    <t>24 543</t>
  </si>
  <si>
    <t>3 416</t>
  </si>
  <si>
    <t>4 382</t>
  </si>
  <si>
    <t>4 827</t>
  </si>
  <si>
    <t>5 342</t>
  </si>
  <si>
    <t>6 187</t>
  </si>
  <si>
    <t>6 330</t>
  </si>
  <si>
    <t>6 797</t>
  </si>
  <si>
    <t>1 006</t>
  </si>
  <si>
    <t>1 084</t>
  </si>
  <si>
    <t>1 094</t>
  </si>
  <si>
    <t>1 110</t>
  </si>
  <si>
    <t>2 467</t>
  </si>
  <si>
    <t>3 434</t>
  </si>
  <si>
    <t>3 852</t>
  </si>
  <si>
    <t>4 336</t>
  </si>
  <si>
    <t>5 103</t>
  </si>
  <si>
    <t>5 237</t>
  </si>
  <si>
    <t>5 687</t>
  </si>
  <si>
    <t>2 088</t>
  </si>
  <si>
    <t>1 628</t>
  </si>
  <si>
    <t>1 941</t>
  </si>
  <si>
    <t>2 264</t>
  </si>
  <si>
    <t>2 737</t>
  </si>
  <si>
    <t>2 818</t>
  </si>
  <si>
    <t>3 087</t>
  </si>
  <si>
    <t>2 045</t>
  </si>
  <si>
    <t>1 596</t>
  </si>
  <si>
    <t>1 904</t>
  </si>
  <si>
    <t>2 223</t>
  </si>
  <si>
    <t>2 689</t>
  </si>
  <si>
    <t>2 769</t>
  </si>
  <si>
    <t>3 035</t>
  </si>
  <si>
    <t>2 948</t>
  </si>
  <si>
    <t>3 463</t>
  </si>
  <si>
    <t>3 742</t>
  </si>
  <si>
    <t>4 052</t>
  </si>
  <si>
    <t>4 228</t>
  </si>
  <si>
    <t>4 259</t>
  </si>
  <si>
    <t>4 385</t>
  </si>
  <si>
    <t>2 451</t>
  </si>
  <si>
    <t>2 937</t>
  </si>
  <si>
    <t>3 218</t>
  </si>
  <si>
    <t>3 508</t>
  </si>
  <si>
    <t>3 684</t>
  </si>
  <si>
    <t>3 716</t>
  </si>
  <si>
    <t>3 846</t>
  </si>
  <si>
    <t>Occupied Palestinian Territory</t>
  </si>
  <si>
    <t>2 081</t>
  </si>
  <si>
    <t>2 596</t>
  </si>
  <si>
    <t>3 199</t>
  </si>
  <si>
    <t>3 556</t>
  </si>
  <si>
    <t>4 039</t>
  </si>
  <si>
    <t>4 152</t>
  </si>
  <si>
    <t>4 648</t>
  </si>
  <si>
    <t>1 045</t>
  </si>
  <si>
    <t>1 065</t>
  </si>
  <si>
    <t>1 151</t>
  </si>
  <si>
    <t>1 413</t>
  </si>
  <si>
    <t>1 828</t>
  </si>
  <si>
    <t>2 302</t>
  </si>
  <si>
    <t>2 598</t>
  </si>
  <si>
    <t>2 994</t>
  </si>
  <si>
    <t>3 496</t>
  </si>
  <si>
    <t>1 868</t>
  </si>
  <si>
    <t>2 232</t>
  </si>
  <si>
    <t>2 430</t>
  </si>
  <si>
    <t>2 782</t>
  </si>
  <si>
    <t>2 846</t>
  </si>
  <si>
    <t>3 059</t>
  </si>
  <si>
    <t>1 235</t>
  </si>
  <si>
    <t>1 600</t>
  </si>
  <si>
    <t>1 620</t>
  </si>
  <si>
    <t>1 747</t>
  </si>
  <si>
    <t>2 036</t>
  </si>
  <si>
    <t>2 090</t>
  </si>
  <si>
    <t>2 277</t>
  </si>
  <si>
    <t>1 759</t>
  </si>
  <si>
    <t>1 870</t>
  </si>
  <si>
    <t>2 033</t>
  </si>
  <si>
    <t>1 735</t>
  </si>
  <si>
    <t>1 848</t>
  </si>
  <si>
    <t>2 017</t>
  </si>
  <si>
    <t>16 139</t>
  </si>
  <si>
    <t>18 492</t>
  </si>
  <si>
    <t>20 045</t>
  </si>
  <si>
    <t>24 041</t>
  </si>
  <si>
    <t>27 448</t>
  </si>
  <si>
    <t>28 083</t>
  </si>
  <si>
    <t>30 538</t>
  </si>
  <si>
    <t>3 779</t>
  </si>
  <si>
    <t>3 944</t>
  </si>
  <si>
    <t>4 040</t>
  </si>
  <si>
    <t>4 573</t>
  </si>
  <si>
    <t>4 918</t>
  </si>
  <si>
    <t>4 971</t>
  </si>
  <si>
    <t>5 157</t>
  </si>
  <si>
    <t>12 360</t>
  </si>
  <si>
    <t>14 548</t>
  </si>
  <si>
    <t>16 006</t>
  </si>
  <si>
    <t>19 468</t>
  </si>
  <si>
    <t>22 530</t>
  </si>
  <si>
    <t>23 111</t>
  </si>
  <si>
    <t>25 381</t>
  </si>
  <si>
    <t>20 457</t>
  </si>
  <si>
    <t>24 539</t>
  </si>
  <si>
    <t>27 556</t>
  </si>
  <si>
    <t>30 778</t>
  </si>
  <si>
    <t>33 604</t>
  </si>
  <si>
    <t>34 318</t>
  </si>
  <si>
    <t>37 418</t>
  </si>
  <si>
    <t>14 604</t>
  </si>
  <si>
    <t>16 630</t>
  </si>
  <si>
    <t>18 602</t>
  </si>
  <si>
    <t>20 695</t>
  </si>
  <si>
    <t>22 486</t>
  </si>
  <si>
    <t>22 926</t>
  </si>
  <si>
    <t>24 756</t>
  </si>
  <si>
    <t>5 853</t>
  </si>
  <si>
    <t>7 909</t>
  </si>
  <si>
    <t>8 954</t>
  </si>
  <si>
    <t>10 083</t>
  </si>
  <si>
    <t>11 117</t>
  </si>
  <si>
    <t>11 392</t>
  </si>
  <si>
    <t>12 662</t>
  </si>
  <si>
    <t>12 324</t>
  </si>
  <si>
    <t>14 171</t>
  </si>
  <si>
    <t>15 989</t>
  </si>
  <si>
    <t>18 484</t>
  </si>
  <si>
    <t>20 411</t>
  </si>
  <si>
    <t>20 766</t>
  </si>
  <si>
    <t>22 184</t>
  </si>
  <si>
    <t>6 294</t>
  </si>
  <si>
    <t>7 071</t>
  </si>
  <si>
    <t>7 683</t>
  </si>
  <si>
    <t>8 543</t>
  </si>
  <si>
    <t>9 047</t>
  </si>
  <si>
    <t>9 124</t>
  </si>
  <si>
    <t>9 394</t>
  </si>
  <si>
    <t>6 030</t>
  </si>
  <si>
    <t>7 100</t>
  </si>
  <si>
    <t>8 306</t>
  </si>
  <si>
    <t>9 941</t>
  </si>
  <si>
    <t>11 363</t>
  </si>
  <si>
    <t>11 642</t>
  </si>
  <si>
    <t>12 789</t>
  </si>
  <si>
    <t>1 809</t>
  </si>
  <si>
    <t>2 349</t>
  </si>
  <si>
    <t>3 033</t>
  </si>
  <si>
    <t>4 069</t>
  </si>
  <si>
    <t>7 512</t>
  </si>
  <si>
    <t>7 891</t>
  </si>
  <si>
    <t>8 374</t>
  </si>
  <si>
    <t>1 199</t>
  </si>
  <si>
    <t>1 234</t>
  </si>
  <si>
    <t>1 215</t>
  </si>
  <si>
    <t>1 430</t>
  </si>
  <si>
    <t>1 839</t>
  </si>
  <si>
    <t>2 452</t>
  </si>
  <si>
    <t>3 348</t>
  </si>
  <si>
    <t>6 313</t>
  </si>
  <si>
    <t>6 657</t>
  </si>
  <si>
    <t>7 159</t>
  </si>
  <si>
    <t xml:space="preserve">Yemen </t>
  </si>
  <si>
    <t>11 948</t>
  </si>
  <si>
    <t>15 148</t>
  </si>
  <si>
    <t>17 723</t>
  </si>
  <si>
    <t>20 649</t>
  </si>
  <si>
    <t>24 053</t>
  </si>
  <si>
    <t>24 800</t>
  </si>
  <si>
    <t>27 980</t>
  </si>
  <si>
    <t>9 447</t>
  </si>
  <si>
    <t>11 549</t>
  </si>
  <si>
    <t>13 068</t>
  </si>
  <si>
    <t>14 674</t>
  </si>
  <si>
    <t>16 418</t>
  </si>
  <si>
    <t>16 785</t>
  </si>
  <si>
    <t>18 283</t>
  </si>
  <si>
    <t>2 501</t>
  </si>
  <si>
    <t>3 599</t>
  </si>
  <si>
    <t>4 655</t>
  </si>
  <si>
    <t>5 975</t>
  </si>
  <si>
    <t>7 635</t>
  </si>
  <si>
    <t>8 014</t>
  </si>
  <si>
    <t>9 697</t>
  </si>
  <si>
    <t>Urban</t>
  </si>
  <si>
    <t>Rural</t>
  </si>
  <si>
    <t>Total</t>
  </si>
  <si>
    <t xml:space="preserve">ESCWA </t>
  </si>
  <si>
    <r>
      <t xml:space="preserve">Palestine </t>
    </r>
    <r>
      <rPr>
        <u/>
        <vertAlign val="superscript"/>
        <sz val="10"/>
        <color rgb="FF000000"/>
        <rFont val="Times New Roman"/>
        <family val="1"/>
      </rPr>
      <t>a</t>
    </r>
    <r>
      <rPr>
        <vertAlign val="superscript"/>
        <sz val="10"/>
        <color rgb="FF000000"/>
        <rFont val="Times New Roman"/>
        <family val="1"/>
      </rPr>
      <t>/</t>
    </r>
  </si>
  <si>
    <r>
      <t xml:space="preserve">Saudi Arabia </t>
    </r>
    <r>
      <rPr>
        <u/>
        <vertAlign val="superscript"/>
        <sz val="10"/>
        <color rgb="FF000000"/>
        <rFont val="Times New Roman"/>
        <family val="1"/>
      </rPr>
      <t>b</t>
    </r>
    <r>
      <rPr>
        <vertAlign val="superscript"/>
        <sz val="10"/>
        <color rgb="FF000000"/>
        <rFont val="Times New Roman"/>
        <family val="1"/>
      </rPr>
      <t>/</t>
    </r>
  </si>
  <si>
    <t>ESCWA calculation weighted average by the population.  If data for more than two countries are missing, no average is calculated.  Urban population figures are based on the World Urbanization Prospects: The 2011 Revision, UNSD.</t>
  </si>
  <si>
    <t>ESCWA calculation weighted average by the population.  If data for more than two countries are missing, no average is calculated.  Rural population figures are based on the World Urbanization Prospects: The 2011 Revision, UNSD.</t>
  </si>
  <si>
    <r>
      <t>74</t>
    </r>
    <r>
      <rPr>
        <b/>
        <vertAlign val="superscript"/>
        <sz val="10"/>
        <color rgb="FF000000"/>
        <rFont val="Times New Roman"/>
        <family val="1"/>
      </rPr>
      <t>5</t>
    </r>
  </si>
  <si>
    <t>ESCWA calculation weighted average by the population.  If data for more than two countries are missing, no average is calculated. Population figures are based on the World Population Prospects: the 2010 Revision, UNSD.</t>
  </si>
  <si>
    <r>
      <t xml:space="preserve">Palestine </t>
    </r>
    <r>
      <rPr>
        <u/>
        <vertAlign val="superscript"/>
        <sz val="10"/>
        <color theme="1"/>
        <rFont val="Times New Roman"/>
        <family val="1"/>
      </rPr>
      <t>a</t>
    </r>
    <r>
      <rPr>
        <vertAlign val="superscript"/>
        <sz val="10"/>
        <color theme="1"/>
        <rFont val="Times New Roman"/>
        <family val="1"/>
      </rPr>
      <t>/</t>
    </r>
  </si>
  <si>
    <r>
      <t xml:space="preserve">Saudi Arabia </t>
    </r>
    <r>
      <rPr>
        <u/>
        <vertAlign val="superscript"/>
        <sz val="10"/>
        <color theme="1"/>
        <rFont val="Times New Roman"/>
        <family val="1"/>
      </rPr>
      <t>b</t>
    </r>
    <r>
      <rPr>
        <vertAlign val="superscript"/>
        <sz val="10"/>
        <color theme="1"/>
        <rFont val="Times New Roman"/>
        <family val="1"/>
      </rPr>
      <t>/</t>
    </r>
  </si>
  <si>
    <t>Excluding Bahrain and Lebanon.</t>
  </si>
  <si>
    <r>
      <t>Palestine</t>
    </r>
    <r>
      <rPr>
        <vertAlign val="superscript"/>
        <sz val="10"/>
        <color theme="1"/>
        <rFont val="Times New Roman"/>
        <family val="1"/>
      </rPr>
      <t xml:space="preserve"> </t>
    </r>
    <r>
      <rPr>
        <u/>
        <vertAlign val="superscript"/>
        <sz val="10"/>
        <color theme="1"/>
        <rFont val="Times New Roman"/>
        <family val="1"/>
      </rPr>
      <t>a</t>
    </r>
    <r>
      <rPr>
        <vertAlign val="superscript"/>
        <sz val="10"/>
        <color theme="1"/>
        <rFont val="Times New Roman"/>
        <family val="1"/>
      </rPr>
      <t>/</t>
    </r>
  </si>
  <si>
    <r>
      <t>60</t>
    </r>
    <r>
      <rPr>
        <b/>
        <vertAlign val="superscript"/>
        <sz val="10"/>
        <color theme="1"/>
        <rFont val="Times New Roman"/>
        <family val="1"/>
      </rPr>
      <t>4</t>
    </r>
  </si>
  <si>
    <r>
      <t>75</t>
    </r>
    <r>
      <rPr>
        <b/>
        <vertAlign val="superscript"/>
        <sz val="10"/>
        <color theme="1"/>
        <rFont val="Times New Roman"/>
        <family val="1"/>
      </rPr>
      <t>5</t>
    </r>
  </si>
  <si>
    <t>Saudi Arabia National Millennium Development Goals Report, Central Department of Statistics and Information, Saudi Arabia.</t>
  </si>
  <si>
    <t>دول الإسكوا</t>
  </si>
  <si>
    <r>
      <t>ESCWA countries</t>
    </r>
    <r>
      <rPr>
        <vertAlign val="superscript"/>
        <sz val="10"/>
        <color theme="1"/>
        <rFont val="Times New Roman"/>
        <family val="1"/>
      </rPr>
      <t>2</t>
    </r>
  </si>
  <si>
    <t>PCBS reply to ESCWA on the preliminary tables for the Compendium of Environment Statistics 2010-2011. Data for the year 2009 is taken from the Household Environmental Survey, PCBS, December 2011, Palestine. Data for 2010 is taken from the PCBS reply to ESCWA on the preliminary tables for the Compendium of Environment Statistics 2012-2013.</t>
  </si>
  <si>
    <t>PCBS reply to ESCWA on the preliminary tables for the Compendium of Environment Statistics 2010-2011 and 2012-2013.</t>
  </si>
  <si>
    <t>91</t>
  </si>
  <si>
    <t>CBS reply to ESCWA on the preliminary tables for the Compendium of Environment Statistics 2012-2013.</t>
  </si>
  <si>
    <r>
      <rPr>
        <u/>
        <sz val="9"/>
        <color theme="1"/>
        <rFont val="Times New Roman"/>
        <family val="1"/>
      </rPr>
      <t>c</t>
    </r>
    <r>
      <rPr>
        <sz val="9"/>
        <color theme="1"/>
        <rFont val="Times New Roman"/>
        <family val="1"/>
      </rPr>
      <t>/</t>
    </r>
  </si>
  <si>
    <t>All years are taken from the CBS reply except for the year 2005 that is taken from the MDG Database.</t>
  </si>
  <si>
    <r>
      <t>The Sudan</t>
    </r>
    <r>
      <rPr>
        <u/>
        <vertAlign val="superscript"/>
        <sz val="10"/>
        <color rgb="FF000000"/>
        <rFont val="Times New Roman"/>
        <family val="1"/>
      </rPr>
      <t>c</t>
    </r>
    <r>
      <rPr>
        <vertAlign val="superscript"/>
        <sz val="10"/>
        <color rgb="FF000000"/>
        <rFont val="Times New Roman"/>
        <family val="1"/>
      </rPr>
      <t>/, 2</t>
    </r>
  </si>
  <si>
    <r>
      <t>ESCWA countries</t>
    </r>
    <r>
      <rPr>
        <b/>
        <vertAlign val="superscript"/>
        <sz val="10"/>
        <color rgb="FF000000"/>
        <rFont val="Times New Roman"/>
        <family val="1"/>
      </rPr>
      <t>3</t>
    </r>
  </si>
  <si>
    <r>
      <t>GCC</t>
    </r>
    <r>
      <rPr>
        <vertAlign val="superscript"/>
        <sz val="10"/>
        <color rgb="FF000000"/>
        <rFont val="Times New Roman"/>
        <family val="1"/>
      </rPr>
      <t>3, 4</t>
    </r>
  </si>
  <si>
    <r>
      <t>85</t>
    </r>
    <r>
      <rPr>
        <vertAlign val="superscript"/>
        <sz val="10"/>
        <color theme="1"/>
        <rFont val="Times New Roman"/>
        <family val="1"/>
      </rPr>
      <t>**</t>
    </r>
  </si>
  <si>
    <r>
      <t>79</t>
    </r>
    <r>
      <rPr>
        <vertAlign val="superscript"/>
        <sz val="10"/>
        <color theme="1"/>
        <rFont val="Times New Roman"/>
        <family val="1"/>
      </rPr>
      <t>**</t>
    </r>
  </si>
  <si>
    <r>
      <t>58</t>
    </r>
    <r>
      <rPr>
        <vertAlign val="superscript"/>
        <sz val="10"/>
        <color theme="1"/>
        <rFont val="Times New Roman"/>
        <family val="1"/>
      </rPr>
      <t>**</t>
    </r>
  </si>
  <si>
    <t>**</t>
  </si>
  <si>
    <r>
      <t>e</t>
    </r>
    <r>
      <rPr>
        <sz val="9"/>
        <color theme="1"/>
        <rFont val="Times New Roman"/>
        <family val="1"/>
      </rPr>
      <t>/</t>
    </r>
  </si>
  <si>
    <r>
      <t>57</t>
    </r>
    <r>
      <rPr>
        <u/>
        <vertAlign val="superscript"/>
        <sz val="10"/>
        <color theme="1"/>
        <rFont val="Times New Roman"/>
        <family val="1"/>
      </rPr>
      <t>e</t>
    </r>
    <r>
      <rPr>
        <vertAlign val="superscript"/>
        <sz val="10"/>
        <color theme="1"/>
        <rFont val="Times New Roman"/>
        <family val="1"/>
      </rPr>
      <t>/</t>
    </r>
  </si>
  <si>
    <r>
      <t>47</t>
    </r>
    <r>
      <rPr>
        <u/>
        <vertAlign val="superscript"/>
        <sz val="10"/>
        <color theme="1"/>
        <rFont val="Times New Roman"/>
        <family val="1"/>
      </rPr>
      <t>e</t>
    </r>
    <r>
      <rPr>
        <vertAlign val="superscript"/>
        <sz val="10"/>
        <color theme="1"/>
        <rFont val="Times New Roman"/>
        <family val="1"/>
      </rPr>
      <t>/</t>
    </r>
  </si>
  <si>
    <r>
      <t>70</t>
    </r>
    <r>
      <rPr>
        <u/>
        <vertAlign val="superscript"/>
        <sz val="10"/>
        <color theme="1"/>
        <rFont val="Times New Roman"/>
        <family val="1"/>
      </rPr>
      <t>e</t>
    </r>
    <r>
      <rPr>
        <vertAlign val="superscript"/>
        <sz val="10"/>
        <color theme="1"/>
        <rFont val="Times New Roman"/>
        <family val="1"/>
      </rPr>
      <t>/</t>
    </r>
  </si>
  <si>
    <r>
      <t>78</t>
    </r>
    <r>
      <rPr>
        <b/>
        <vertAlign val="superscript"/>
        <sz val="10"/>
        <color rgb="FF000000"/>
        <rFont val="Times New Roman"/>
        <family val="1"/>
      </rPr>
      <t>3</t>
    </r>
  </si>
  <si>
    <r>
      <t>71</t>
    </r>
    <r>
      <rPr>
        <b/>
        <vertAlign val="superscript"/>
        <sz val="10"/>
        <color rgb="FF000000"/>
        <rFont val="Times New Roman"/>
        <family val="1"/>
      </rPr>
      <t>4</t>
    </r>
  </si>
  <si>
    <t>MDG Database, accessed on 10 July 2012, except for Bahrain and Palestine. Except for Sudan for the years 1990 and 2008.</t>
  </si>
  <si>
    <r>
      <t>33</t>
    </r>
    <r>
      <rPr>
        <u/>
        <vertAlign val="superscript"/>
        <sz val="10"/>
        <color theme="1"/>
        <rFont val="Times New Roman"/>
        <family val="1"/>
      </rPr>
      <t>c</t>
    </r>
    <r>
      <rPr>
        <vertAlign val="superscript"/>
        <sz val="10"/>
        <color theme="1"/>
        <rFont val="Times New Roman"/>
        <family val="1"/>
      </rPr>
      <t>/</t>
    </r>
  </si>
  <si>
    <r>
      <t>60</t>
    </r>
    <r>
      <rPr>
        <u/>
        <vertAlign val="superscript"/>
        <sz val="10"/>
        <color theme="1"/>
        <rFont val="Times New Roman"/>
        <family val="1"/>
      </rPr>
      <t>c</t>
    </r>
    <r>
      <rPr>
        <vertAlign val="superscript"/>
        <sz val="10"/>
        <color theme="1"/>
        <rFont val="Times New Roman"/>
        <family val="1"/>
      </rPr>
      <t>/</t>
    </r>
  </si>
  <si>
    <r>
      <t>44</t>
    </r>
    <r>
      <rPr>
        <u/>
        <vertAlign val="superscript"/>
        <sz val="10"/>
        <color theme="1"/>
        <rFont val="Times New Roman"/>
        <family val="1"/>
      </rPr>
      <t>c</t>
    </r>
    <r>
      <rPr>
        <vertAlign val="superscript"/>
        <sz val="10"/>
        <color theme="1"/>
        <rFont val="Times New Roman"/>
        <family val="1"/>
      </rPr>
      <t>/</t>
    </r>
  </si>
  <si>
    <r>
      <t>79</t>
    </r>
    <r>
      <rPr>
        <b/>
        <vertAlign val="superscript"/>
        <sz val="10"/>
        <color theme="1"/>
        <rFont val="Times New Roman"/>
        <family val="1"/>
      </rPr>
      <t>4</t>
    </r>
  </si>
  <si>
    <t>MDG Database, accessed on 10 July 2012, except for Palestine and Saudi Arabia. Except for Sudan for the years 1990, 2000 and 2008.</t>
  </si>
  <si>
    <r>
      <t>53</t>
    </r>
    <r>
      <rPr>
        <vertAlign val="superscript"/>
        <sz val="10"/>
        <color theme="1"/>
        <rFont val="Times New Roman"/>
        <family val="1"/>
      </rPr>
      <t>**</t>
    </r>
  </si>
  <si>
    <r>
      <t>80</t>
    </r>
    <r>
      <rPr>
        <vertAlign val="superscript"/>
        <sz val="10"/>
        <color theme="1"/>
        <rFont val="Times New Roman"/>
        <family val="1"/>
      </rPr>
      <t>**</t>
    </r>
  </si>
  <si>
    <r>
      <t>63</t>
    </r>
    <r>
      <rPr>
        <vertAlign val="superscript"/>
        <sz val="10"/>
        <color theme="1"/>
        <rFont val="Times New Roman"/>
        <family val="1"/>
      </rPr>
      <t>**</t>
    </r>
  </si>
  <si>
    <r>
      <t>90</t>
    </r>
    <r>
      <rPr>
        <b/>
        <vertAlign val="superscript"/>
        <sz val="10"/>
        <color rgb="FF000000"/>
        <rFont val="Times New Roman"/>
        <family val="1"/>
      </rPr>
      <t>3</t>
    </r>
  </si>
  <si>
    <r>
      <t>91</t>
    </r>
    <r>
      <rPr>
        <b/>
        <vertAlign val="superscript"/>
        <sz val="10"/>
        <color rgb="FF000000"/>
        <rFont val="Times New Roman"/>
        <family val="1"/>
      </rPr>
      <t>4</t>
    </r>
  </si>
  <si>
    <r>
      <t>26</t>
    </r>
    <r>
      <rPr>
        <u/>
        <vertAlign val="superscript"/>
        <sz val="10"/>
        <color theme="1"/>
        <rFont val="Times New Roman"/>
        <family val="1"/>
      </rPr>
      <t>c</t>
    </r>
    <r>
      <rPr>
        <vertAlign val="superscript"/>
        <sz val="10"/>
        <color theme="1"/>
        <rFont val="Times New Roman"/>
        <family val="1"/>
      </rPr>
      <t>/</t>
    </r>
  </si>
  <si>
    <r>
      <t>46</t>
    </r>
    <r>
      <rPr>
        <u/>
        <vertAlign val="superscript"/>
        <sz val="10"/>
        <color theme="1"/>
        <rFont val="Times New Roman"/>
        <family val="1"/>
      </rPr>
      <t>c</t>
    </r>
    <r>
      <rPr>
        <vertAlign val="superscript"/>
        <sz val="10"/>
        <color theme="1"/>
        <rFont val="Times New Roman"/>
        <family val="1"/>
      </rPr>
      <t>/</t>
    </r>
  </si>
  <si>
    <r>
      <t>25</t>
    </r>
    <r>
      <rPr>
        <u/>
        <vertAlign val="superscript"/>
        <sz val="10"/>
        <color theme="1"/>
        <rFont val="Times New Roman"/>
        <family val="1"/>
      </rPr>
      <t>c</t>
    </r>
    <r>
      <rPr>
        <vertAlign val="superscript"/>
        <sz val="10"/>
        <color theme="1"/>
        <rFont val="Times New Roman"/>
        <family val="1"/>
      </rPr>
      <t>/</t>
    </r>
  </si>
  <si>
    <r>
      <t>63</t>
    </r>
    <r>
      <rPr>
        <b/>
        <vertAlign val="superscript"/>
        <sz val="10"/>
        <color theme="1"/>
        <rFont val="Times New Roman"/>
        <family val="1"/>
      </rPr>
      <t>3</t>
    </r>
  </si>
  <si>
    <t>MDG Database, accessed on 10 July 2012, except for Palestine. Except for Sudan for the years 1990, 2000 and 2008.</t>
  </si>
  <si>
    <r>
      <t>87</t>
    </r>
    <r>
      <rPr>
        <b/>
        <vertAlign val="superscript"/>
        <sz val="10"/>
        <color theme="1"/>
        <rFont val="Times New Roman"/>
        <family val="1"/>
      </rPr>
      <t>3</t>
    </r>
  </si>
</sst>
</file>

<file path=xl/styles.xml><?xml version="1.0" encoding="utf-8"?>
<styleSheet xmlns="http://schemas.openxmlformats.org/spreadsheetml/2006/main">
  <numFmts count="1">
    <numFmt numFmtId="164" formatCode="#\ ###\ ###\ ##0;\-#\ ###\ ###\ ##0;0"/>
  </numFmts>
  <fonts count="43">
    <font>
      <sz val="11"/>
      <color theme="1"/>
      <name val="Calibri"/>
      <family val="2"/>
      <scheme val="minor"/>
    </font>
    <font>
      <b/>
      <sz val="12"/>
      <color theme="1"/>
      <name val="Times New Roman"/>
      <family val="1"/>
    </font>
    <font>
      <b/>
      <sz val="14"/>
      <color theme="1"/>
      <name val="Arabic Transparent"/>
      <charset val="178"/>
    </font>
    <font>
      <sz val="11"/>
      <color theme="1"/>
      <name val="Times New Roman"/>
      <family val="1"/>
    </font>
    <font>
      <sz val="12"/>
      <color theme="1"/>
      <name val="Arabic Transparent"/>
      <charset val="178"/>
    </font>
    <font>
      <u/>
      <sz val="11"/>
      <color theme="10"/>
      <name val="Calibri"/>
      <family val="2"/>
    </font>
    <font>
      <u/>
      <sz val="11"/>
      <color theme="10"/>
      <name val="Times New Roman"/>
      <family val="1"/>
    </font>
    <font>
      <b/>
      <sz val="11"/>
      <color theme="1"/>
      <name val="Times New Roman"/>
      <family val="1"/>
    </font>
    <font>
      <b/>
      <sz val="12"/>
      <color theme="1"/>
      <name val="Arabic Transparent"/>
      <charset val="178"/>
    </font>
    <font>
      <vertAlign val="superscript"/>
      <sz val="11"/>
      <color theme="1"/>
      <name val="Times New Roman"/>
      <family val="1"/>
    </font>
    <font>
      <b/>
      <vertAlign val="superscript"/>
      <sz val="11"/>
      <color theme="1"/>
      <name val="Times New Roman"/>
      <family val="1"/>
    </font>
    <font>
      <sz val="10"/>
      <color rgb="FF000000"/>
      <name val="Times New Roman"/>
      <family val="1"/>
    </font>
    <font>
      <sz val="10"/>
      <color rgb="FF000000"/>
      <name val="Arabic Transparent"/>
      <charset val="178"/>
    </font>
    <font>
      <vertAlign val="superscript"/>
      <sz val="10"/>
      <color rgb="FF000000"/>
      <name val="Times New Roman"/>
      <family val="1"/>
    </font>
    <font>
      <b/>
      <sz val="10"/>
      <color rgb="FF000000"/>
      <name val="Times New Roman"/>
      <family val="1"/>
    </font>
    <font>
      <b/>
      <sz val="10"/>
      <color rgb="FF000000"/>
      <name val="Arabic Transparent"/>
      <charset val="178"/>
    </font>
    <font>
      <i/>
      <sz val="9"/>
      <color theme="1"/>
      <name val="Times New Roman"/>
      <family val="1"/>
    </font>
    <font>
      <sz val="9"/>
      <color theme="1"/>
      <name val="Times New Roman"/>
      <family val="1"/>
    </font>
    <font>
      <u/>
      <sz val="9"/>
      <color theme="1"/>
      <name val="Times New Roman"/>
      <family val="1"/>
    </font>
    <font>
      <vertAlign val="superscript"/>
      <sz val="9"/>
      <color theme="1"/>
      <name val="Times New Roman"/>
      <family val="1"/>
    </font>
    <font>
      <b/>
      <sz val="11"/>
      <color rgb="FF000000"/>
      <name val="Times New Roman"/>
      <family val="1"/>
    </font>
    <font>
      <b/>
      <sz val="12"/>
      <color rgb="FF000000"/>
      <name val="Arabic Transparent"/>
      <charset val="178"/>
    </font>
    <font>
      <sz val="10"/>
      <color theme="1"/>
      <name val="Times New Roman"/>
      <family val="1"/>
    </font>
    <font>
      <sz val="10"/>
      <color theme="1"/>
      <name val="Arabic Transparent"/>
      <charset val="178"/>
    </font>
    <font>
      <vertAlign val="superscript"/>
      <sz val="10"/>
      <color theme="1"/>
      <name val="Times New Roman"/>
      <family val="1"/>
    </font>
    <font>
      <b/>
      <sz val="10"/>
      <color theme="1"/>
      <name val="Times New Roman"/>
      <family val="1"/>
    </font>
    <font>
      <b/>
      <sz val="10"/>
      <color theme="1"/>
      <name val="Arabic Transparent"/>
      <charset val="178"/>
    </font>
    <font>
      <u/>
      <vertAlign val="superscript"/>
      <sz val="10"/>
      <color theme="1"/>
      <name val="Times New Roman"/>
      <family val="1"/>
    </font>
    <font>
      <b/>
      <vertAlign val="superscript"/>
      <sz val="12"/>
      <color theme="1"/>
      <name val="Arabic Transparent"/>
      <charset val="178"/>
    </font>
    <font>
      <vertAlign val="superscript"/>
      <sz val="10"/>
      <color theme="1"/>
      <name val="Arabic Transparent"/>
      <charset val="178"/>
    </font>
    <font>
      <vertAlign val="superscript"/>
      <sz val="12"/>
      <color theme="1"/>
      <name val="Arabic Transparent"/>
      <charset val="178"/>
    </font>
    <font>
      <b/>
      <sz val="9"/>
      <color theme="1"/>
      <name val="Arial"/>
      <family val="2"/>
    </font>
    <font>
      <sz val="9"/>
      <color theme="1"/>
      <name val="Arial"/>
      <family val="2"/>
    </font>
    <font>
      <sz val="8"/>
      <color theme="1"/>
      <name val="Calibri"/>
      <family val="2"/>
      <scheme val="minor"/>
    </font>
    <font>
      <b/>
      <sz val="12"/>
      <color rgb="FF000000"/>
      <name val="Verdana"/>
      <family val="2"/>
    </font>
    <font>
      <sz val="12"/>
      <color theme="1"/>
      <name val="Calibri"/>
      <family val="2"/>
      <scheme val="minor"/>
    </font>
    <font>
      <sz val="12"/>
      <color rgb="FF000000"/>
      <name val="Verdana"/>
      <family val="2"/>
    </font>
    <font>
      <b/>
      <sz val="11"/>
      <color theme="1"/>
      <name val="Calibri"/>
      <family val="2"/>
      <scheme val="minor"/>
    </font>
    <font>
      <u/>
      <vertAlign val="superscript"/>
      <sz val="10"/>
      <color rgb="FF000000"/>
      <name val="Times New Roman"/>
      <family val="1"/>
    </font>
    <font>
      <b/>
      <vertAlign val="superscript"/>
      <sz val="10"/>
      <color rgb="FF000000"/>
      <name val="Times New Roman"/>
      <family val="1"/>
    </font>
    <font>
      <b/>
      <vertAlign val="superscript"/>
      <sz val="10"/>
      <color theme="1"/>
      <name val="Times New Roman"/>
      <family val="1"/>
    </font>
    <font>
      <sz val="11"/>
      <color theme="1"/>
      <name val="Calibri"/>
      <family val="2"/>
      <scheme val="minor"/>
    </font>
    <font>
      <b/>
      <sz val="10"/>
      <color rgb="FF000000"/>
      <name val="Arabic Transparent"/>
      <charset val="178"/>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44"/>
        <bgColor indexed="64"/>
      </patternFill>
    </fill>
    <fill>
      <patternFill patternType="solid">
        <fgColor rgb="FFCCCCCC"/>
        <bgColor indexed="64"/>
      </patternFill>
    </fill>
    <fill>
      <patternFill patternType="solid">
        <fgColor rgb="FFF9DF9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FFFFFF"/>
      </left>
      <right/>
      <top/>
      <bottom style="thin">
        <color rgb="FF000000"/>
      </bottom>
      <diagonal/>
    </border>
    <border>
      <left/>
      <right style="thin">
        <color rgb="FFFFFFFF"/>
      </right>
      <top/>
      <bottom style="thin">
        <color rgb="FF000000"/>
      </bottom>
      <diagonal/>
    </border>
    <border>
      <left style="thin">
        <color rgb="FFFFFFFF"/>
      </left>
      <right style="thin">
        <color rgb="FF000000"/>
      </right>
      <top style="thin">
        <color rgb="FF000000"/>
      </top>
      <bottom style="thin">
        <color rgb="FF000000"/>
      </bottom>
      <diagonal/>
    </border>
    <border>
      <left style="thin">
        <color rgb="FF000000"/>
      </left>
      <right style="thin">
        <color rgb="FFFFFFFF"/>
      </right>
      <top style="thin">
        <color rgb="FF000000"/>
      </top>
      <bottom style="thin">
        <color rgb="FF000000"/>
      </bottom>
      <diagonal/>
    </border>
    <border>
      <left style="thin">
        <color rgb="FFFFFFFF"/>
      </left>
      <right/>
      <top style="thin">
        <color rgb="FF000000"/>
      </top>
      <bottom/>
      <diagonal/>
    </border>
    <border>
      <left/>
      <right style="thin">
        <color rgb="FFFFFFFF"/>
      </right>
      <top style="thin">
        <color rgb="FF000000"/>
      </top>
      <bottom/>
      <diagonal/>
    </border>
    <border>
      <left style="thin">
        <color rgb="FFFFFFFF"/>
      </left>
      <right/>
      <top style="thin">
        <color rgb="FF000000"/>
      </top>
      <bottom style="thin">
        <color rgb="FFFFFFFF"/>
      </bottom>
      <diagonal/>
    </border>
    <border>
      <left/>
      <right style="thin">
        <color rgb="FFFFFFFF"/>
      </right>
      <top style="thin">
        <color rgb="FF000000"/>
      </top>
      <bottom style="thin">
        <color rgb="FFFFFFFF"/>
      </bottom>
      <diagonal/>
    </border>
  </borders>
  <cellStyleXfs count="7">
    <xf numFmtId="0" fontId="0" fillId="0" borderId="0"/>
    <xf numFmtId="0" fontId="5" fillId="0" borderId="0" applyNumberFormat="0" applyFill="0" applyBorder="0" applyAlignment="0" applyProtection="0">
      <alignment vertical="top"/>
      <protection locked="0"/>
    </xf>
    <xf numFmtId="0" fontId="33" fillId="0" borderId="0"/>
    <xf numFmtId="0" fontId="33" fillId="0" borderId="0"/>
    <xf numFmtId="0" fontId="33" fillId="0" borderId="0"/>
    <xf numFmtId="0" fontId="33" fillId="0" borderId="0"/>
    <xf numFmtId="9" fontId="41" fillId="0" borderId="0" applyFont="0" applyFill="0" applyBorder="0" applyAlignment="0" applyProtection="0"/>
  </cellStyleXfs>
  <cellXfs count="108">
    <xf numFmtId="0" fontId="0" fillId="0" borderId="0" xfId="0"/>
    <xf numFmtId="0" fontId="4" fillId="0" borderId="0" xfId="0" applyFont="1" applyAlignment="1">
      <alignment horizontal="justify" vertical="top" wrapText="1" readingOrder="2"/>
    </xf>
    <xf numFmtId="0" fontId="3" fillId="0" borderId="0" xfId="0" applyFont="1" applyAlignment="1">
      <alignment vertical="top" wrapText="1"/>
    </xf>
    <xf numFmtId="0" fontId="6" fillId="0" borderId="1" xfId="1" applyFont="1" applyBorder="1" applyAlignment="1" applyProtection="1">
      <alignment vertical="top" wrapText="1"/>
    </xf>
    <xf numFmtId="0" fontId="6" fillId="0" borderId="1" xfId="1" applyFont="1" applyBorder="1" applyAlignment="1" applyProtection="1">
      <alignment horizontal="justify" vertical="top" wrapText="1" readingOrder="2"/>
    </xf>
    <xf numFmtId="0" fontId="3" fillId="0" borderId="0" xfId="0" applyFont="1" applyAlignment="1">
      <alignment horizontal="justify"/>
    </xf>
    <xf numFmtId="0" fontId="16" fillId="0" borderId="0" xfId="0" applyFont="1" applyAlignment="1">
      <alignment horizontal="justify"/>
    </xf>
    <xf numFmtId="0" fontId="17" fillId="0" borderId="0" xfId="0" applyFont="1" applyAlignment="1">
      <alignment horizontal="justify"/>
    </xf>
    <xf numFmtId="0" fontId="10" fillId="0" borderId="0" xfId="0" applyFont="1" applyAlignment="1">
      <alignment horizontal="center" readingOrder="2"/>
    </xf>
    <xf numFmtId="0" fontId="22" fillId="0" borderId="2" xfId="0" applyFont="1" applyBorder="1" applyAlignment="1">
      <alignment horizontal="center" wrapText="1"/>
    </xf>
    <xf numFmtId="0" fontId="22" fillId="2" borderId="0" xfId="0" applyFont="1" applyFill="1" applyAlignment="1">
      <alignment horizontal="left" wrapText="1"/>
    </xf>
    <xf numFmtId="0" fontId="22" fillId="2" borderId="0" xfId="0" applyFont="1" applyFill="1" applyAlignment="1">
      <alignment horizontal="center" wrapText="1"/>
    </xf>
    <xf numFmtId="0" fontId="23" fillId="2" borderId="0" xfId="0" applyFont="1" applyFill="1" applyAlignment="1">
      <alignment horizontal="right" wrapText="1" readingOrder="2"/>
    </xf>
    <xf numFmtId="0" fontId="22" fillId="2" borderId="3" xfId="0" applyFont="1" applyFill="1" applyBorder="1" applyAlignment="1">
      <alignment horizontal="left" wrapText="1"/>
    </xf>
    <xf numFmtId="0" fontId="22" fillId="2" borderId="3" xfId="0" applyFont="1" applyFill="1" applyBorder="1" applyAlignment="1">
      <alignment horizontal="center" wrapText="1"/>
    </xf>
    <xf numFmtId="0" fontId="23" fillId="2" borderId="3" xfId="0" applyFont="1" applyFill="1" applyBorder="1" applyAlignment="1">
      <alignment horizontal="right" wrapText="1" readingOrder="2"/>
    </xf>
    <xf numFmtId="0" fontId="25" fillId="2" borderId="3" xfId="0" applyFont="1" applyFill="1" applyBorder="1" applyAlignment="1">
      <alignment horizontal="left"/>
    </xf>
    <xf numFmtId="0" fontId="26" fillId="0" borderId="3" xfId="0" applyFont="1" applyBorder="1" applyAlignment="1">
      <alignment horizontal="right" readingOrder="2"/>
    </xf>
    <xf numFmtId="0" fontId="3" fillId="0" borderId="0" xfId="0" applyFont="1" applyAlignment="1">
      <alignment horizontal="center" readingOrder="2"/>
    </xf>
    <xf numFmtId="0" fontId="25" fillId="0" borderId="3" xfId="0" applyFont="1" applyBorder="1" applyAlignment="1">
      <alignment horizontal="left" wrapText="1"/>
    </xf>
    <xf numFmtId="0" fontId="3" fillId="0" borderId="0" xfId="0" applyFont="1" applyAlignment="1">
      <alignment horizontal="justify" readingOrder="2"/>
    </xf>
    <xf numFmtId="0" fontId="17" fillId="0" borderId="0" xfId="0" applyFont="1" applyAlignment="1">
      <alignment horizontal="left" vertical="center" wrapText="1"/>
    </xf>
    <xf numFmtId="0" fontId="22" fillId="3" borderId="0" xfId="0" applyFont="1" applyFill="1" applyAlignment="1">
      <alignment horizontal="center" wrapText="1"/>
    </xf>
    <xf numFmtId="0" fontId="31" fillId="4" borderId="4" xfId="0" quotePrefix="1" applyFont="1" applyFill="1" applyBorder="1" applyAlignment="1">
      <alignment horizontal="center" vertical="center" wrapText="1"/>
    </xf>
    <xf numFmtId="0" fontId="31" fillId="4" borderId="4" xfId="0" quotePrefix="1" applyFont="1" applyFill="1" applyBorder="1" applyAlignment="1">
      <alignment horizontal="center" vertical="center"/>
    </xf>
    <xf numFmtId="0" fontId="31" fillId="4" borderId="1" xfId="0" quotePrefix="1" applyFont="1" applyFill="1" applyBorder="1" applyAlignment="1">
      <alignment horizontal="right"/>
    </xf>
    <xf numFmtId="0" fontId="32" fillId="0" borderId="0" xfId="0" applyFont="1" applyAlignment="1">
      <alignment horizontal="left" indent="2"/>
    </xf>
    <xf numFmtId="0" fontId="32" fillId="0" borderId="0" xfId="0" applyFont="1" applyAlignment="1">
      <alignment horizontal="center"/>
    </xf>
    <xf numFmtId="164" fontId="32" fillId="0" borderId="0" xfId="0" applyNumberFormat="1" applyFont="1" applyAlignment="1">
      <alignment horizontal="right"/>
    </xf>
    <xf numFmtId="164" fontId="32" fillId="0" borderId="0" xfId="0" applyNumberFormat="1" applyFont="1"/>
    <xf numFmtId="3" fontId="0" fillId="0" borderId="0" xfId="0" applyNumberFormat="1"/>
    <xf numFmtId="1" fontId="14" fillId="3" borderId="3" xfId="0" applyNumberFormat="1" applyFont="1" applyFill="1" applyBorder="1" applyAlignment="1">
      <alignment horizontal="center"/>
    </xf>
    <xf numFmtId="0" fontId="35" fillId="0" borderId="0" xfId="0" applyFont="1"/>
    <xf numFmtId="0" fontId="34" fillId="5" borderId="11" xfId="0" applyFont="1" applyFill="1" applyBorder="1" applyAlignment="1">
      <alignment horizontal="center" vertical="center" wrapText="1"/>
    </xf>
    <xf numFmtId="0" fontId="34" fillId="5" borderId="12" xfId="0" applyFont="1" applyFill="1" applyBorder="1" applyAlignment="1">
      <alignment horizontal="center" vertical="center" wrapText="1"/>
    </xf>
    <xf numFmtId="0" fontId="36" fillId="6" borderId="11" xfId="0" applyFont="1" applyFill="1" applyBorder="1" applyAlignment="1">
      <alignment vertical="top"/>
    </xf>
    <xf numFmtId="0" fontId="36" fillId="2" borderId="12" xfId="0" applyFont="1" applyFill="1" applyBorder="1" applyAlignment="1">
      <alignment horizontal="right" vertical="top"/>
    </xf>
    <xf numFmtId="2" fontId="36" fillId="2" borderId="12" xfId="0" applyNumberFormat="1" applyFont="1" applyFill="1" applyBorder="1" applyAlignment="1">
      <alignment horizontal="right" vertical="top"/>
    </xf>
    <xf numFmtId="0" fontId="35" fillId="0" borderId="3" xfId="0" applyFont="1" applyBorder="1"/>
    <xf numFmtId="0" fontId="37" fillId="0" borderId="0" xfId="0" applyFont="1" applyAlignment="1">
      <alignment horizontal="center"/>
    </xf>
    <xf numFmtId="3" fontId="25" fillId="3" borderId="3" xfId="0" applyNumberFormat="1" applyFont="1" applyFill="1" applyBorder="1" applyAlignment="1">
      <alignment horizontal="center"/>
    </xf>
    <xf numFmtId="1" fontId="0" fillId="0" borderId="0" xfId="0" applyNumberFormat="1"/>
    <xf numFmtId="1" fontId="25" fillId="3" borderId="3" xfId="0" applyNumberFormat="1" applyFont="1" applyFill="1" applyBorder="1" applyAlignment="1">
      <alignment horizontal="center"/>
    </xf>
    <xf numFmtId="49" fontId="14" fillId="3" borderId="3" xfId="0" applyNumberFormat="1" applyFont="1" applyFill="1" applyBorder="1" applyAlignment="1">
      <alignment horizontal="center"/>
    </xf>
    <xf numFmtId="0" fontId="22" fillId="3" borderId="0" xfId="0" applyFont="1" applyFill="1" applyAlignment="1">
      <alignment horizontal="left" wrapText="1"/>
    </xf>
    <xf numFmtId="0" fontId="23" fillId="3" borderId="0" xfId="0" applyFont="1" applyFill="1" applyAlignment="1">
      <alignment horizontal="right" wrapText="1" readingOrder="2"/>
    </xf>
    <xf numFmtId="49" fontId="25" fillId="3" borderId="3" xfId="0" applyNumberFormat="1" applyFont="1" applyFill="1" applyBorder="1" applyAlignment="1">
      <alignment horizontal="center" wrapText="1"/>
    </xf>
    <xf numFmtId="49" fontId="25" fillId="3" borderId="3" xfId="0" applyNumberFormat="1" applyFont="1" applyFill="1" applyBorder="1" applyAlignment="1">
      <alignment horizontal="center"/>
    </xf>
    <xf numFmtId="0" fontId="0" fillId="0" borderId="0" xfId="0" applyAlignment="1">
      <alignment readingOrder="1"/>
    </xf>
    <xf numFmtId="0" fontId="3" fillId="0" borderId="0" xfId="0" applyFont="1" applyAlignment="1">
      <alignment horizontal="justify" readingOrder="1"/>
    </xf>
    <xf numFmtId="0" fontId="11" fillId="0" borderId="2" xfId="0" applyFont="1" applyBorder="1" applyAlignment="1">
      <alignment horizontal="center" wrapText="1" readingOrder="1"/>
    </xf>
    <xf numFmtId="0" fontId="11" fillId="3" borderId="2" xfId="0" applyFont="1" applyFill="1" applyBorder="1" applyAlignment="1">
      <alignment horizontal="center" wrapText="1" readingOrder="1"/>
    </xf>
    <xf numFmtId="0" fontId="37" fillId="0" borderId="0" xfId="0" applyFont="1" applyAlignment="1">
      <alignment horizontal="center" readingOrder="1"/>
    </xf>
    <xf numFmtId="0" fontId="11" fillId="2" borderId="0" xfId="0" applyFont="1" applyFill="1" applyAlignment="1">
      <alignment horizontal="left" wrapText="1" readingOrder="1"/>
    </xf>
    <xf numFmtId="0" fontId="11" fillId="2" borderId="0" xfId="0" applyFont="1" applyFill="1" applyAlignment="1">
      <alignment horizontal="center" wrapText="1" readingOrder="1"/>
    </xf>
    <xf numFmtId="0" fontId="11" fillId="3" borderId="0" xfId="0" applyFont="1" applyFill="1" applyAlignment="1">
      <alignment horizontal="center" wrapText="1" readingOrder="1"/>
    </xf>
    <xf numFmtId="0" fontId="12" fillId="2" borderId="0" xfId="0" applyFont="1" applyFill="1" applyAlignment="1">
      <alignment horizontal="right" wrapText="1" readingOrder="1"/>
    </xf>
    <xf numFmtId="3" fontId="0" fillId="0" borderId="0" xfId="0" applyNumberFormat="1" applyAlignment="1">
      <alignment readingOrder="1"/>
    </xf>
    <xf numFmtId="0" fontId="11" fillId="2" borderId="3" xfId="0" applyFont="1" applyFill="1" applyBorder="1" applyAlignment="1">
      <alignment horizontal="left" wrapText="1" readingOrder="1"/>
    </xf>
    <xf numFmtId="0" fontId="11" fillId="2" borderId="3" xfId="0" applyFont="1" applyFill="1" applyBorder="1" applyAlignment="1">
      <alignment horizontal="center" wrapText="1" readingOrder="1"/>
    </xf>
    <xf numFmtId="0" fontId="12" fillId="2" borderId="3" xfId="0" applyFont="1" applyFill="1" applyBorder="1" applyAlignment="1">
      <alignment horizontal="right" wrapText="1" readingOrder="1"/>
    </xf>
    <xf numFmtId="1" fontId="14" fillId="3" borderId="3" xfId="0" applyNumberFormat="1" applyFont="1" applyFill="1" applyBorder="1" applyAlignment="1">
      <alignment horizontal="center" readingOrder="1"/>
    </xf>
    <xf numFmtId="0" fontId="14" fillId="2" borderId="3" xfId="0" applyFont="1" applyFill="1" applyBorder="1" applyAlignment="1">
      <alignment horizontal="left" readingOrder="1"/>
    </xf>
    <xf numFmtId="0" fontId="15" fillId="0" borderId="3" xfId="0" applyFont="1" applyBorder="1" applyAlignment="1">
      <alignment horizontal="right" readingOrder="1"/>
    </xf>
    <xf numFmtId="0" fontId="16" fillId="0" borderId="0" xfId="0" applyFont="1" applyAlignment="1">
      <alignment horizontal="justify" readingOrder="1"/>
    </xf>
    <xf numFmtId="0" fontId="17" fillId="0" borderId="0" xfId="0" applyFont="1" applyAlignment="1">
      <alignment horizontal="justify" readingOrder="1"/>
    </xf>
    <xf numFmtId="0" fontId="22" fillId="3" borderId="2" xfId="0" applyFont="1" applyFill="1" applyBorder="1" applyAlignment="1">
      <alignment horizontal="left" wrapText="1"/>
    </xf>
    <xf numFmtId="0" fontId="22" fillId="3" borderId="2" xfId="0" applyFont="1" applyFill="1" applyBorder="1" applyAlignment="1">
      <alignment horizontal="center" wrapText="1"/>
    </xf>
    <xf numFmtId="0" fontId="22" fillId="3" borderId="2" xfId="0" applyFont="1" applyFill="1" applyBorder="1" applyAlignment="1">
      <alignment horizontal="right" wrapText="1"/>
    </xf>
    <xf numFmtId="0" fontId="22" fillId="3" borderId="2" xfId="0" applyFont="1" applyFill="1" applyBorder="1" applyAlignment="1">
      <alignment horizontal="right" wrapText="1" readingOrder="2"/>
    </xf>
    <xf numFmtId="0" fontId="11" fillId="3" borderId="2" xfId="0" applyFont="1" applyFill="1" applyBorder="1" applyAlignment="1">
      <alignment horizontal="left" wrapText="1" readingOrder="1"/>
    </xf>
    <xf numFmtId="0" fontId="11" fillId="3" borderId="2" xfId="0" applyFont="1" applyFill="1" applyBorder="1" applyAlignment="1">
      <alignment horizontal="justify" wrapText="1" readingOrder="1"/>
    </xf>
    <xf numFmtId="9" fontId="0" fillId="0" borderId="0" xfId="6" applyFont="1" applyAlignment="1">
      <alignment readingOrder="1"/>
    </xf>
    <xf numFmtId="9" fontId="0" fillId="0" borderId="0" xfId="6" applyFont="1"/>
    <xf numFmtId="0" fontId="42" fillId="0" borderId="3" xfId="0" applyFont="1" applyBorder="1" applyAlignment="1">
      <alignment horizontal="right" readingOrder="1"/>
    </xf>
    <xf numFmtId="0" fontId="18" fillId="0" borderId="0" xfId="0" applyFont="1" applyAlignment="1">
      <alignment horizontal="center" readingOrder="1"/>
    </xf>
    <xf numFmtId="0" fontId="0" fillId="0" borderId="0" xfId="0" applyAlignment="1">
      <alignment horizontal="center" readingOrder="1"/>
    </xf>
    <xf numFmtId="0" fontId="17" fillId="0" borderId="0" xfId="0" applyFont="1" applyAlignment="1">
      <alignment horizontal="center" readingOrder="1"/>
    </xf>
    <xf numFmtId="0" fontId="19" fillId="0" borderId="0" xfId="0" applyFont="1" applyAlignment="1">
      <alignment horizontal="center"/>
    </xf>
    <xf numFmtId="0" fontId="0" fillId="0" borderId="0" xfId="0" applyAlignment="1">
      <alignment horizontal="center"/>
    </xf>
    <xf numFmtId="0" fontId="17" fillId="0" borderId="0" xfId="0" applyFont="1" applyAlignment="1">
      <alignment horizontal="left" wrapText="1"/>
    </xf>
    <xf numFmtId="0" fontId="17" fillId="0" borderId="0" xfId="0" applyFont="1" applyAlignment="1">
      <alignment horizontal="center"/>
    </xf>
    <xf numFmtId="0" fontId="18" fillId="0" borderId="0" xfId="0" applyFont="1" applyAlignment="1">
      <alignment horizontal="center"/>
    </xf>
    <xf numFmtId="0" fontId="0" fillId="0" borderId="0" xfId="0" applyAlignment="1"/>
    <xf numFmtId="0" fontId="17" fillId="0" borderId="0" xfId="0" applyFont="1" applyAlignment="1">
      <alignment horizontal="left" wrapText="1"/>
    </xf>
    <xf numFmtId="0" fontId="17" fillId="0" borderId="0" xfId="0" applyFont="1" applyAlignment="1">
      <alignment wrapText="1"/>
    </xf>
    <xf numFmtId="0" fontId="1" fillId="0" borderId="0" xfId="0" applyFont="1" applyAlignment="1">
      <alignment horizontal="center"/>
    </xf>
    <xf numFmtId="0" fontId="2" fillId="0" borderId="0" xfId="0" applyFont="1" applyAlignment="1">
      <alignment horizontal="center" readingOrder="2"/>
    </xf>
    <xf numFmtId="0" fontId="17" fillId="0" borderId="0" xfId="0" applyFont="1" applyAlignment="1">
      <alignment horizontal="left" wrapText="1" readingOrder="1"/>
    </xf>
    <xf numFmtId="0" fontId="7" fillId="0" borderId="0" xfId="0" applyFont="1" applyAlignment="1">
      <alignment horizontal="center" readingOrder="1"/>
    </xf>
    <xf numFmtId="0" fontId="7" fillId="0" borderId="0" xfId="0" applyFont="1" applyAlignment="1">
      <alignment horizontal="center"/>
    </xf>
    <xf numFmtId="0" fontId="17" fillId="0" borderId="0" xfId="0" applyFont="1" applyAlignment="1">
      <alignment horizontal="left" wrapText="1"/>
    </xf>
    <xf numFmtId="0" fontId="20" fillId="0" borderId="0" xfId="0" applyFont="1" applyAlignment="1">
      <alignment horizontal="center"/>
    </xf>
    <xf numFmtId="0" fontId="17" fillId="0" borderId="0" xfId="0" applyFont="1" applyAlignment="1">
      <alignment horizontal="left"/>
    </xf>
    <xf numFmtId="0" fontId="36" fillId="2" borderId="9" xfId="0" applyFont="1" applyFill="1" applyBorder="1" applyAlignment="1">
      <alignment horizontal="left" vertical="top" wrapText="1"/>
    </xf>
    <xf numFmtId="0" fontId="36" fillId="2" borderId="10" xfId="0" applyFont="1" applyFill="1" applyBorder="1" applyAlignment="1">
      <alignment horizontal="left" vertical="top" wrapText="1"/>
    </xf>
    <xf numFmtId="0" fontId="35" fillId="2" borderId="15" xfId="0" applyFont="1" applyFill="1" applyBorder="1"/>
    <xf numFmtId="0" fontId="35" fillId="2" borderId="16" xfId="0" applyFont="1" applyFill="1" applyBorder="1"/>
    <xf numFmtId="0" fontId="36" fillId="2" borderId="7" xfId="0" applyFont="1" applyFill="1" applyBorder="1" applyAlignment="1">
      <alignment horizontal="left" vertical="top" wrapText="1"/>
    </xf>
    <xf numFmtId="0" fontId="36" fillId="2" borderId="8" xfId="0" applyFont="1" applyFill="1" applyBorder="1" applyAlignment="1">
      <alignment horizontal="left" vertical="top" wrapText="1"/>
    </xf>
    <xf numFmtId="0" fontId="35" fillId="2" borderId="13" xfId="0" applyFont="1" applyFill="1" applyBorder="1" applyAlignment="1">
      <alignment horizontal="left" vertical="top" wrapText="1"/>
    </xf>
    <xf numFmtId="0" fontId="35" fillId="2" borderId="14" xfId="0" applyFont="1" applyFill="1" applyBorder="1" applyAlignment="1">
      <alignment horizontal="left" vertical="top" wrapText="1"/>
    </xf>
    <xf numFmtId="0" fontId="34" fillId="2" borderId="7" xfId="0" applyFont="1" applyFill="1" applyBorder="1" applyAlignment="1">
      <alignment horizontal="left" vertical="top" wrapText="1"/>
    </xf>
    <xf numFmtId="0" fontId="34" fillId="2" borderId="8" xfId="0" applyFont="1" applyFill="1" applyBorder="1" applyAlignment="1">
      <alignment horizontal="left" vertical="top" wrapText="1"/>
    </xf>
    <xf numFmtId="0" fontId="35" fillId="2" borderId="7" xfId="0" applyFont="1" applyFill="1" applyBorder="1" applyAlignment="1">
      <alignment horizontal="left" vertical="top" wrapText="1"/>
    </xf>
    <xf numFmtId="0" fontId="35" fillId="2" borderId="8" xfId="0" applyFont="1" applyFill="1" applyBorder="1" applyAlignment="1">
      <alignment horizontal="left" vertical="top" wrapText="1"/>
    </xf>
    <xf numFmtId="0" fontId="34" fillId="2" borderId="5" xfId="0" applyFont="1" applyFill="1" applyBorder="1" applyAlignment="1">
      <alignment horizontal="left" vertical="top" wrapText="1"/>
    </xf>
    <xf numFmtId="0" fontId="34" fillId="2" borderId="6" xfId="0" applyFont="1" applyFill="1" applyBorder="1" applyAlignment="1">
      <alignment horizontal="left" vertical="top" wrapText="1"/>
    </xf>
  </cellXfs>
  <cellStyles count="7">
    <cellStyle name="Hyperlink" xfId="1" builtinId="8"/>
    <cellStyle name="Normal" xfId="0" builtinId="0"/>
    <cellStyle name="Normal 2" xfId="2"/>
    <cellStyle name="Normal 3" xfId="3"/>
    <cellStyle name="Normal 5" xfId="4"/>
    <cellStyle name="Normal 6" xfId="5"/>
    <cellStyle name="Percent" xfId="6"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11"/>
  <sheetViews>
    <sheetView tabSelected="1" view="pageBreakPreview" zoomScale="115" zoomScaleNormal="100" zoomScaleSheetLayoutView="115" workbookViewId="0">
      <selection sqref="A1:B1"/>
    </sheetView>
  </sheetViews>
  <sheetFormatPr defaultRowHeight="15"/>
  <cols>
    <col min="1" max="2" width="61.140625" customWidth="1"/>
  </cols>
  <sheetData>
    <row r="1" spans="1:2" ht="15.75">
      <c r="A1" s="86" t="s">
        <v>0</v>
      </c>
      <c r="B1" s="86"/>
    </row>
    <row r="2" spans="1:2" ht="15.75">
      <c r="A2" s="86" t="s">
        <v>1</v>
      </c>
      <c r="B2" s="86"/>
    </row>
    <row r="3" spans="1:2" ht="19.5">
      <c r="A3" s="87" t="s">
        <v>2</v>
      </c>
      <c r="B3" s="87"/>
    </row>
    <row r="5" spans="1:2">
      <c r="A5" s="3" t="s">
        <v>8</v>
      </c>
      <c r="B5" s="4" t="s">
        <v>9</v>
      </c>
    </row>
    <row r="6" spans="1:2" ht="30">
      <c r="A6" s="3" t="s">
        <v>3</v>
      </c>
      <c r="B6" s="4" t="s">
        <v>10</v>
      </c>
    </row>
    <row r="7" spans="1:2" ht="30">
      <c r="A7" s="3" t="s">
        <v>4</v>
      </c>
      <c r="B7" s="4" t="s">
        <v>11</v>
      </c>
    </row>
    <row r="8" spans="1:2">
      <c r="A8" s="3" t="s">
        <v>5</v>
      </c>
      <c r="B8" s="4" t="s">
        <v>12</v>
      </c>
    </row>
    <row r="9" spans="1:2" ht="30">
      <c r="A9" s="3" t="s">
        <v>6</v>
      </c>
      <c r="B9" s="4" t="s">
        <v>13</v>
      </c>
    </row>
    <row r="10" spans="1:2" ht="30">
      <c r="A10" s="3" t="s">
        <v>7</v>
      </c>
      <c r="B10" s="4" t="s">
        <v>14</v>
      </c>
    </row>
    <row r="11" spans="1:2" ht="16.5">
      <c r="A11" s="2"/>
      <c r="B11" s="1"/>
    </row>
  </sheetData>
  <mergeCells count="3">
    <mergeCell ref="A1:B1"/>
    <mergeCell ref="A2:B2"/>
    <mergeCell ref="A3:B3"/>
  </mergeCells>
  <hyperlinks>
    <hyperlink ref="A5:B5" location="'Table VII.1'!A1" display="Table VII.1. Access to Improved Drinking Water Sources (total) "/>
    <hyperlink ref="A6:B6" location="'Table VII.2'!A1" display="Table VII.2. Access to Improved Drinking Water Sources (urban) "/>
    <hyperlink ref="A7:B7" location="'Table VII.3'!A1" display="Table VII.3. Access to Improved Drinking Water Sources (rural) "/>
    <hyperlink ref="A8:B8" location="'Table VII.4'!A1" display="Table VII.4. Access to Improved Sanitation (total) "/>
    <hyperlink ref="A9:B9" location="'Table VII.5'!A1" display="Table VII.5. Access to Improved Sanitation (urban) "/>
    <hyperlink ref="A10:B10" location="'Table VII.6'!A1" display="Table VII.6. Access to Improved Sanitation (rural) "/>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W31"/>
  <sheetViews>
    <sheetView view="pageBreakPreview" zoomScaleNormal="100" zoomScaleSheetLayoutView="100" zoomScalePageLayoutView="70" workbookViewId="0">
      <selection sqref="A1:H1"/>
    </sheetView>
  </sheetViews>
  <sheetFormatPr defaultRowHeight="15"/>
  <cols>
    <col min="1" max="1" width="22.28515625" style="48" customWidth="1"/>
    <col min="2" max="7" width="17.42578125" style="48" customWidth="1"/>
    <col min="8" max="8" width="19.85546875" style="48" customWidth="1"/>
    <col min="9" max="23" width="9.140625" style="48" hidden="1" customWidth="1"/>
    <col min="24" max="30" width="0" style="48" hidden="1" customWidth="1"/>
    <col min="31" max="16384" width="9.140625" style="48"/>
  </cols>
  <sheetData>
    <row r="1" spans="1:22" ht="16.5">
      <c r="A1" s="89" t="s">
        <v>15</v>
      </c>
      <c r="B1" s="89"/>
      <c r="C1" s="89"/>
      <c r="D1" s="89"/>
      <c r="E1" s="89"/>
      <c r="F1" s="89"/>
      <c r="G1" s="89"/>
      <c r="H1" s="89"/>
    </row>
    <row r="2" spans="1:22" ht="18">
      <c r="A2" s="89" t="s">
        <v>16</v>
      </c>
      <c r="B2" s="89"/>
      <c r="C2" s="89"/>
      <c r="D2" s="89"/>
      <c r="E2" s="89"/>
      <c r="F2" s="89"/>
      <c r="G2" s="89"/>
      <c r="H2" s="89"/>
    </row>
    <row r="3" spans="1:22">
      <c r="A3" s="90" t="s">
        <v>17</v>
      </c>
      <c r="B3" s="90"/>
      <c r="C3" s="90"/>
      <c r="D3" s="90"/>
      <c r="E3" s="90"/>
      <c r="F3" s="90"/>
      <c r="G3" s="90"/>
      <c r="H3" s="90"/>
    </row>
    <row r="4" spans="1:22" ht="15.75" thickBot="1">
      <c r="A4" s="49"/>
      <c r="R4" s="48" t="s">
        <v>368</v>
      </c>
    </row>
    <row r="5" spans="1:22" ht="15.75" thickBot="1">
      <c r="A5" s="70"/>
      <c r="B5" s="51">
        <v>1990</v>
      </c>
      <c r="C5" s="51">
        <v>2000</v>
      </c>
      <c r="D5" s="51">
        <v>2005</v>
      </c>
      <c r="E5" s="51">
        <v>2008</v>
      </c>
      <c r="F5" s="51">
        <v>2009</v>
      </c>
      <c r="G5" s="51">
        <v>2010</v>
      </c>
      <c r="H5" s="71"/>
      <c r="J5" s="50">
        <v>1990</v>
      </c>
      <c r="K5" s="50">
        <v>2000</v>
      </c>
      <c r="L5" s="50">
        <v>2005</v>
      </c>
      <c r="M5" s="50">
        <v>2008</v>
      </c>
      <c r="N5" s="50">
        <v>2009</v>
      </c>
      <c r="O5" s="51">
        <v>2010</v>
      </c>
      <c r="Q5" s="52">
        <v>1990</v>
      </c>
      <c r="R5" s="52">
        <v>2000</v>
      </c>
      <c r="S5" s="52">
        <v>2005</v>
      </c>
      <c r="T5" s="52">
        <v>2008</v>
      </c>
      <c r="U5" s="52">
        <v>2009</v>
      </c>
      <c r="V5" s="52">
        <v>2010</v>
      </c>
    </row>
    <row r="6" spans="1:22">
      <c r="A6" s="53" t="s">
        <v>18</v>
      </c>
      <c r="B6" s="54" t="s">
        <v>19</v>
      </c>
      <c r="C6" s="54" t="s">
        <v>20</v>
      </c>
      <c r="D6" s="54" t="s">
        <v>20</v>
      </c>
      <c r="E6" s="55" t="s">
        <v>20</v>
      </c>
      <c r="F6" s="55" t="s">
        <v>20</v>
      </c>
      <c r="G6" s="55" t="s">
        <v>20</v>
      </c>
      <c r="H6" s="56" t="s">
        <v>21</v>
      </c>
      <c r="Q6" s="48">
        <v>493</v>
      </c>
      <c r="R6" s="48">
        <v>638</v>
      </c>
      <c r="S6" s="48">
        <v>725</v>
      </c>
      <c r="V6" s="48" t="s">
        <v>130</v>
      </c>
    </row>
    <row r="7" spans="1:22">
      <c r="A7" s="53" t="s">
        <v>22</v>
      </c>
      <c r="B7" s="54">
        <v>93</v>
      </c>
      <c r="C7" s="54">
        <v>96</v>
      </c>
      <c r="D7" s="54">
        <v>98</v>
      </c>
      <c r="E7" s="55">
        <v>99</v>
      </c>
      <c r="F7" s="55">
        <v>99</v>
      </c>
      <c r="G7" s="55">
        <v>99</v>
      </c>
      <c r="H7" s="56" t="s">
        <v>23</v>
      </c>
      <c r="J7" s="57">
        <f>(B7*Q7)/100</f>
        <v>52863.99</v>
      </c>
      <c r="K7" s="57">
        <f>(C7*R7)/100</f>
        <v>64942.080000000002</v>
      </c>
      <c r="L7" s="57">
        <f>(D7*S7)/100</f>
        <v>72718.94</v>
      </c>
      <c r="M7" s="57">
        <f t="shared" ref="M7:O19" si="0">(E7*T7)/100</f>
        <v>77540.065019999995</v>
      </c>
      <c r="N7" s="57">
        <f t="shared" si="0"/>
        <v>78919.040969999987</v>
      </c>
      <c r="O7" s="57">
        <f>(G7*V7)/100</f>
        <v>80309.789999999994</v>
      </c>
      <c r="Q7" s="48">
        <v>56843</v>
      </c>
      <c r="R7" s="48">
        <v>67648</v>
      </c>
      <c r="S7" s="48">
        <v>74203</v>
      </c>
      <c r="T7" s="57">
        <v>78323.297999999995</v>
      </c>
      <c r="U7" s="57">
        <v>79716.202999999994</v>
      </c>
      <c r="V7" s="48">
        <v>81121</v>
      </c>
    </row>
    <row r="8" spans="1:22">
      <c r="A8" s="53" t="s">
        <v>24</v>
      </c>
      <c r="B8" s="54">
        <v>81</v>
      </c>
      <c r="C8" s="54">
        <v>80</v>
      </c>
      <c r="D8" s="54">
        <v>80</v>
      </c>
      <c r="E8" s="55">
        <v>79</v>
      </c>
      <c r="F8" s="55">
        <v>79</v>
      </c>
      <c r="G8" s="55">
        <v>79</v>
      </c>
      <c r="H8" s="56" t="s">
        <v>25</v>
      </c>
      <c r="J8" s="57">
        <f t="shared" ref="J8:J19" si="1">(B8*Q8)/100</f>
        <v>14072.94</v>
      </c>
      <c r="K8" s="57">
        <f t="shared" ref="K8:K19" si="2">(C8*R8)/100</f>
        <v>19086.400000000001</v>
      </c>
      <c r="L8" s="57">
        <f t="shared" ref="L8:L19" si="3">(D8*S8)/100</f>
        <v>21887.200000000001</v>
      </c>
      <c r="M8" s="57">
        <f t="shared" si="0"/>
        <v>23558.69744</v>
      </c>
      <c r="N8" s="57">
        <f t="shared" si="0"/>
        <v>24272.445060000002</v>
      </c>
      <c r="O8" s="57">
        <f t="shared" ref="O8:O19" si="4">(G8*V8)/100</f>
        <v>25020.880000000001</v>
      </c>
      <c r="Q8" s="48">
        <v>17374</v>
      </c>
      <c r="R8" s="48">
        <v>23858</v>
      </c>
      <c r="S8" s="48">
        <v>27359</v>
      </c>
      <c r="T8" s="57">
        <v>29821.135999999999</v>
      </c>
      <c r="U8" s="57">
        <v>30724.614000000001</v>
      </c>
      <c r="V8" s="48">
        <v>31672</v>
      </c>
    </row>
    <row r="9" spans="1:22">
      <c r="A9" s="53" t="s">
        <v>26</v>
      </c>
      <c r="B9" s="54">
        <v>97</v>
      </c>
      <c r="C9" s="54">
        <v>96</v>
      </c>
      <c r="D9" s="54">
        <v>97</v>
      </c>
      <c r="E9" s="55">
        <v>97</v>
      </c>
      <c r="F9" s="55">
        <v>97</v>
      </c>
      <c r="G9" s="55">
        <v>97</v>
      </c>
      <c r="H9" s="56" t="s">
        <v>27</v>
      </c>
      <c r="J9" s="57">
        <f t="shared" si="1"/>
        <v>3313.52</v>
      </c>
      <c r="K9" s="57">
        <f t="shared" si="2"/>
        <v>4633.92</v>
      </c>
      <c r="L9" s="57">
        <f t="shared" si="3"/>
        <v>5181.74</v>
      </c>
      <c r="M9" s="57">
        <f t="shared" si="0"/>
        <v>5673.48344</v>
      </c>
      <c r="N9" s="57">
        <f t="shared" si="0"/>
        <v>5844.8242399999999</v>
      </c>
      <c r="O9" s="57">
        <f t="shared" si="4"/>
        <v>6001.39</v>
      </c>
      <c r="Q9" s="48">
        <v>3416</v>
      </c>
      <c r="R9" s="48">
        <v>4827</v>
      </c>
      <c r="S9" s="48">
        <v>5342</v>
      </c>
      <c r="T9" s="57">
        <v>5848.9520000000002</v>
      </c>
      <c r="U9" s="57">
        <v>6025.5919999999996</v>
      </c>
      <c r="V9" s="48">
        <v>6187</v>
      </c>
    </row>
    <row r="10" spans="1:22">
      <c r="A10" s="53" t="s">
        <v>28</v>
      </c>
      <c r="B10" s="54">
        <v>99</v>
      </c>
      <c r="C10" s="54">
        <v>99</v>
      </c>
      <c r="D10" s="54">
        <v>99</v>
      </c>
      <c r="E10" s="55">
        <v>99</v>
      </c>
      <c r="F10" s="55">
        <v>99</v>
      </c>
      <c r="G10" s="55">
        <v>99</v>
      </c>
      <c r="H10" s="56" t="s">
        <v>29</v>
      </c>
      <c r="J10" s="57">
        <f t="shared" si="1"/>
        <v>2066.13</v>
      </c>
      <c r="K10" s="57">
        <f t="shared" si="2"/>
        <v>1921.59</v>
      </c>
      <c r="L10" s="57">
        <f t="shared" si="3"/>
        <v>2241.36</v>
      </c>
      <c r="M10" s="57">
        <f t="shared" si="0"/>
        <v>2522.8674900000001</v>
      </c>
      <c r="N10" s="57">
        <f t="shared" si="0"/>
        <v>2619.82314</v>
      </c>
      <c r="O10" s="57">
        <f t="shared" si="4"/>
        <v>2709.63</v>
      </c>
      <c r="Q10" s="48">
        <v>2087</v>
      </c>
      <c r="R10" s="48">
        <v>1941</v>
      </c>
      <c r="S10" s="48">
        <v>2264</v>
      </c>
      <c r="T10" s="57">
        <v>2548.3510000000001</v>
      </c>
      <c r="U10" s="57">
        <v>2646.2860000000001</v>
      </c>
      <c r="V10" s="48">
        <v>2737</v>
      </c>
    </row>
    <row r="11" spans="1:22">
      <c r="A11" s="53" t="s">
        <v>30</v>
      </c>
      <c r="B11" s="54">
        <v>100</v>
      </c>
      <c r="C11" s="54">
        <v>100</v>
      </c>
      <c r="D11" s="54">
        <v>100</v>
      </c>
      <c r="E11" s="54">
        <v>100</v>
      </c>
      <c r="F11" s="54">
        <v>100</v>
      </c>
      <c r="G11" s="54">
        <v>100</v>
      </c>
      <c r="H11" s="56" t="s">
        <v>31</v>
      </c>
      <c r="J11" s="57">
        <f t="shared" si="1"/>
        <v>2949</v>
      </c>
      <c r="K11" s="57">
        <f t="shared" si="2"/>
        <v>3742</v>
      </c>
      <c r="L11" s="57">
        <f t="shared" si="3"/>
        <v>4052</v>
      </c>
      <c r="M11" s="57">
        <f t="shared" si="0"/>
        <v>4166.915</v>
      </c>
      <c r="N11" s="57">
        <f t="shared" si="0"/>
        <v>4196.99</v>
      </c>
      <c r="O11" s="57">
        <f t="shared" si="4"/>
        <v>4228</v>
      </c>
      <c r="Q11" s="48">
        <v>2949</v>
      </c>
      <c r="R11" s="48">
        <v>3742</v>
      </c>
      <c r="S11" s="48">
        <v>4052</v>
      </c>
      <c r="T11" s="57">
        <v>4166.915</v>
      </c>
      <c r="U11" s="57">
        <v>4196.99</v>
      </c>
      <c r="V11" s="48">
        <v>4228</v>
      </c>
    </row>
    <row r="12" spans="1:22">
      <c r="A12" s="53" t="s">
        <v>32</v>
      </c>
      <c r="B12" s="54">
        <v>80</v>
      </c>
      <c r="C12" s="54">
        <v>83</v>
      </c>
      <c r="D12" s="54">
        <v>86</v>
      </c>
      <c r="E12" s="54">
        <v>88</v>
      </c>
      <c r="F12" s="54">
        <v>89</v>
      </c>
      <c r="G12" s="54">
        <v>89</v>
      </c>
      <c r="H12" s="56" t="s">
        <v>33</v>
      </c>
      <c r="J12" s="57">
        <f t="shared" si="1"/>
        <v>1665.6</v>
      </c>
      <c r="K12" s="57">
        <f t="shared" si="2"/>
        <v>2655.17</v>
      </c>
      <c r="L12" s="57">
        <f t="shared" si="3"/>
        <v>3058.16</v>
      </c>
      <c r="M12" s="57">
        <f t="shared" si="0"/>
        <v>2320.5274399999998</v>
      </c>
      <c r="N12" s="57">
        <f t="shared" si="0"/>
        <v>2413.8054900000002</v>
      </c>
      <c r="O12" s="57">
        <f t="shared" si="4"/>
        <v>3595.6</v>
      </c>
      <c r="Q12" s="48">
        <v>2082</v>
      </c>
      <c r="R12" s="48">
        <v>3199</v>
      </c>
      <c r="S12" s="48">
        <v>3556</v>
      </c>
      <c r="T12" s="57">
        <v>2636.9630000000002</v>
      </c>
      <c r="U12" s="57">
        <v>2712.1410000000001</v>
      </c>
      <c r="V12" s="48">
        <v>4040</v>
      </c>
    </row>
    <row r="13" spans="1:22" ht="16.5">
      <c r="A13" s="53" t="s">
        <v>370</v>
      </c>
      <c r="B13" s="54" t="s">
        <v>34</v>
      </c>
      <c r="C13" s="54">
        <v>96</v>
      </c>
      <c r="D13" s="54">
        <v>96</v>
      </c>
      <c r="E13" s="54">
        <v>96</v>
      </c>
      <c r="F13" s="55">
        <v>88</v>
      </c>
      <c r="G13" s="55">
        <v>94</v>
      </c>
      <c r="H13" s="56" t="s">
        <v>35</v>
      </c>
      <c r="J13" s="57"/>
      <c r="K13" s="57">
        <f t="shared" si="2"/>
        <v>2173.44</v>
      </c>
      <c r="L13" s="57">
        <f t="shared" si="3"/>
        <v>2332.8000000000002</v>
      </c>
      <c r="M13" s="57">
        <f t="shared" si="0"/>
        <v>3673.4841599999995</v>
      </c>
      <c r="N13" s="57">
        <f t="shared" si="0"/>
        <v>3458.99136</v>
      </c>
      <c r="O13" s="57">
        <f t="shared" si="0"/>
        <v>2615.08</v>
      </c>
      <c r="Q13" s="48">
        <v>1868</v>
      </c>
      <c r="R13" s="48">
        <v>2264</v>
      </c>
      <c r="S13" s="48">
        <v>2430</v>
      </c>
      <c r="T13" s="57">
        <v>3826.5459999999998</v>
      </c>
      <c r="U13" s="57">
        <v>3930.672</v>
      </c>
      <c r="V13" s="48">
        <v>2782</v>
      </c>
    </row>
    <row r="14" spans="1:22">
      <c r="A14" s="53" t="s">
        <v>36</v>
      </c>
      <c r="B14" s="54">
        <v>100</v>
      </c>
      <c r="C14" s="54">
        <v>100</v>
      </c>
      <c r="D14" s="54">
        <v>100</v>
      </c>
      <c r="E14" s="54">
        <v>100</v>
      </c>
      <c r="F14" s="54">
        <v>100</v>
      </c>
      <c r="G14" s="54">
        <v>100</v>
      </c>
      <c r="H14" s="56" t="s">
        <v>37</v>
      </c>
      <c r="J14" s="57">
        <f t="shared" si="1"/>
        <v>474</v>
      </c>
      <c r="K14" s="57">
        <f t="shared" si="2"/>
        <v>591</v>
      </c>
      <c r="L14" s="57">
        <f t="shared" si="3"/>
        <v>821</v>
      </c>
      <c r="M14" s="57">
        <f t="shared" si="0"/>
        <v>1396.06</v>
      </c>
      <c r="N14" s="57">
        <f t="shared" si="0"/>
        <v>1597.7650000000001</v>
      </c>
      <c r="O14" s="57">
        <f>(G14*V14)/100</f>
        <v>1759</v>
      </c>
      <c r="Q14" s="48">
        <v>474</v>
      </c>
      <c r="R14" s="48">
        <v>591</v>
      </c>
      <c r="S14" s="48">
        <v>821</v>
      </c>
      <c r="T14" s="57">
        <v>1396.06</v>
      </c>
      <c r="U14" s="57">
        <v>1597.7650000000001</v>
      </c>
      <c r="V14" s="48">
        <v>1759</v>
      </c>
    </row>
    <row r="15" spans="1:22" ht="16.5">
      <c r="A15" s="53" t="s">
        <v>371</v>
      </c>
      <c r="B15" s="54">
        <v>75</v>
      </c>
      <c r="C15" s="54">
        <v>80</v>
      </c>
      <c r="D15" s="54">
        <v>87</v>
      </c>
      <c r="E15" s="54">
        <v>95</v>
      </c>
      <c r="F15" s="54">
        <v>95</v>
      </c>
      <c r="G15" s="54">
        <v>96</v>
      </c>
      <c r="H15" s="56" t="s">
        <v>39</v>
      </c>
      <c r="J15" s="57">
        <f t="shared" si="1"/>
        <v>12104.25</v>
      </c>
      <c r="K15" s="57">
        <f t="shared" si="2"/>
        <v>16036.8</v>
      </c>
      <c r="L15" s="57">
        <f t="shared" si="3"/>
        <v>20915.669999999998</v>
      </c>
      <c r="M15" s="57">
        <f t="shared" si="0"/>
        <v>24858.307049999999</v>
      </c>
      <c r="N15" s="57">
        <f t="shared" si="0"/>
        <v>25468.64975</v>
      </c>
      <c r="O15" s="57">
        <f t="shared" si="4"/>
        <v>26350.080000000002</v>
      </c>
      <c r="Q15" s="48">
        <v>16139</v>
      </c>
      <c r="R15" s="48">
        <v>20046</v>
      </c>
      <c r="S15" s="48">
        <v>24041</v>
      </c>
      <c r="T15" s="57">
        <v>26166.638999999999</v>
      </c>
      <c r="U15" s="57">
        <v>26809.105</v>
      </c>
      <c r="V15" s="48">
        <v>27448</v>
      </c>
    </row>
    <row r="16" spans="1:22" ht="16.5">
      <c r="A16" s="53" t="s">
        <v>391</v>
      </c>
      <c r="B16" s="54">
        <v>64</v>
      </c>
      <c r="C16" s="54">
        <v>60</v>
      </c>
      <c r="D16" s="54">
        <v>60</v>
      </c>
      <c r="E16" s="54">
        <v>54</v>
      </c>
      <c r="F16" s="54">
        <v>58</v>
      </c>
      <c r="G16" s="54">
        <v>61</v>
      </c>
      <c r="H16" s="56" t="s">
        <v>41</v>
      </c>
      <c r="J16" s="57">
        <f t="shared" si="1"/>
        <v>13092.48</v>
      </c>
      <c r="K16" s="57">
        <f t="shared" si="2"/>
        <v>16533.599999999999</v>
      </c>
      <c r="L16" s="57">
        <f t="shared" si="3"/>
        <v>18466.8</v>
      </c>
      <c r="M16" s="57">
        <f t="shared" si="0"/>
        <v>22364.181540000001</v>
      </c>
      <c r="N16" s="57">
        <f t="shared" si="0"/>
        <v>24637.419220000003</v>
      </c>
      <c r="O16" s="57">
        <f t="shared" si="4"/>
        <v>20497.830000000002</v>
      </c>
      <c r="Q16" s="48">
        <v>20457</v>
      </c>
      <c r="R16" s="48">
        <v>27556</v>
      </c>
      <c r="S16" s="48">
        <v>30778</v>
      </c>
      <c r="T16" s="57">
        <v>41415.150999999998</v>
      </c>
      <c r="U16" s="57">
        <v>42478.309000000001</v>
      </c>
      <c r="V16" s="48">
        <v>33603</v>
      </c>
    </row>
    <row r="17" spans="1:23" ht="18" customHeight="1">
      <c r="A17" s="53" t="s">
        <v>42</v>
      </c>
      <c r="B17" s="54">
        <v>86</v>
      </c>
      <c r="C17" s="54">
        <v>87</v>
      </c>
      <c r="D17" s="54">
        <v>89</v>
      </c>
      <c r="E17" s="54">
        <v>89</v>
      </c>
      <c r="F17" s="54">
        <v>89</v>
      </c>
      <c r="G17" s="54">
        <v>90</v>
      </c>
      <c r="H17" s="56" t="s">
        <v>43</v>
      </c>
      <c r="J17" s="57">
        <f t="shared" si="1"/>
        <v>10598.64</v>
      </c>
      <c r="K17" s="57">
        <f t="shared" si="2"/>
        <v>13910.43</v>
      </c>
      <c r="L17" s="57">
        <f t="shared" si="3"/>
        <v>16450.759999999998</v>
      </c>
      <c r="M17" s="57">
        <f t="shared" si="0"/>
        <v>17527.890509999997</v>
      </c>
      <c r="N17" s="57">
        <f t="shared" si="0"/>
        <v>17847.831269999999</v>
      </c>
      <c r="O17" s="57">
        <f t="shared" si="4"/>
        <v>18369</v>
      </c>
      <c r="Q17" s="48">
        <v>12324</v>
      </c>
      <c r="R17" s="48">
        <v>15989</v>
      </c>
      <c r="S17" s="48">
        <v>18484</v>
      </c>
      <c r="T17" s="57">
        <v>19694.258999999998</v>
      </c>
      <c r="U17" s="57">
        <v>20053.742999999999</v>
      </c>
      <c r="V17" s="48">
        <v>20410</v>
      </c>
    </row>
    <row r="18" spans="1:23" ht="17.25" customHeight="1">
      <c r="A18" s="53" t="s">
        <v>44</v>
      </c>
      <c r="B18" s="54">
        <v>100</v>
      </c>
      <c r="C18" s="54">
        <v>100</v>
      </c>
      <c r="D18" s="54">
        <v>100</v>
      </c>
      <c r="E18" s="54">
        <v>100</v>
      </c>
      <c r="F18" s="54">
        <v>100</v>
      </c>
      <c r="G18" s="54">
        <v>100</v>
      </c>
      <c r="H18" s="56" t="s">
        <v>45</v>
      </c>
      <c r="J18" s="57">
        <f t="shared" si="1"/>
        <v>1809</v>
      </c>
      <c r="K18" s="57">
        <f t="shared" si="2"/>
        <v>3033</v>
      </c>
      <c r="L18" s="57">
        <f t="shared" si="3"/>
        <v>4070</v>
      </c>
      <c r="M18" s="57">
        <f t="shared" si="0"/>
        <v>6206.6229999999996</v>
      </c>
      <c r="N18" s="57">
        <f t="shared" si="0"/>
        <v>6938.8149999999996</v>
      </c>
      <c r="O18" s="57">
        <f t="shared" si="4"/>
        <v>7512</v>
      </c>
      <c r="Q18" s="48">
        <v>1809</v>
      </c>
      <c r="R18" s="48">
        <v>3033</v>
      </c>
      <c r="S18" s="48">
        <v>4070</v>
      </c>
      <c r="T18" s="57">
        <v>6206.6229999999996</v>
      </c>
      <c r="U18" s="57">
        <v>6938.8149999999996</v>
      </c>
      <c r="V18" s="48">
        <v>7512</v>
      </c>
    </row>
    <row r="19" spans="1:23" ht="15.75" thickBot="1">
      <c r="A19" s="58" t="s">
        <v>46</v>
      </c>
      <c r="B19" s="59">
        <v>67</v>
      </c>
      <c r="C19" s="59">
        <v>60</v>
      </c>
      <c r="D19" s="59">
        <v>57</v>
      </c>
      <c r="E19" s="59">
        <v>55</v>
      </c>
      <c r="F19" s="59">
        <v>55</v>
      </c>
      <c r="G19" s="59">
        <v>55</v>
      </c>
      <c r="H19" s="60" t="s">
        <v>47</v>
      </c>
      <c r="J19" s="57">
        <f t="shared" si="1"/>
        <v>8005.16</v>
      </c>
      <c r="K19" s="57">
        <f t="shared" si="2"/>
        <v>10633.8</v>
      </c>
      <c r="L19" s="57">
        <f t="shared" si="3"/>
        <v>11769.93</v>
      </c>
      <c r="M19" s="57">
        <f t="shared" si="0"/>
        <v>12444.627250000001</v>
      </c>
      <c r="N19" s="57">
        <f t="shared" si="0"/>
        <v>12830.5177</v>
      </c>
      <c r="O19" s="57">
        <f t="shared" si="4"/>
        <v>13229.15</v>
      </c>
      <c r="Q19" s="48">
        <v>11948</v>
      </c>
      <c r="R19" s="48">
        <v>17723</v>
      </c>
      <c r="S19" s="48">
        <v>20649</v>
      </c>
      <c r="T19" s="57">
        <v>22626.595000000001</v>
      </c>
      <c r="U19" s="57">
        <v>23328.214</v>
      </c>
      <c r="V19" s="48">
        <v>24053</v>
      </c>
    </row>
    <row r="20" spans="1:23" ht="17.25" thickBot="1">
      <c r="A20" s="62" t="s">
        <v>392</v>
      </c>
      <c r="B20" s="61">
        <f>(J20*100)/Q20</f>
        <v>81.866267810439027</v>
      </c>
      <c r="C20" s="61">
        <f>(K20*100)/R20</f>
        <v>82.822630856491671</v>
      </c>
      <c r="D20" s="61">
        <f>(L20*100)/S20</f>
        <v>84.089681589219921</v>
      </c>
      <c r="E20" s="61">
        <f t="shared" ref="E20:G21" si="5">(M20*100)/T20</f>
        <v>83.47875851169438</v>
      </c>
      <c r="F20" s="61">
        <f t="shared" si="5"/>
        <v>84.029392218455669</v>
      </c>
      <c r="G20" s="61">
        <f t="shared" si="5"/>
        <v>85.718325846690817</v>
      </c>
      <c r="H20" s="74" t="s">
        <v>383</v>
      </c>
      <c r="J20" s="57">
        <f>SUM(J7:J19)</f>
        <v>123014.71</v>
      </c>
      <c r="K20" s="57">
        <f t="shared" ref="K20:O20" si="6">SUM(K7:K19)</f>
        <v>159893.22999999998</v>
      </c>
      <c r="L20" s="57">
        <f t="shared" si="6"/>
        <v>183966.36</v>
      </c>
      <c r="M20" s="57">
        <f t="shared" si="6"/>
        <v>204253.72933999996</v>
      </c>
      <c r="N20" s="57">
        <f t="shared" si="6"/>
        <v>211046.91819999999</v>
      </c>
      <c r="O20" s="57">
        <f t="shared" si="6"/>
        <v>212197.43000000002</v>
      </c>
      <c r="Q20" s="48">
        <v>150263</v>
      </c>
      <c r="R20" s="48">
        <v>193055</v>
      </c>
      <c r="S20" s="48">
        <v>218774</v>
      </c>
      <c r="T20" s="57">
        <f>SUM(T7:T19)</f>
        <v>244677.48799999998</v>
      </c>
      <c r="U20" s="57">
        <f>SUM(U7:U19)</f>
        <v>251158.44900000005</v>
      </c>
      <c r="V20" s="48">
        <v>247552</v>
      </c>
    </row>
    <row r="21" spans="1:23" ht="17.25" thickBot="1">
      <c r="A21" s="62" t="s">
        <v>393</v>
      </c>
      <c r="B21" s="61">
        <f>(J21*100)/Q21</f>
        <v>80.204417688460012</v>
      </c>
      <c r="C21" s="61">
        <f>(K21*100)/R21</f>
        <v>84.12898299201666</v>
      </c>
      <c r="D21" s="61">
        <f t="shared" ref="D21" si="7">(L21*100)/S21</f>
        <v>89.509064226519342</v>
      </c>
      <c r="E21" s="61">
        <f t="shared" si="5"/>
        <v>95.763659503839264</v>
      </c>
      <c r="F21" s="61">
        <f t="shared" si="5"/>
        <v>95.908881097811445</v>
      </c>
      <c r="G21" s="61">
        <f t="shared" si="5"/>
        <v>96.391185396358281</v>
      </c>
      <c r="H21" s="63" t="s">
        <v>48</v>
      </c>
      <c r="J21" s="57">
        <f>SUM(J18,J15,J14,J12,J10)</f>
        <v>18118.98</v>
      </c>
      <c r="K21" s="57">
        <f>SUM(K18,K15,K14,K12,K10)</f>
        <v>24237.56</v>
      </c>
      <c r="L21" s="57">
        <f>SUM(L18,L14,L15,L12,L10)</f>
        <v>31106.19</v>
      </c>
      <c r="M21" s="57">
        <f t="shared" ref="M21:N21" si="8">SUM(M18,M14,M15,M12,M10)</f>
        <v>37304.384979999995</v>
      </c>
      <c r="N21" s="57">
        <f t="shared" si="8"/>
        <v>39038.858379999998</v>
      </c>
      <c r="O21" s="57">
        <f t="shared" ref="O21" si="9">SUM(O18,O14,O15,O12,O10)</f>
        <v>41926.31</v>
      </c>
      <c r="Q21" s="48">
        <f>SUM(Q10,Q12,Q14,Q15,Q18)</f>
        <v>22591</v>
      </c>
      <c r="R21" s="48">
        <f t="shared" ref="R21:S21" si="10">SUM(R10,R12,R14,R15,R18)</f>
        <v>28810</v>
      </c>
      <c r="S21" s="48">
        <f t="shared" si="10"/>
        <v>34752</v>
      </c>
      <c r="T21" s="57">
        <f>SUM(T18,T14,T15,T12,T10)</f>
        <v>38954.636000000006</v>
      </c>
      <c r="U21" s="57">
        <f>SUM(U18,U14,U15,U12,U10)</f>
        <v>40704.112000000001</v>
      </c>
      <c r="V21" s="57">
        <f>SUM(V18,V14,V15,V12,V10)</f>
        <v>43496</v>
      </c>
    </row>
    <row r="22" spans="1:23">
      <c r="A22" s="49"/>
      <c r="I22" s="72">
        <f>(86-82)/82</f>
        <v>4.878048780487805E-2</v>
      </c>
      <c r="W22" s="72">
        <f>(79-81)/81</f>
        <v>-2.4691358024691357E-2</v>
      </c>
    </row>
    <row r="23" spans="1:23" ht="30.95" customHeight="1">
      <c r="A23" s="64" t="s">
        <v>73</v>
      </c>
      <c r="B23" s="88" t="s">
        <v>409</v>
      </c>
      <c r="C23" s="88"/>
      <c r="D23" s="88"/>
      <c r="E23" s="88"/>
      <c r="F23" s="88"/>
      <c r="G23" s="88"/>
      <c r="H23" s="88"/>
      <c r="M23" s="57"/>
      <c r="W23" s="72">
        <f>(88-96)/96</f>
        <v>-8.3333333333333329E-2</v>
      </c>
    </row>
    <row r="24" spans="1:23" ht="38.25" customHeight="1">
      <c r="B24" s="75" t="s">
        <v>74</v>
      </c>
      <c r="C24" s="88" t="s">
        <v>385</v>
      </c>
      <c r="D24" s="88"/>
      <c r="E24" s="88"/>
      <c r="F24" s="88"/>
      <c r="G24" s="88"/>
      <c r="H24" s="88"/>
      <c r="W24" s="72">
        <f>(58-65)/65</f>
        <v>-0.1076923076923077</v>
      </c>
    </row>
    <row r="25" spans="1:23" ht="30.95" customHeight="1">
      <c r="B25" s="75" t="s">
        <v>75</v>
      </c>
      <c r="C25" s="88" t="s">
        <v>382</v>
      </c>
      <c r="D25" s="88"/>
      <c r="E25" s="88"/>
      <c r="F25" s="88"/>
      <c r="G25" s="88"/>
      <c r="H25" s="88"/>
      <c r="W25" s="72">
        <f>(55-67)/67</f>
        <v>-0.17910447761194029</v>
      </c>
    </row>
    <row r="26" spans="1:23" ht="30.95" customHeight="1">
      <c r="B26" s="77" t="s">
        <v>389</v>
      </c>
      <c r="C26" s="88" t="s">
        <v>388</v>
      </c>
      <c r="D26" s="88"/>
      <c r="E26" s="88"/>
      <c r="F26" s="88"/>
      <c r="G26" s="88"/>
      <c r="H26" s="88"/>
      <c r="W26" s="72"/>
    </row>
    <row r="27" spans="1:23" ht="32.25" customHeight="1">
      <c r="A27" s="65"/>
      <c r="B27" s="76"/>
    </row>
    <row r="28" spans="1:23" ht="30.95" customHeight="1">
      <c r="A28" s="64" t="s">
        <v>50</v>
      </c>
      <c r="B28" s="77">
        <v>1</v>
      </c>
      <c r="C28" s="88" t="s">
        <v>51</v>
      </c>
      <c r="D28" s="88"/>
      <c r="E28" s="88"/>
      <c r="F28" s="88"/>
      <c r="G28" s="88"/>
      <c r="H28" s="88"/>
    </row>
    <row r="29" spans="1:23" ht="30.95" customHeight="1">
      <c r="A29" s="64"/>
      <c r="B29" s="77">
        <v>2</v>
      </c>
      <c r="C29" s="88" t="s">
        <v>390</v>
      </c>
      <c r="D29" s="88"/>
      <c r="E29" s="88"/>
      <c r="F29" s="88"/>
      <c r="G29" s="88"/>
      <c r="H29" s="88"/>
    </row>
    <row r="30" spans="1:23" ht="38.25" customHeight="1">
      <c r="B30" s="77">
        <v>3</v>
      </c>
      <c r="C30" s="88" t="s">
        <v>375</v>
      </c>
      <c r="D30" s="88"/>
      <c r="E30" s="88"/>
      <c r="F30" s="88"/>
      <c r="G30" s="88"/>
      <c r="H30" s="88"/>
    </row>
    <row r="31" spans="1:23" ht="30.95" customHeight="1">
      <c r="B31" s="77">
        <v>4</v>
      </c>
      <c r="C31" s="88" t="s">
        <v>52</v>
      </c>
      <c r="D31" s="88"/>
      <c r="E31" s="88"/>
      <c r="F31" s="88"/>
      <c r="G31" s="88"/>
      <c r="H31" s="88"/>
    </row>
  </sheetData>
  <mergeCells count="11">
    <mergeCell ref="C25:H25"/>
    <mergeCell ref="C28:H28"/>
    <mergeCell ref="C30:H30"/>
    <mergeCell ref="C31:H31"/>
    <mergeCell ref="A1:H1"/>
    <mergeCell ref="A2:H2"/>
    <mergeCell ref="A3:H3"/>
    <mergeCell ref="B23:H23"/>
    <mergeCell ref="C24:H24"/>
    <mergeCell ref="C26:H26"/>
    <mergeCell ref="C29:H29"/>
  </mergeCells>
  <pageMargins left="0.7" right="0.7" top="0.75" bottom="0.75" header="0.3" footer="0.3"/>
  <pageSetup paperSize="9" scale="86" orientation="landscape" r:id="rId1"/>
</worksheet>
</file>

<file path=xl/worksheets/sheet3.xml><?xml version="1.0" encoding="utf-8"?>
<worksheet xmlns="http://schemas.openxmlformats.org/spreadsheetml/2006/main" xmlns:r="http://schemas.openxmlformats.org/officeDocument/2006/relationships">
  <dimension ref="A1:T179"/>
  <sheetViews>
    <sheetView view="pageBreakPreview" zoomScaleNormal="100" zoomScaleSheetLayoutView="100" workbookViewId="0">
      <selection sqref="A1:H1"/>
    </sheetView>
  </sheetViews>
  <sheetFormatPr defaultRowHeight="15"/>
  <cols>
    <col min="1" max="1" width="21.140625" customWidth="1"/>
    <col min="2" max="7" width="12.5703125" customWidth="1"/>
    <col min="8" max="8" width="18.7109375" customWidth="1"/>
    <col min="9" max="20" width="9.140625" hidden="1" customWidth="1"/>
    <col min="21" max="22" width="0" hidden="1" customWidth="1"/>
  </cols>
  <sheetData>
    <row r="1" spans="1:19" ht="16.5" customHeight="1">
      <c r="A1" s="92" t="s">
        <v>54</v>
      </c>
      <c r="B1" s="92"/>
      <c r="C1" s="92"/>
      <c r="D1" s="92"/>
      <c r="E1" s="92"/>
      <c r="F1" s="92"/>
      <c r="G1" s="92"/>
      <c r="H1" s="92"/>
    </row>
    <row r="2" spans="1:19" ht="18">
      <c r="A2" s="92" t="s">
        <v>55</v>
      </c>
      <c r="B2" s="92"/>
      <c r="C2" s="92"/>
      <c r="D2" s="92"/>
      <c r="E2" s="92"/>
      <c r="F2" s="92"/>
      <c r="G2" s="92"/>
      <c r="H2" s="92"/>
    </row>
    <row r="3" spans="1:19" ht="15.75" customHeight="1">
      <c r="A3" s="92" t="s">
        <v>56</v>
      </c>
      <c r="B3" s="92"/>
      <c r="C3" s="92"/>
      <c r="D3" s="92"/>
      <c r="E3" s="92"/>
      <c r="F3" s="92"/>
      <c r="G3" s="92"/>
      <c r="H3" s="92"/>
    </row>
    <row r="4" spans="1:19" ht="18" customHeight="1" thickBot="1">
      <c r="A4" s="8"/>
      <c r="P4" s="32"/>
      <c r="Q4" s="32"/>
      <c r="R4" s="32" t="s">
        <v>366</v>
      </c>
      <c r="S4" s="32"/>
    </row>
    <row r="5" spans="1:19" ht="15.75" thickBot="1">
      <c r="A5" s="66"/>
      <c r="B5" s="67">
        <v>1990</v>
      </c>
      <c r="C5" s="67">
        <v>2000</v>
      </c>
      <c r="D5" s="67">
        <v>2005</v>
      </c>
      <c r="E5" s="67">
        <v>2008</v>
      </c>
      <c r="F5" s="67">
        <v>2009</v>
      </c>
      <c r="G5" s="67">
        <v>2010</v>
      </c>
      <c r="H5" s="69"/>
      <c r="J5" s="9">
        <v>1990</v>
      </c>
      <c r="K5" s="9">
        <v>2000</v>
      </c>
      <c r="L5" s="9">
        <v>2005</v>
      </c>
      <c r="M5" s="9">
        <v>2010</v>
      </c>
      <c r="P5" s="35">
        <v>1990</v>
      </c>
      <c r="Q5" s="35">
        <v>2000</v>
      </c>
      <c r="R5" s="35">
        <v>2005</v>
      </c>
      <c r="S5" s="35">
        <v>2010</v>
      </c>
    </row>
    <row r="6" spans="1:19">
      <c r="A6" s="10" t="s">
        <v>18</v>
      </c>
      <c r="B6" s="11">
        <v>100</v>
      </c>
      <c r="C6" s="11">
        <v>100</v>
      </c>
      <c r="D6" s="11">
        <v>100</v>
      </c>
      <c r="E6" s="11">
        <v>100</v>
      </c>
      <c r="F6" s="11">
        <v>100</v>
      </c>
      <c r="G6" s="11">
        <v>100</v>
      </c>
      <c r="H6" s="12" t="s">
        <v>21</v>
      </c>
      <c r="J6" s="30">
        <f t="shared" ref="J6:L12" si="0">(B6*P6)/100</f>
        <v>434.435</v>
      </c>
      <c r="K6" s="30">
        <f t="shared" si="0"/>
        <v>563.98699999999997</v>
      </c>
      <c r="L6" s="30">
        <f t="shared" si="0"/>
        <v>640.86400000000003</v>
      </c>
      <c r="M6" s="30">
        <f t="shared" ref="M6:M18" si="1">(G6*S6)/100</f>
        <v>1118.211</v>
      </c>
      <c r="P6" s="36">
        <v>434.435</v>
      </c>
      <c r="Q6" s="36">
        <v>563.98699999999997</v>
      </c>
      <c r="R6" s="36">
        <v>640.86400000000003</v>
      </c>
      <c r="S6" s="36">
        <v>1118.211</v>
      </c>
    </row>
    <row r="7" spans="1:19" ht="15.75">
      <c r="A7" s="10" t="s">
        <v>22</v>
      </c>
      <c r="B7" s="11">
        <v>96</v>
      </c>
      <c r="C7" s="11">
        <v>98</v>
      </c>
      <c r="D7" s="11">
        <v>99</v>
      </c>
      <c r="E7" s="11">
        <v>100</v>
      </c>
      <c r="F7" s="11">
        <v>100</v>
      </c>
      <c r="G7" s="11">
        <v>100</v>
      </c>
      <c r="H7" s="12" t="s">
        <v>23</v>
      </c>
      <c r="J7" s="30">
        <f t="shared" si="0"/>
        <v>23725.649280000001</v>
      </c>
      <c r="K7" s="30">
        <f t="shared" si="0"/>
        <v>28372.1368</v>
      </c>
      <c r="L7" s="30">
        <f t="shared" si="0"/>
        <v>31608.162630000003</v>
      </c>
      <c r="M7" s="30">
        <f t="shared" si="1"/>
        <v>35186.254999999997</v>
      </c>
      <c r="P7" s="32">
        <v>24714.218000000001</v>
      </c>
      <c r="Q7" s="32">
        <v>28951.16</v>
      </c>
      <c r="R7" s="32">
        <v>31927.437000000002</v>
      </c>
      <c r="S7" s="32">
        <v>35186.254999999997</v>
      </c>
    </row>
    <row r="8" spans="1:19" ht="15.75">
      <c r="A8" s="10" t="s">
        <v>24</v>
      </c>
      <c r="B8" s="11">
        <v>97</v>
      </c>
      <c r="C8" s="11">
        <v>95</v>
      </c>
      <c r="D8" s="11">
        <v>93</v>
      </c>
      <c r="E8" s="11">
        <v>91</v>
      </c>
      <c r="F8" s="11">
        <v>91</v>
      </c>
      <c r="G8" s="22">
        <v>91</v>
      </c>
      <c r="H8" s="12" t="s">
        <v>25</v>
      </c>
      <c r="J8" s="30">
        <f t="shared" si="0"/>
        <v>11747.199549999998</v>
      </c>
      <c r="K8" s="30">
        <f t="shared" si="0"/>
        <v>15373.489949999999</v>
      </c>
      <c r="L8" s="30">
        <f t="shared" si="0"/>
        <v>17058.27204</v>
      </c>
      <c r="M8" s="30">
        <f t="shared" si="1"/>
        <v>19176.442739999999</v>
      </c>
      <c r="P8" s="32">
        <v>12110.514999999999</v>
      </c>
      <c r="Q8" s="32">
        <v>16182.620999999999</v>
      </c>
      <c r="R8" s="32">
        <v>18342.227999999999</v>
      </c>
      <c r="S8" s="32">
        <v>21073.013999999999</v>
      </c>
    </row>
    <row r="9" spans="1:19" ht="15.75">
      <c r="A9" s="10" t="s">
        <v>26</v>
      </c>
      <c r="B9" s="11">
        <v>99</v>
      </c>
      <c r="C9" s="11">
        <v>98</v>
      </c>
      <c r="D9" s="11">
        <v>98</v>
      </c>
      <c r="E9" s="11">
        <v>98</v>
      </c>
      <c r="F9" s="11">
        <v>98</v>
      </c>
      <c r="G9" s="11">
        <v>98</v>
      </c>
      <c r="H9" s="12" t="s">
        <v>27</v>
      </c>
      <c r="J9" s="30">
        <f t="shared" si="0"/>
        <v>2442.37158</v>
      </c>
      <c r="K9" s="30">
        <f t="shared" si="0"/>
        <v>3775.3441599999996</v>
      </c>
      <c r="L9" s="30">
        <f t="shared" si="0"/>
        <v>4249.7219799999993</v>
      </c>
      <c r="M9" s="30">
        <f t="shared" si="1"/>
        <v>5000.7547799999993</v>
      </c>
      <c r="P9" s="32">
        <v>2467.0419999999999</v>
      </c>
      <c r="Q9" s="32">
        <v>3852.3919999999998</v>
      </c>
      <c r="R9" s="32">
        <v>4336.451</v>
      </c>
      <c r="S9" s="32">
        <v>5102.8109999999997</v>
      </c>
    </row>
    <row r="10" spans="1:19" ht="15.75">
      <c r="A10" s="10" t="s">
        <v>28</v>
      </c>
      <c r="B10" s="11">
        <v>99</v>
      </c>
      <c r="C10" s="11">
        <v>99</v>
      </c>
      <c r="D10" s="11">
        <v>99</v>
      </c>
      <c r="E10" s="11">
        <v>99</v>
      </c>
      <c r="F10" s="11">
        <v>99</v>
      </c>
      <c r="G10" s="11">
        <v>99</v>
      </c>
      <c r="H10" s="12" t="s">
        <v>29</v>
      </c>
      <c r="J10" s="30">
        <f t="shared" si="0"/>
        <v>2024.9390700000001</v>
      </c>
      <c r="K10" s="30">
        <f t="shared" si="0"/>
        <v>1885.07286</v>
      </c>
      <c r="L10" s="30">
        <f t="shared" si="0"/>
        <v>2200.50864</v>
      </c>
      <c r="M10" s="30">
        <f t="shared" si="1"/>
        <v>2661.7338</v>
      </c>
      <c r="P10" s="32">
        <v>2045.393</v>
      </c>
      <c r="Q10" s="32">
        <v>1904.114</v>
      </c>
      <c r="R10" s="32">
        <v>2222.7359999999999</v>
      </c>
      <c r="S10" s="32">
        <v>2688.62</v>
      </c>
    </row>
    <row r="11" spans="1:19" ht="15.75">
      <c r="A11" s="10" t="s">
        <v>30</v>
      </c>
      <c r="B11" s="11">
        <v>100</v>
      </c>
      <c r="C11" s="11">
        <v>100</v>
      </c>
      <c r="D11" s="11">
        <v>100</v>
      </c>
      <c r="E11" s="11">
        <v>100</v>
      </c>
      <c r="F11" s="11">
        <v>100</v>
      </c>
      <c r="G11" s="11">
        <v>100</v>
      </c>
      <c r="H11" s="12" t="s">
        <v>31</v>
      </c>
      <c r="J11" s="30">
        <f t="shared" si="0"/>
        <v>2450.6990000000001</v>
      </c>
      <c r="K11" s="30">
        <f t="shared" si="0"/>
        <v>3218.4029999999998</v>
      </c>
      <c r="L11" s="30">
        <f t="shared" si="0"/>
        <v>3508.1880000000001</v>
      </c>
      <c r="M11" s="30">
        <f t="shared" si="1"/>
        <v>3683.75</v>
      </c>
      <c r="P11" s="32">
        <v>2450.6990000000001</v>
      </c>
      <c r="Q11" s="32">
        <v>3218.4029999999998</v>
      </c>
      <c r="R11" s="32">
        <v>3508.1880000000001</v>
      </c>
      <c r="S11" s="32">
        <v>3683.75</v>
      </c>
    </row>
    <row r="12" spans="1:19" ht="15.75">
      <c r="A12" s="10" t="s">
        <v>32</v>
      </c>
      <c r="B12" s="11">
        <v>84</v>
      </c>
      <c r="C12" s="11">
        <v>87</v>
      </c>
      <c r="D12" s="11">
        <v>90</v>
      </c>
      <c r="E12" s="11">
        <v>92</v>
      </c>
      <c r="F12" s="11">
        <v>93</v>
      </c>
      <c r="G12" s="11">
        <v>93</v>
      </c>
      <c r="H12" s="12" t="s">
        <v>33</v>
      </c>
      <c r="J12" s="30">
        <f t="shared" si="0"/>
        <v>1037.2580399999999</v>
      </c>
      <c r="K12" s="30">
        <f t="shared" si="0"/>
        <v>1409.77584</v>
      </c>
      <c r="L12" s="30">
        <f t="shared" si="0"/>
        <v>1572.2945999999999</v>
      </c>
      <c r="M12" s="30">
        <f t="shared" si="1"/>
        <v>1893.8603700000001</v>
      </c>
      <c r="P12" s="32">
        <v>1234.8309999999999</v>
      </c>
      <c r="Q12" s="32">
        <v>1620.432</v>
      </c>
      <c r="R12" s="32">
        <v>1746.9939999999999</v>
      </c>
      <c r="S12" s="32">
        <v>2036.4090000000001</v>
      </c>
    </row>
    <row r="13" spans="1:19" ht="16.5">
      <c r="A13" s="10" t="s">
        <v>57</v>
      </c>
      <c r="B13" s="22" t="s">
        <v>20</v>
      </c>
      <c r="C13" s="22" t="s">
        <v>20</v>
      </c>
      <c r="D13" s="22" t="s">
        <v>58</v>
      </c>
      <c r="E13" s="22" t="s">
        <v>59</v>
      </c>
      <c r="F13" s="22" t="s">
        <v>20</v>
      </c>
      <c r="G13" s="22" t="s">
        <v>59</v>
      </c>
      <c r="H13" s="12" t="s">
        <v>35</v>
      </c>
      <c r="J13" s="30"/>
      <c r="K13" s="30"/>
      <c r="L13" s="30">
        <f>(97*R13)/100</f>
        <v>2519.8184700000002</v>
      </c>
      <c r="M13" s="30">
        <f>(96*S13)/100</f>
        <v>2874.6076799999996</v>
      </c>
      <c r="P13" s="32">
        <v>1412.528</v>
      </c>
      <c r="Q13" s="32">
        <v>2301.9749999999999</v>
      </c>
      <c r="R13" s="32">
        <v>2597.7510000000002</v>
      </c>
      <c r="S13" s="32">
        <v>2994.3829999999998</v>
      </c>
    </row>
    <row r="14" spans="1:19" ht="15.75">
      <c r="A14" s="10" t="s">
        <v>36</v>
      </c>
      <c r="B14" s="11">
        <v>100</v>
      </c>
      <c r="C14" s="11">
        <v>100</v>
      </c>
      <c r="D14" s="11">
        <v>100</v>
      </c>
      <c r="E14" s="11">
        <v>100</v>
      </c>
      <c r="F14" s="11">
        <v>100</v>
      </c>
      <c r="G14" s="11">
        <v>100</v>
      </c>
      <c r="H14" s="12" t="s">
        <v>37</v>
      </c>
      <c r="J14" s="30">
        <f t="shared" ref="J14:L19" si="2">(B14*P14)/100</f>
        <v>440</v>
      </c>
      <c r="K14" s="30">
        <f t="shared" si="2"/>
        <v>569</v>
      </c>
      <c r="L14" s="30">
        <f t="shared" si="2"/>
        <v>800</v>
      </c>
      <c r="M14" s="30">
        <f t="shared" si="1"/>
        <v>1735</v>
      </c>
      <c r="P14" s="32">
        <v>440</v>
      </c>
      <c r="Q14" s="32">
        <v>569</v>
      </c>
      <c r="R14" s="32">
        <v>800</v>
      </c>
      <c r="S14" s="32">
        <v>1735</v>
      </c>
    </row>
    <row r="15" spans="1:19" ht="15.75" customHeight="1">
      <c r="A15" s="10" t="s">
        <v>38</v>
      </c>
      <c r="B15" s="11">
        <v>97</v>
      </c>
      <c r="C15" s="11">
        <v>97</v>
      </c>
      <c r="D15" s="11">
        <v>97</v>
      </c>
      <c r="E15" s="11">
        <v>97</v>
      </c>
      <c r="F15" s="11">
        <v>97</v>
      </c>
      <c r="G15" s="11">
        <v>97</v>
      </c>
      <c r="H15" s="12" t="s">
        <v>39</v>
      </c>
      <c r="J15" s="30">
        <f t="shared" si="2"/>
        <v>11988.928399999999</v>
      </c>
      <c r="K15" s="30">
        <f t="shared" si="2"/>
        <v>15525.521239999998</v>
      </c>
      <c r="L15" s="30">
        <f t="shared" si="2"/>
        <v>18884.309200000003</v>
      </c>
      <c r="M15" s="30">
        <f t="shared" si="1"/>
        <v>21854.581119999999</v>
      </c>
      <c r="P15" s="32">
        <v>12359.72</v>
      </c>
      <c r="Q15" s="32">
        <v>16005.691999999999</v>
      </c>
      <c r="R15" s="32">
        <v>19468.36</v>
      </c>
      <c r="S15" s="32">
        <v>22530.495999999999</v>
      </c>
    </row>
    <row r="16" spans="1:19" ht="15.75" customHeight="1">
      <c r="A16" s="10" t="s">
        <v>40</v>
      </c>
      <c r="B16" s="22" t="s">
        <v>394</v>
      </c>
      <c r="C16" s="22" t="s">
        <v>395</v>
      </c>
      <c r="D16" s="22">
        <v>71</v>
      </c>
      <c r="E16" s="22" t="s">
        <v>396</v>
      </c>
      <c r="F16" s="22">
        <v>68</v>
      </c>
      <c r="G16" s="11">
        <v>67</v>
      </c>
      <c r="H16" s="12" t="s">
        <v>41</v>
      </c>
      <c r="J16" s="30">
        <f>(85*P16)/100</f>
        <v>5656.1014500000001</v>
      </c>
      <c r="K16" s="30">
        <f>(79*Q16)/100</f>
        <v>7938.63969</v>
      </c>
      <c r="L16" s="30">
        <f t="shared" si="2"/>
        <v>8088.2944400000006</v>
      </c>
      <c r="M16" s="30">
        <f t="shared" si="1"/>
        <v>8638.9056299999993</v>
      </c>
      <c r="P16" s="32">
        <v>6654.2370000000001</v>
      </c>
      <c r="Q16" s="32">
        <v>10048.911</v>
      </c>
      <c r="R16" s="32">
        <v>11391.964</v>
      </c>
      <c r="S16" s="32">
        <v>12893.888999999999</v>
      </c>
    </row>
    <row r="17" spans="1:20" ht="15.75">
      <c r="A17" s="10" t="s">
        <v>42</v>
      </c>
      <c r="B17" s="11">
        <v>97</v>
      </c>
      <c r="C17" s="11">
        <v>95</v>
      </c>
      <c r="D17" s="11">
        <v>94</v>
      </c>
      <c r="E17" s="11">
        <v>93</v>
      </c>
      <c r="F17" s="11">
        <v>93</v>
      </c>
      <c r="G17" s="11">
        <v>93</v>
      </c>
      <c r="H17" s="12" t="s">
        <v>43</v>
      </c>
      <c r="J17" s="30">
        <f t="shared" si="2"/>
        <v>5849.4055499999995</v>
      </c>
      <c r="K17" s="30">
        <f t="shared" si="2"/>
        <v>7890.2316499999988</v>
      </c>
      <c r="L17" s="30">
        <f t="shared" si="2"/>
        <v>9344.8389200000001</v>
      </c>
      <c r="M17" s="30">
        <f t="shared" si="1"/>
        <v>10567.77693</v>
      </c>
      <c r="P17" s="32">
        <v>6030.3149999999996</v>
      </c>
      <c r="Q17" s="32">
        <v>8305.5069999999996</v>
      </c>
      <c r="R17" s="32">
        <v>9941.3179999999993</v>
      </c>
      <c r="S17" s="32">
        <v>11363.200999999999</v>
      </c>
    </row>
    <row r="18" spans="1:20" ht="15.75">
      <c r="A18" s="10" t="s">
        <v>44</v>
      </c>
      <c r="B18" s="11">
        <v>100</v>
      </c>
      <c r="C18" s="11">
        <v>100</v>
      </c>
      <c r="D18" s="11">
        <v>100</v>
      </c>
      <c r="E18" s="11">
        <v>100</v>
      </c>
      <c r="F18" s="11">
        <v>100</v>
      </c>
      <c r="G18" s="11">
        <v>100</v>
      </c>
      <c r="H18" s="12" t="s">
        <v>45</v>
      </c>
      <c r="J18" s="30">
        <f t="shared" si="2"/>
        <v>1429.7539999999999</v>
      </c>
      <c r="K18" s="30">
        <f t="shared" si="2"/>
        <v>2433.9639999999999</v>
      </c>
      <c r="L18" s="30">
        <f t="shared" si="2"/>
        <v>3347.5459999999998</v>
      </c>
      <c r="M18" s="30">
        <f t="shared" si="1"/>
        <v>6312.9989999999998</v>
      </c>
      <c r="P18" s="32">
        <v>1429.7539999999999</v>
      </c>
      <c r="Q18" s="32">
        <v>2433.9639999999999</v>
      </c>
      <c r="R18" s="32">
        <v>3347.5459999999998</v>
      </c>
      <c r="S18" s="32">
        <v>6312.9989999999998</v>
      </c>
    </row>
    <row r="19" spans="1:20" ht="16.5" thickBot="1">
      <c r="A19" s="13" t="s">
        <v>46</v>
      </c>
      <c r="B19" s="14">
        <v>96</v>
      </c>
      <c r="C19" s="14">
        <v>83</v>
      </c>
      <c r="D19" s="14">
        <v>76</v>
      </c>
      <c r="E19" s="14">
        <v>72</v>
      </c>
      <c r="F19" s="14">
        <v>72</v>
      </c>
      <c r="G19" s="14">
        <v>72</v>
      </c>
      <c r="H19" s="15" t="s">
        <v>47</v>
      </c>
      <c r="J19" s="30">
        <f t="shared" si="2"/>
        <v>2400.87264</v>
      </c>
      <c r="K19" s="30">
        <f t="shared" si="2"/>
        <v>3863.91228</v>
      </c>
      <c r="L19" s="30">
        <f t="shared" si="2"/>
        <v>4540.8784000000005</v>
      </c>
      <c r="M19" s="30">
        <f>(G19*S19)/100</f>
        <v>5496.9962399999995</v>
      </c>
      <c r="P19" s="32">
        <v>2500.9090000000001</v>
      </c>
      <c r="Q19" s="32">
        <v>4655.3159999999998</v>
      </c>
      <c r="R19" s="32">
        <v>5974.84</v>
      </c>
      <c r="S19" s="32">
        <v>7634.7169999999996</v>
      </c>
    </row>
    <row r="20" spans="1:20" ht="17.25" thickBot="1">
      <c r="A20" s="16" t="s">
        <v>384</v>
      </c>
      <c r="B20" s="31">
        <f t="shared" ref="B20:D21" si="3">(J20*100)/P20</f>
        <v>95.666669124191941</v>
      </c>
      <c r="C20" s="31">
        <f t="shared" si="3"/>
        <v>94.413653961272644</v>
      </c>
      <c r="D20" s="31">
        <f t="shared" si="3"/>
        <v>93.218748369039417</v>
      </c>
      <c r="E20" s="31" t="s">
        <v>20</v>
      </c>
      <c r="F20" s="31" t="s">
        <v>20</v>
      </c>
      <c r="G20" s="31">
        <f>(M20*100)/S20</f>
        <v>94.632924853605346</v>
      </c>
      <c r="H20" s="17" t="s">
        <v>383</v>
      </c>
      <c r="J20" s="30">
        <f>SUM(J6:J19)</f>
        <v>71627.613559999998</v>
      </c>
      <c r="K20" s="30">
        <f t="shared" ref="K20:M20" si="4">SUM(K6:K19)</f>
        <v>92819.478470000016</v>
      </c>
      <c r="L20" s="30">
        <f t="shared" si="4"/>
        <v>108363.69732000001</v>
      </c>
      <c r="M20" s="30">
        <f t="shared" si="4"/>
        <v>126201.87428999998</v>
      </c>
      <c r="P20">
        <f>SUM(P6:P19)-P13</f>
        <v>74872.067999999999</v>
      </c>
      <c r="Q20">
        <f>SUM(Q6:Q19)-Q13</f>
        <v>98311.498999999996</v>
      </c>
      <c r="R20">
        <f t="shared" ref="R20" si="5">SUM(R6:R19)</f>
        <v>116246.677</v>
      </c>
      <c r="S20">
        <f>SUM(S6:S19)-S13</f>
        <v>133359.37199999997</v>
      </c>
      <c r="T20" s="73">
        <f>(G20-B20)/B20</f>
        <v>-1.0805688962000086E-2</v>
      </c>
    </row>
    <row r="21" spans="1:20" ht="17.25" thickBot="1">
      <c r="A21" s="16" t="s">
        <v>61</v>
      </c>
      <c r="B21" s="31">
        <f t="shared" si="3"/>
        <v>96.718601617587211</v>
      </c>
      <c r="C21" s="31">
        <f t="shared" si="3"/>
        <v>96.926604098879722</v>
      </c>
      <c r="D21" s="31">
        <f t="shared" si="3"/>
        <v>97.23317605795971</v>
      </c>
      <c r="E21" s="31" t="s">
        <v>20</v>
      </c>
      <c r="F21" s="31" t="s">
        <v>20</v>
      </c>
      <c r="G21" s="31">
        <f>(M21*100)/S21</f>
        <v>97.678996593654844</v>
      </c>
      <c r="H21" s="17" t="s">
        <v>48</v>
      </c>
      <c r="J21" s="30">
        <f>SUM(J6,J10,J12,J14,J15,J18)</f>
        <v>17355.31451</v>
      </c>
      <c r="K21" s="30">
        <f t="shared" ref="K21:S21" si="6">SUM(K6,K10,K12,K14,K15,K18)</f>
        <v>22387.320939999998</v>
      </c>
      <c r="L21" s="30">
        <f t="shared" si="6"/>
        <v>27445.522440000001</v>
      </c>
      <c r="M21" s="30">
        <f t="shared" si="6"/>
        <v>35576.385289999998</v>
      </c>
      <c r="N21" s="30"/>
      <c r="O21" s="30" t="s">
        <v>125</v>
      </c>
      <c r="P21" s="30">
        <f t="shared" si="6"/>
        <v>17944.133000000002</v>
      </c>
      <c r="Q21" s="30">
        <f t="shared" si="6"/>
        <v>23097.188999999998</v>
      </c>
      <c r="R21" s="30">
        <f t="shared" si="6"/>
        <v>28226.5</v>
      </c>
      <c r="S21" s="30">
        <f t="shared" si="6"/>
        <v>36421.735000000001</v>
      </c>
      <c r="T21" s="73">
        <f>(G21-B21)/97</f>
        <v>9.9009791347178643E-3</v>
      </c>
    </row>
    <row r="22" spans="1:20">
      <c r="A22" s="5"/>
    </row>
    <row r="23" spans="1:20" ht="30.95" customHeight="1">
      <c r="A23" s="6" t="s">
        <v>73</v>
      </c>
      <c r="B23" s="91" t="s">
        <v>419</v>
      </c>
      <c r="C23" s="91"/>
      <c r="D23" s="91"/>
      <c r="E23" s="91"/>
      <c r="F23" s="91"/>
      <c r="G23" s="91"/>
      <c r="H23" s="91"/>
    </row>
    <row r="24" spans="1:20" ht="30" customHeight="1">
      <c r="B24" s="78" t="s">
        <v>49</v>
      </c>
      <c r="C24" s="91" t="s">
        <v>386</v>
      </c>
      <c r="D24" s="91"/>
      <c r="E24" s="91"/>
      <c r="F24" s="91"/>
      <c r="G24" s="91"/>
      <c r="H24" s="91"/>
    </row>
    <row r="25" spans="1:20" ht="30" customHeight="1">
      <c r="B25" s="78" t="s">
        <v>397</v>
      </c>
      <c r="C25" s="91" t="s">
        <v>388</v>
      </c>
      <c r="D25" s="91"/>
      <c r="E25" s="91"/>
      <c r="F25" s="91"/>
      <c r="G25" s="91"/>
      <c r="H25" s="91"/>
    </row>
    <row r="26" spans="1:20">
      <c r="A26" s="7"/>
      <c r="B26" s="79"/>
      <c r="C26" s="80"/>
      <c r="D26" s="80"/>
      <c r="E26" s="80"/>
      <c r="F26" s="80"/>
      <c r="G26" s="80"/>
      <c r="H26" s="80"/>
      <c r="I26" s="21"/>
      <c r="J26" s="21"/>
    </row>
    <row r="27" spans="1:20" ht="30.95" customHeight="1">
      <c r="A27" s="6" t="s">
        <v>50</v>
      </c>
      <c r="B27" s="81">
        <v>1</v>
      </c>
      <c r="C27" s="91" t="s">
        <v>51</v>
      </c>
      <c r="D27" s="91"/>
      <c r="E27" s="91"/>
      <c r="F27" s="91"/>
      <c r="G27" s="91"/>
      <c r="H27" s="91"/>
    </row>
    <row r="28" spans="1:20" ht="30.95" customHeight="1">
      <c r="B28" s="81">
        <v>2</v>
      </c>
      <c r="C28" s="91" t="s">
        <v>372</v>
      </c>
      <c r="D28" s="91"/>
      <c r="E28" s="91"/>
      <c r="F28" s="91"/>
      <c r="G28" s="91"/>
      <c r="H28" s="91"/>
    </row>
    <row r="29" spans="1:20" ht="30.95" customHeight="1">
      <c r="B29" s="81"/>
      <c r="C29" s="91"/>
      <c r="D29" s="91"/>
      <c r="E29" s="91"/>
      <c r="F29" s="91"/>
      <c r="G29" s="91"/>
      <c r="H29" s="91"/>
    </row>
    <row r="38" ht="15.75" customHeight="1"/>
    <row r="40" ht="15.75" customHeight="1"/>
    <row r="41" ht="15.75" customHeight="1"/>
    <row r="52" ht="15.75" customHeight="1"/>
    <row r="53" ht="15.75" customHeight="1"/>
    <row r="64" ht="15.75" customHeight="1"/>
    <row r="65" ht="15.75" customHeight="1"/>
    <row r="76" ht="15.75" customHeight="1"/>
    <row r="78" ht="15.75" customHeight="1"/>
    <row r="79" ht="15.75" customHeight="1"/>
    <row r="90" ht="15.75" customHeight="1"/>
    <row r="91" ht="15.75" customHeight="1"/>
    <row r="102" ht="15.75" customHeight="1"/>
    <row r="103" ht="15.75" customHeight="1"/>
    <row r="114" ht="15.75" customHeight="1"/>
    <row r="116" ht="15.75" customHeight="1"/>
    <row r="117" ht="15.75" customHeight="1"/>
    <row r="128" ht="15.75" customHeight="1"/>
    <row r="129" ht="15.75" customHeight="1"/>
    <row r="140" ht="15.75" customHeight="1"/>
    <row r="141" ht="15.75" customHeight="1"/>
    <row r="152" ht="15.75" customHeight="1"/>
    <row r="154" ht="15.75" customHeight="1"/>
    <row r="155" ht="15.75" customHeight="1"/>
    <row r="166" ht="15.75" customHeight="1"/>
    <row r="167" ht="15.75" customHeight="1"/>
    <row r="178" ht="15.75" customHeight="1"/>
    <row r="179" ht="15.75" customHeight="1"/>
  </sheetData>
  <mergeCells count="9">
    <mergeCell ref="C29:H29"/>
    <mergeCell ref="A1:H1"/>
    <mergeCell ref="A2:H2"/>
    <mergeCell ref="A3:H3"/>
    <mergeCell ref="B23:H23"/>
    <mergeCell ref="C24:H24"/>
    <mergeCell ref="C27:H27"/>
    <mergeCell ref="C28:H28"/>
    <mergeCell ref="C25:H25"/>
  </mergeCells>
  <pageMargins left="0.7" right="0.7"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dimension ref="A1:S33"/>
  <sheetViews>
    <sheetView view="pageBreakPreview" zoomScaleNormal="100" zoomScaleSheetLayoutView="100" workbookViewId="0">
      <selection sqref="A1:H1"/>
    </sheetView>
  </sheetViews>
  <sheetFormatPr defaultRowHeight="15"/>
  <cols>
    <col min="1" max="1" width="23" customWidth="1"/>
    <col min="2" max="7" width="11.85546875" customWidth="1"/>
    <col min="8" max="8" width="21.5703125" customWidth="1"/>
    <col min="9" max="9" width="9.140625" customWidth="1"/>
    <col min="10" max="19" width="9.140625" hidden="1" customWidth="1"/>
  </cols>
  <sheetData>
    <row r="1" spans="1:19" ht="16.5">
      <c r="A1" s="92" t="s">
        <v>63</v>
      </c>
      <c r="B1" s="92"/>
      <c r="C1" s="92"/>
      <c r="D1" s="92"/>
      <c r="E1" s="92"/>
      <c r="F1" s="92"/>
      <c r="G1" s="92"/>
      <c r="H1" s="92"/>
    </row>
    <row r="2" spans="1:19">
      <c r="A2" s="92" t="s">
        <v>64</v>
      </c>
      <c r="B2" s="92"/>
      <c r="C2" s="92"/>
      <c r="D2" s="92"/>
      <c r="E2" s="92"/>
      <c r="F2" s="92"/>
      <c r="G2" s="92"/>
      <c r="H2" s="92"/>
    </row>
    <row r="3" spans="1:19">
      <c r="A3" s="92" t="s">
        <v>65</v>
      </c>
      <c r="B3" s="92"/>
      <c r="C3" s="92"/>
      <c r="D3" s="92"/>
      <c r="E3" s="92"/>
      <c r="F3" s="92"/>
      <c r="G3" s="92"/>
      <c r="H3" s="92"/>
    </row>
    <row r="4" spans="1:19" ht="16.5" thickBot="1">
      <c r="A4" s="18"/>
      <c r="P4" s="32"/>
      <c r="Q4" s="32" t="s">
        <v>367</v>
      </c>
      <c r="R4" s="32"/>
      <c r="S4" s="32"/>
    </row>
    <row r="5" spans="1:19" ht="17.25" thickBot="1">
      <c r="A5" s="66"/>
      <c r="B5" s="67" t="s">
        <v>66</v>
      </c>
      <c r="C5" s="67">
        <v>2000</v>
      </c>
      <c r="D5" s="67" t="s">
        <v>67</v>
      </c>
      <c r="E5" s="67" t="s">
        <v>68</v>
      </c>
      <c r="F5" s="67">
        <v>2009</v>
      </c>
      <c r="G5" s="67">
        <v>2010</v>
      </c>
      <c r="H5" s="68"/>
      <c r="J5" s="35">
        <v>1990</v>
      </c>
      <c r="K5" s="35">
        <v>2000</v>
      </c>
      <c r="L5" s="35">
        <v>2005</v>
      </c>
      <c r="M5" s="35">
        <v>2010</v>
      </c>
      <c r="P5" s="35">
        <v>1990</v>
      </c>
      <c r="Q5" s="35">
        <v>2000</v>
      </c>
      <c r="R5" s="35">
        <v>2005</v>
      </c>
      <c r="S5" s="35">
        <v>2010</v>
      </c>
    </row>
    <row r="6" spans="1:19" ht="16.5">
      <c r="A6" s="44" t="s">
        <v>18</v>
      </c>
      <c r="B6" s="22" t="s">
        <v>20</v>
      </c>
      <c r="C6" s="22" t="s">
        <v>69</v>
      </c>
      <c r="D6" s="22" t="s">
        <v>60</v>
      </c>
      <c r="E6" s="22" t="s">
        <v>20</v>
      </c>
      <c r="F6" s="22" t="s">
        <v>20</v>
      </c>
      <c r="G6" s="22" t="s">
        <v>20</v>
      </c>
      <c r="H6" s="45" t="s">
        <v>21</v>
      </c>
      <c r="J6" s="30"/>
      <c r="K6" s="30">
        <f>(100*Q6)/100</f>
        <v>74</v>
      </c>
      <c r="L6" s="30"/>
      <c r="M6" s="30"/>
      <c r="P6" s="32">
        <v>58</v>
      </c>
      <c r="Q6" s="32">
        <v>74</v>
      </c>
      <c r="R6" s="32">
        <v>84</v>
      </c>
      <c r="S6" s="32">
        <v>144</v>
      </c>
    </row>
    <row r="7" spans="1:19" ht="15.75">
      <c r="A7" s="10" t="s">
        <v>22</v>
      </c>
      <c r="B7" s="11">
        <v>93</v>
      </c>
      <c r="C7" s="11">
        <v>95</v>
      </c>
      <c r="D7" s="11">
        <v>97</v>
      </c>
      <c r="E7" s="11">
        <v>98</v>
      </c>
      <c r="F7" s="11">
        <v>98</v>
      </c>
      <c r="G7" s="11">
        <v>99</v>
      </c>
      <c r="H7" s="12" t="s">
        <v>23</v>
      </c>
      <c r="J7" s="30">
        <f t="shared" ref="J7:L12" si="0">(B7*P7)/100</f>
        <v>29879.97</v>
      </c>
      <c r="K7" s="30">
        <f t="shared" si="0"/>
        <v>36762.15</v>
      </c>
      <c r="L7" s="30">
        <f t="shared" si="0"/>
        <v>41007.72</v>
      </c>
      <c r="M7" s="30">
        <f t="shared" ref="M7:M18" si="1">(G7*S7)/100</f>
        <v>45475.65</v>
      </c>
      <c r="P7" s="32">
        <v>32129</v>
      </c>
      <c r="Q7" s="32">
        <v>38697</v>
      </c>
      <c r="R7" s="32">
        <v>42276</v>
      </c>
      <c r="S7" s="32">
        <v>45935</v>
      </c>
    </row>
    <row r="8" spans="1:19" ht="15.75">
      <c r="A8" s="10" t="s">
        <v>24</v>
      </c>
      <c r="B8" s="11">
        <v>81</v>
      </c>
      <c r="C8" s="11">
        <v>49</v>
      </c>
      <c r="D8" s="11">
        <v>53</v>
      </c>
      <c r="E8" s="11">
        <v>55</v>
      </c>
      <c r="F8" s="11">
        <v>56</v>
      </c>
      <c r="G8" s="22">
        <v>56</v>
      </c>
      <c r="H8" s="12" t="s">
        <v>25</v>
      </c>
      <c r="J8" s="30">
        <f t="shared" si="0"/>
        <v>4263.2341200000001</v>
      </c>
      <c r="K8" s="30">
        <f t="shared" si="0"/>
        <v>3760.6701300000004</v>
      </c>
      <c r="L8" s="30">
        <f t="shared" si="0"/>
        <v>4779.1334900000002</v>
      </c>
      <c r="M8" s="30">
        <f t="shared" si="1"/>
        <v>5935.2031199999992</v>
      </c>
      <c r="P8" s="32">
        <v>5263.2520000000004</v>
      </c>
      <c r="Q8" s="32">
        <v>7674.8370000000004</v>
      </c>
      <c r="R8" s="32">
        <v>9017.2330000000002</v>
      </c>
      <c r="S8" s="32">
        <v>10598.576999999999</v>
      </c>
    </row>
    <row r="9" spans="1:19" ht="15.75">
      <c r="A9" s="10" t="s">
        <v>26</v>
      </c>
      <c r="B9" s="11">
        <v>97</v>
      </c>
      <c r="C9" s="11">
        <v>91</v>
      </c>
      <c r="D9" s="11">
        <v>92</v>
      </c>
      <c r="E9" s="11">
        <v>92</v>
      </c>
      <c r="F9" s="11">
        <v>92</v>
      </c>
      <c r="G9" s="11">
        <v>92</v>
      </c>
      <c r="H9" s="12" t="s">
        <v>27</v>
      </c>
      <c r="J9" s="30">
        <f t="shared" si="0"/>
        <v>920.06925000000001</v>
      </c>
      <c r="K9" s="30">
        <f t="shared" si="0"/>
        <v>886.98063999999999</v>
      </c>
      <c r="L9" s="30">
        <f t="shared" si="0"/>
        <v>925.10692000000006</v>
      </c>
      <c r="M9" s="30">
        <f t="shared" si="1"/>
        <v>997.66271999999992</v>
      </c>
      <c r="P9" s="32">
        <v>948.52499999999998</v>
      </c>
      <c r="Q9" s="32">
        <v>974.70399999999995</v>
      </c>
      <c r="R9" s="32">
        <v>1005.551</v>
      </c>
      <c r="S9" s="32">
        <v>1084.4159999999999</v>
      </c>
    </row>
    <row r="10" spans="1:19" ht="15.75">
      <c r="A10" s="10" t="s">
        <v>28</v>
      </c>
      <c r="B10" s="11">
        <v>99</v>
      </c>
      <c r="C10" s="11">
        <v>99</v>
      </c>
      <c r="D10" s="11">
        <v>99</v>
      </c>
      <c r="E10" s="11">
        <v>99</v>
      </c>
      <c r="F10" s="11">
        <v>99</v>
      </c>
      <c r="G10" s="11">
        <v>99</v>
      </c>
      <c r="H10" s="12" t="s">
        <v>29</v>
      </c>
      <c r="J10" s="30">
        <f t="shared" si="0"/>
        <v>41.87106</v>
      </c>
      <c r="K10" s="30">
        <f t="shared" si="0"/>
        <v>36.305279999999996</v>
      </c>
      <c r="L10" s="30">
        <f t="shared" si="0"/>
        <v>40.865220000000001</v>
      </c>
      <c r="M10" s="30">
        <f t="shared" si="1"/>
        <v>47.630879999999998</v>
      </c>
      <c r="P10" s="32">
        <v>42.293999999999997</v>
      </c>
      <c r="Q10" s="32">
        <v>36.671999999999997</v>
      </c>
      <c r="R10" s="32">
        <v>41.277999999999999</v>
      </c>
      <c r="S10" s="32">
        <v>48.112000000000002</v>
      </c>
    </row>
    <row r="11" spans="1:19" ht="15.75">
      <c r="A11" s="10" t="s">
        <v>30</v>
      </c>
      <c r="B11" s="11">
        <v>100</v>
      </c>
      <c r="C11" s="11">
        <v>100</v>
      </c>
      <c r="D11" s="11">
        <v>100</v>
      </c>
      <c r="E11" s="11">
        <v>100</v>
      </c>
      <c r="F11" s="11">
        <v>100</v>
      </c>
      <c r="G11" s="11">
        <v>100</v>
      </c>
      <c r="H11" s="12" t="s">
        <v>31</v>
      </c>
      <c r="J11" s="30">
        <f t="shared" si="0"/>
        <v>497.673</v>
      </c>
      <c r="K11" s="30">
        <f t="shared" si="0"/>
        <v>523.92600000000004</v>
      </c>
      <c r="L11" s="30">
        <f t="shared" si="0"/>
        <v>544.23199999999997</v>
      </c>
      <c r="M11" s="30">
        <f t="shared" si="1"/>
        <v>543.84699999999998</v>
      </c>
      <c r="P11" s="32">
        <v>497.673</v>
      </c>
      <c r="Q11" s="32">
        <v>523.92600000000004</v>
      </c>
      <c r="R11" s="32">
        <v>544.23199999999997</v>
      </c>
      <c r="S11" s="32">
        <v>543.84699999999998</v>
      </c>
    </row>
    <row r="12" spans="1:19" ht="15.75">
      <c r="A12" s="10" t="s">
        <v>32</v>
      </c>
      <c r="B12" s="11">
        <v>80</v>
      </c>
      <c r="C12" s="11">
        <v>74</v>
      </c>
      <c r="D12" s="11">
        <v>76</v>
      </c>
      <c r="E12" s="11">
        <v>77</v>
      </c>
      <c r="F12" s="11">
        <v>78</v>
      </c>
      <c r="G12" s="11">
        <v>78</v>
      </c>
      <c r="H12" s="12" t="s">
        <v>70</v>
      </c>
      <c r="J12" s="30">
        <f t="shared" si="0"/>
        <v>535.20000000000005</v>
      </c>
      <c r="K12" s="30">
        <f t="shared" si="0"/>
        <v>663.78</v>
      </c>
      <c r="L12" s="30">
        <f t="shared" si="0"/>
        <v>728.08</v>
      </c>
      <c r="M12" s="30">
        <f t="shared" si="1"/>
        <v>815.1</v>
      </c>
      <c r="P12" s="32">
        <v>669</v>
      </c>
      <c r="Q12" s="32">
        <v>897</v>
      </c>
      <c r="R12" s="32">
        <v>958</v>
      </c>
      <c r="S12" s="32">
        <v>1045</v>
      </c>
    </row>
    <row r="13" spans="1:19" ht="16.5">
      <c r="A13" s="10" t="s">
        <v>71</v>
      </c>
      <c r="B13" s="22" t="s">
        <v>20</v>
      </c>
      <c r="C13" s="22" t="s">
        <v>20</v>
      </c>
      <c r="D13" s="22">
        <v>91</v>
      </c>
      <c r="E13" s="22">
        <v>90</v>
      </c>
      <c r="F13" s="22" t="s">
        <v>20</v>
      </c>
      <c r="G13" s="22">
        <v>85</v>
      </c>
      <c r="H13" s="12" t="s">
        <v>35</v>
      </c>
      <c r="J13" s="30"/>
      <c r="K13" s="30"/>
      <c r="L13" s="30">
        <f>(D13*R13)/100</f>
        <v>621.53</v>
      </c>
      <c r="M13" s="30">
        <f>(G13*S13)/100</f>
        <v>634.1</v>
      </c>
      <c r="P13" s="32">
        <v>633</v>
      </c>
      <c r="Q13" s="32">
        <v>644</v>
      </c>
      <c r="R13" s="32">
        <v>683</v>
      </c>
      <c r="S13" s="32">
        <v>746</v>
      </c>
    </row>
    <row r="14" spans="1:19" ht="15.75">
      <c r="A14" s="10" t="s">
        <v>36</v>
      </c>
      <c r="B14" s="11">
        <v>100</v>
      </c>
      <c r="C14" s="11">
        <v>100</v>
      </c>
      <c r="D14" s="11">
        <v>100</v>
      </c>
      <c r="E14" s="11">
        <v>100</v>
      </c>
      <c r="F14" s="11">
        <v>100</v>
      </c>
      <c r="G14" s="11">
        <v>100</v>
      </c>
      <c r="H14" s="12" t="s">
        <v>37</v>
      </c>
      <c r="J14" s="30">
        <f>(B14*P14)/100</f>
        <v>34</v>
      </c>
      <c r="K14" s="30">
        <f>(C14*Q14)/100</f>
        <v>22</v>
      </c>
      <c r="L14" s="30">
        <f>(D14*R14)/100</f>
        <v>21</v>
      </c>
      <c r="M14" s="30">
        <f t="shared" si="1"/>
        <v>24</v>
      </c>
      <c r="P14" s="32">
        <v>34</v>
      </c>
      <c r="Q14" s="32">
        <v>22</v>
      </c>
      <c r="R14" s="32">
        <v>21</v>
      </c>
      <c r="S14" s="32">
        <v>24</v>
      </c>
    </row>
    <row r="15" spans="1:19" ht="16.5">
      <c r="A15" s="10" t="s">
        <v>38</v>
      </c>
      <c r="B15" s="11">
        <v>63</v>
      </c>
      <c r="C15" s="11" t="s">
        <v>72</v>
      </c>
      <c r="D15" s="11" t="s">
        <v>20</v>
      </c>
      <c r="E15" s="11" t="s">
        <v>20</v>
      </c>
      <c r="F15" s="11" t="s">
        <v>20</v>
      </c>
      <c r="G15" s="11" t="s">
        <v>20</v>
      </c>
      <c r="H15" s="12" t="s">
        <v>39</v>
      </c>
      <c r="J15" s="30">
        <f>(B15*P15)/100</f>
        <v>2380.77</v>
      </c>
      <c r="K15" s="30">
        <f>(64*Q15)/100</f>
        <v>2585.6</v>
      </c>
      <c r="L15" s="30"/>
      <c r="M15" s="30"/>
      <c r="P15" s="32">
        <v>3779</v>
      </c>
      <c r="Q15" s="32">
        <v>4040</v>
      </c>
      <c r="R15" s="32">
        <v>4573</v>
      </c>
      <c r="S15" s="32">
        <v>4918</v>
      </c>
    </row>
    <row r="16" spans="1:19" ht="16.5">
      <c r="A16" s="10" t="s">
        <v>40</v>
      </c>
      <c r="B16" s="11" t="s">
        <v>399</v>
      </c>
      <c r="C16" s="11" t="s">
        <v>400</v>
      </c>
      <c r="D16" s="11">
        <v>53</v>
      </c>
      <c r="E16" s="11" t="s">
        <v>401</v>
      </c>
      <c r="F16" s="11">
        <v>52</v>
      </c>
      <c r="G16" s="11">
        <v>52</v>
      </c>
      <c r="H16" s="12" t="s">
        <v>41</v>
      </c>
      <c r="J16" s="30">
        <f>(57*P16)/100</f>
        <v>11308.761810000002</v>
      </c>
      <c r="K16" s="30">
        <f>(47*Q16)/100</f>
        <v>11345.244930000003</v>
      </c>
      <c r="L16" s="30">
        <f t="shared" ref="K16:L19" si="2">(D16*R16)/100</f>
        <v>14319.72868</v>
      </c>
      <c r="M16" s="30">
        <f t="shared" si="1"/>
        <v>15942.186519999999</v>
      </c>
      <c r="P16" s="32">
        <v>19839.933000000001</v>
      </c>
      <c r="Q16" s="32">
        <v>24138.819000000003</v>
      </c>
      <c r="R16" s="32">
        <v>27018.356</v>
      </c>
      <c r="S16" s="32">
        <v>30658.050999999999</v>
      </c>
    </row>
    <row r="17" spans="1:19" ht="15.75">
      <c r="A17" s="10" t="s">
        <v>42</v>
      </c>
      <c r="B17" s="11">
        <v>86</v>
      </c>
      <c r="C17" s="11">
        <v>79</v>
      </c>
      <c r="D17" s="11">
        <v>82</v>
      </c>
      <c r="E17" s="11">
        <v>85</v>
      </c>
      <c r="F17" s="11">
        <v>85</v>
      </c>
      <c r="G17" s="11">
        <v>86</v>
      </c>
      <c r="H17" s="12" t="s">
        <v>43</v>
      </c>
      <c r="J17" s="30">
        <f>(B17*P17)/100</f>
        <v>5412.84</v>
      </c>
      <c r="K17" s="30">
        <f t="shared" si="2"/>
        <v>6069.57</v>
      </c>
      <c r="L17" s="30">
        <f t="shared" si="2"/>
        <v>7005.26</v>
      </c>
      <c r="M17" s="30">
        <f t="shared" si="1"/>
        <v>7780.42</v>
      </c>
      <c r="P17" s="32">
        <v>6294</v>
      </c>
      <c r="Q17" s="32">
        <v>7683</v>
      </c>
      <c r="R17" s="32">
        <v>8543</v>
      </c>
      <c r="S17" s="32">
        <v>9047</v>
      </c>
    </row>
    <row r="18" spans="1:19" ht="15.75">
      <c r="A18" s="10" t="s">
        <v>44</v>
      </c>
      <c r="B18" s="11">
        <v>100</v>
      </c>
      <c r="C18" s="11">
        <v>100</v>
      </c>
      <c r="D18" s="11">
        <v>100</v>
      </c>
      <c r="E18" s="11">
        <v>100</v>
      </c>
      <c r="F18" s="11">
        <v>100</v>
      </c>
      <c r="G18" s="11">
        <v>100</v>
      </c>
      <c r="H18" s="12" t="s">
        <v>45</v>
      </c>
      <c r="J18" s="30">
        <f>(B18*P18)/100</f>
        <v>379</v>
      </c>
      <c r="K18" s="30">
        <f t="shared" si="2"/>
        <v>600</v>
      </c>
      <c r="L18" s="30">
        <f t="shared" si="2"/>
        <v>722</v>
      </c>
      <c r="M18" s="30">
        <f t="shared" si="1"/>
        <v>1199</v>
      </c>
      <c r="P18" s="32">
        <v>379</v>
      </c>
      <c r="Q18" s="32">
        <v>600</v>
      </c>
      <c r="R18" s="32">
        <v>722</v>
      </c>
      <c r="S18" s="32">
        <v>1199</v>
      </c>
    </row>
    <row r="19" spans="1:19" ht="16.5" thickBot="1">
      <c r="A19" s="13" t="s">
        <v>46</v>
      </c>
      <c r="B19" s="14">
        <v>67</v>
      </c>
      <c r="C19" s="14">
        <v>52</v>
      </c>
      <c r="D19" s="14">
        <v>49</v>
      </c>
      <c r="E19" s="14">
        <v>47</v>
      </c>
      <c r="F19" s="14">
        <v>47</v>
      </c>
      <c r="G19" s="14">
        <v>47</v>
      </c>
      <c r="H19" s="15" t="s">
        <v>47</v>
      </c>
      <c r="J19" s="30">
        <f>(B19*P19)/100</f>
        <v>6329.49</v>
      </c>
      <c r="K19" s="30">
        <f t="shared" si="2"/>
        <v>6795.36</v>
      </c>
      <c r="L19" s="30">
        <f t="shared" si="2"/>
        <v>7190.26</v>
      </c>
      <c r="M19" s="30">
        <f>(G19*S19)/100</f>
        <v>7716.46</v>
      </c>
      <c r="P19" s="32">
        <v>9447</v>
      </c>
      <c r="Q19" s="32">
        <v>13068</v>
      </c>
      <c r="R19" s="32">
        <v>14674</v>
      </c>
      <c r="S19" s="32">
        <v>16418</v>
      </c>
    </row>
    <row r="20" spans="1:19" ht="17.25" thickBot="1">
      <c r="A20" s="16" t="s">
        <v>384</v>
      </c>
      <c r="B20" s="43" t="s">
        <v>402</v>
      </c>
      <c r="C20" s="43" t="s">
        <v>403</v>
      </c>
      <c r="D20" s="43" t="s">
        <v>374</v>
      </c>
      <c r="E20" s="31" t="s">
        <v>20</v>
      </c>
      <c r="F20" s="31" t="s">
        <v>20</v>
      </c>
      <c r="G20" s="31" t="s">
        <v>20</v>
      </c>
      <c r="H20" s="17" t="s">
        <v>383</v>
      </c>
      <c r="J20" s="30">
        <f>SUM(J6:J19)</f>
        <v>61982.879240000002</v>
      </c>
      <c r="K20" s="30">
        <f t="shared" ref="K20:M20" si="3">SUM(K6:K19)</f>
        <v>70125.586979999993</v>
      </c>
      <c r="L20" s="30">
        <f t="shared" si="3"/>
        <v>77904.916309999986</v>
      </c>
      <c r="M20" s="30">
        <f t="shared" si="3"/>
        <v>87111.260240000003</v>
      </c>
      <c r="O20" t="s">
        <v>369</v>
      </c>
      <c r="P20" s="32">
        <f>SUM(P6:P19)-P6-P13</f>
        <v>79322.677000000011</v>
      </c>
      <c r="Q20" s="32">
        <f>SUM(Q6:Q19)-Q13</f>
        <v>98429.957999999999</v>
      </c>
      <c r="R20" s="32">
        <f>SUM(R6:R19)-R15</f>
        <v>105587.65</v>
      </c>
      <c r="S20" s="32">
        <f>SUM(S6:S19)-S6-S15-S13</f>
        <v>116601.003</v>
      </c>
    </row>
    <row r="21" spans="1:19" ht="17.25" thickBot="1">
      <c r="A21" s="16" t="s">
        <v>61</v>
      </c>
      <c r="B21" s="31">
        <f>(J21*100)/P21</f>
        <v>68.746460236730655</v>
      </c>
      <c r="C21" s="31">
        <f>(K21*100)/Q21</f>
        <v>70.227788838578306</v>
      </c>
      <c r="D21" s="31" t="s">
        <v>20</v>
      </c>
      <c r="E21" s="31" t="s">
        <v>20</v>
      </c>
      <c r="F21" s="31" t="s">
        <v>20</v>
      </c>
      <c r="G21" s="31" t="s">
        <v>20</v>
      </c>
      <c r="H21" s="17" t="s">
        <v>48</v>
      </c>
      <c r="J21" s="30">
        <f>SUM(J6,J10,J12,J14,J15,J18)</f>
        <v>3370.8410599999997</v>
      </c>
      <c r="K21" s="30">
        <f t="shared" ref="K21:R21" si="4">SUM(K6,K10,K12,K14,K15,K18)</f>
        <v>3981.6852799999997</v>
      </c>
      <c r="L21" s="30">
        <f t="shared" si="4"/>
        <v>1511.9452200000001</v>
      </c>
      <c r="M21" s="30">
        <f t="shared" si="4"/>
        <v>2085.7308800000001</v>
      </c>
      <c r="N21" s="30"/>
      <c r="O21" s="30" t="s">
        <v>125</v>
      </c>
      <c r="P21" s="30">
        <f>SUM(P10,P12,P14,P15,P18)</f>
        <v>4903.2939999999999</v>
      </c>
      <c r="Q21" s="30">
        <f t="shared" si="4"/>
        <v>5669.6720000000005</v>
      </c>
      <c r="R21" s="30">
        <f t="shared" si="4"/>
        <v>6399.2780000000002</v>
      </c>
      <c r="S21" s="30">
        <f>SUM(S6,S10,S12,S14,S18)</f>
        <v>2460.1120000000001</v>
      </c>
    </row>
    <row r="22" spans="1:19">
      <c r="A22" s="5"/>
    </row>
    <row r="23" spans="1:19" ht="30.95" customHeight="1">
      <c r="A23" s="6" t="s">
        <v>73</v>
      </c>
      <c r="B23" s="82" t="s">
        <v>74</v>
      </c>
      <c r="C23" s="91" t="s">
        <v>404</v>
      </c>
      <c r="D23" s="91"/>
      <c r="E23" s="91"/>
      <c r="F23" s="91"/>
      <c r="G23" s="91"/>
      <c r="H23" s="91"/>
      <c r="I23" s="85"/>
      <c r="J23" s="41">
        <f>(J20*100)/P20</f>
        <v>78.14017577848513</v>
      </c>
      <c r="K23" s="41">
        <f t="shared" ref="K23:L23" si="5">(K20*100)/Q20</f>
        <v>71.244150058460846</v>
      </c>
      <c r="L23" s="41">
        <f t="shared" si="5"/>
        <v>73.782223877508386</v>
      </c>
    </row>
    <row r="24" spans="1:19" ht="30.95" customHeight="1">
      <c r="A24" s="83"/>
      <c r="B24" s="82" t="s">
        <v>75</v>
      </c>
      <c r="C24" s="91" t="s">
        <v>76</v>
      </c>
      <c r="D24" s="91"/>
      <c r="E24" s="91"/>
      <c r="F24" s="91"/>
      <c r="G24" s="91"/>
      <c r="H24" s="91"/>
      <c r="I24" s="83"/>
    </row>
    <row r="25" spans="1:19" ht="30.95" customHeight="1">
      <c r="A25" s="83"/>
      <c r="B25" s="82" t="s">
        <v>77</v>
      </c>
      <c r="C25" s="91" t="s">
        <v>386</v>
      </c>
      <c r="D25" s="91"/>
      <c r="E25" s="91"/>
      <c r="F25" s="91"/>
      <c r="G25" s="91"/>
      <c r="H25" s="91"/>
      <c r="I25" s="83"/>
    </row>
    <row r="26" spans="1:19" ht="30.95" customHeight="1">
      <c r="A26" s="83"/>
      <c r="B26" s="82" t="s">
        <v>78</v>
      </c>
      <c r="C26" s="91" t="s">
        <v>79</v>
      </c>
      <c r="D26" s="91"/>
      <c r="E26" s="91"/>
      <c r="F26" s="91"/>
      <c r="G26" s="91"/>
      <c r="H26" s="91"/>
      <c r="I26" s="83"/>
    </row>
    <row r="27" spans="1:19" ht="30.95" customHeight="1">
      <c r="A27" s="83"/>
      <c r="B27" s="82" t="s">
        <v>398</v>
      </c>
      <c r="C27" s="91" t="s">
        <v>388</v>
      </c>
      <c r="D27" s="91"/>
      <c r="E27" s="91"/>
      <c r="F27" s="91"/>
      <c r="G27" s="91"/>
      <c r="H27" s="91"/>
      <c r="I27" s="83"/>
    </row>
    <row r="28" spans="1:19" ht="30.95" customHeight="1">
      <c r="A28" s="7"/>
      <c r="B28" s="81"/>
      <c r="C28" s="80"/>
      <c r="D28" s="80"/>
      <c r="E28" s="80"/>
      <c r="F28" s="80"/>
      <c r="G28" s="80"/>
      <c r="H28" s="80"/>
      <c r="I28" s="80"/>
      <c r="J28" s="21"/>
    </row>
    <row r="29" spans="1:19" ht="30.95" customHeight="1">
      <c r="A29" s="6" t="s">
        <v>50</v>
      </c>
      <c r="B29" s="81">
        <v>1</v>
      </c>
      <c r="C29" s="91" t="s">
        <v>51</v>
      </c>
      <c r="D29" s="91"/>
      <c r="E29" s="91"/>
      <c r="F29" s="91"/>
      <c r="G29" s="91"/>
      <c r="H29" s="91"/>
      <c r="I29" s="83"/>
    </row>
    <row r="30" spans="1:19" ht="40.5" customHeight="1">
      <c r="A30" s="83"/>
      <c r="B30" s="81">
        <v>2</v>
      </c>
      <c r="C30" s="91" t="s">
        <v>373</v>
      </c>
      <c r="D30" s="91"/>
      <c r="E30" s="91"/>
      <c r="F30" s="91"/>
      <c r="G30" s="91"/>
      <c r="H30" s="91"/>
      <c r="I30" s="83"/>
    </row>
    <row r="31" spans="1:19" ht="30.95" customHeight="1">
      <c r="A31" s="83"/>
      <c r="B31" s="81">
        <v>3</v>
      </c>
      <c r="C31" s="91" t="s">
        <v>94</v>
      </c>
      <c r="D31" s="91"/>
      <c r="E31" s="91"/>
      <c r="F31" s="91"/>
      <c r="G31" s="91"/>
      <c r="H31" s="91"/>
      <c r="I31" s="83"/>
    </row>
    <row r="32" spans="1:19" ht="30.95" customHeight="1">
      <c r="A32" s="83"/>
      <c r="B32" s="81">
        <v>4</v>
      </c>
      <c r="C32" s="91" t="s">
        <v>62</v>
      </c>
      <c r="D32" s="91"/>
      <c r="E32" s="91"/>
      <c r="F32" s="91"/>
      <c r="G32" s="91"/>
      <c r="H32" s="91"/>
      <c r="I32" s="83"/>
    </row>
    <row r="33" spans="1:9" ht="30.95" customHeight="1">
      <c r="A33" s="83"/>
      <c r="B33" s="81">
        <v>5</v>
      </c>
      <c r="C33" s="91" t="s">
        <v>53</v>
      </c>
      <c r="D33" s="91"/>
      <c r="E33" s="91"/>
      <c r="F33" s="91"/>
      <c r="G33" s="91"/>
      <c r="H33" s="91"/>
      <c r="I33" s="83"/>
    </row>
  </sheetData>
  <mergeCells count="13">
    <mergeCell ref="C25:H25"/>
    <mergeCell ref="A1:H1"/>
    <mergeCell ref="A2:H2"/>
    <mergeCell ref="A3:H3"/>
    <mergeCell ref="C24:H24"/>
    <mergeCell ref="C23:H23"/>
    <mergeCell ref="C33:H33"/>
    <mergeCell ref="C26:H26"/>
    <mergeCell ref="C29:H29"/>
    <mergeCell ref="C30:H30"/>
    <mergeCell ref="C31:H31"/>
    <mergeCell ref="C32:H32"/>
    <mergeCell ref="C27:H27"/>
  </mergeCells>
  <pageMargins left="0.7" right="0.7" top="0.75" bottom="0.75" header="0.3" footer="0.3"/>
  <pageSetup orientation="landscape" horizontalDpi="1200" verticalDpi="1200" r:id="rId1"/>
</worksheet>
</file>

<file path=xl/worksheets/sheet5.xml><?xml version="1.0" encoding="utf-8"?>
<worksheet xmlns="http://schemas.openxmlformats.org/spreadsheetml/2006/main" xmlns:r="http://schemas.openxmlformats.org/officeDocument/2006/relationships">
  <dimension ref="A1:Q30"/>
  <sheetViews>
    <sheetView view="pageBreakPreview" zoomScaleNormal="100" zoomScaleSheetLayoutView="100" workbookViewId="0">
      <selection sqref="A1:H1"/>
    </sheetView>
  </sheetViews>
  <sheetFormatPr defaultRowHeight="15"/>
  <cols>
    <col min="1" max="1" width="22.5703125" customWidth="1"/>
    <col min="2" max="7" width="13.85546875" customWidth="1"/>
    <col min="8" max="8" width="21.140625" customWidth="1"/>
    <col min="9" max="17" width="9.140625" hidden="1" customWidth="1"/>
  </cols>
  <sheetData>
    <row r="1" spans="1:16" ht="16.5">
      <c r="A1" s="92" t="s">
        <v>80</v>
      </c>
      <c r="B1" s="92"/>
      <c r="C1" s="92"/>
      <c r="D1" s="92"/>
      <c r="E1" s="92"/>
      <c r="F1" s="92"/>
      <c r="G1" s="92"/>
      <c r="H1" s="92"/>
    </row>
    <row r="2" spans="1:16" ht="18">
      <c r="A2" s="92" t="s">
        <v>81</v>
      </c>
      <c r="B2" s="92"/>
      <c r="C2" s="92"/>
      <c r="D2" s="92"/>
      <c r="E2" s="92"/>
      <c r="F2" s="92"/>
      <c r="G2" s="92"/>
      <c r="H2" s="92"/>
    </row>
    <row r="3" spans="1:16">
      <c r="A3" s="92" t="s">
        <v>82</v>
      </c>
      <c r="B3" s="92"/>
      <c r="C3" s="92"/>
      <c r="D3" s="92"/>
      <c r="E3" s="92"/>
      <c r="F3" s="92"/>
      <c r="G3" s="92"/>
      <c r="H3" s="92"/>
    </row>
    <row r="4" spans="1:16" ht="15.75" thickBot="1">
      <c r="A4" s="18"/>
    </row>
    <row r="5" spans="1:16" ht="15.75" thickBot="1">
      <c r="A5" s="66"/>
      <c r="B5" s="67">
        <v>1990</v>
      </c>
      <c r="C5" s="67">
        <v>2000</v>
      </c>
      <c r="D5" s="67">
        <v>2005</v>
      </c>
      <c r="E5" s="67">
        <v>2008</v>
      </c>
      <c r="F5" s="67">
        <v>2009</v>
      </c>
      <c r="G5" s="67">
        <v>2010</v>
      </c>
      <c r="H5" s="69"/>
      <c r="J5" s="39">
        <v>2000</v>
      </c>
      <c r="K5" s="39">
        <v>2005</v>
      </c>
      <c r="L5">
        <v>2008</v>
      </c>
      <c r="N5" s="39">
        <v>2000</v>
      </c>
      <c r="O5" s="39">
        <v>2005</v>
      </c>
      <c r="P5" s="39">
        <v>2008</v>
      </c>
    </row>
    <row r="6" spans="1:16">
      <c r="A6" s="10" t="s">
        <v>18</v>
      </c>
      <c r="B6" s="11" t="s">
        <v>20</v>
      </c>
      <c r="C6" s="11" t="s">
        <v>20</v>
      </c>
      <c r="D6" s="11" t="s">
        <v>60</v>
      </c>
      <c r="E6" s="11" t="s">
        <v>20</v>
      </c>
      <c r="F6" s="11" t="s">
        <v>20</v>
      </c>
      <c r="G6" s="11" t="s">
        <v>20</v>
      </c>
      <c r="H6" s="12" t="s">
        <v>21</v>
      </c>
      <c r="N6">
        <v>638</v>
      </c>
      <c r="O6">
        <v>725</v>
      </c>
    </row>
    <row r="7" spans="1:16">
      <c r="A7" s="10" t="s">
        <v>22</v>
      </c>
      <c r="B7" s="11">
        <v>72</v>
      </c>
      <c r="C7" s="11">
        <v>86</v>
      </c>
      <c r="D7" s="11">
        <v>93</v>
      </c>
      <c r="E7" s="11">
        <v>95</v>
      </c>
      <c r="F7" s="11">
        <v>95</v>
      </c>
      <c r="G7" s="11">
        <v>95</v>
      </c>
      <c r="H7" s="12" t="s">
        <v>23</v>
      </c>
      <c r="J7" s="30">
        <f>(C7*N7)/100</f>
        <v>58177.279999999999</v>
      </c>
      <c r="K7" s="30">
        <f>(D7*O7)/100</f>
        <v>69008.789999999994</v>
      </c>
      <c r="L7" s="30">
        <f>(E7*P7)/100</f>
        <v>74407.133099999992</v>
      </c>
      <c r="N7">
        <v>67648</v>
      </c>
      <c r="O7">
        <v>74203</v>
      </c>
      <c r="P7" s="30">
        <v>78323.297999999995</v>
      </c>
    </row>
    <row r="8" spans="1:16">
      <c r="A8" s="10" t="s">
        <v>24</v>
      </c>
      <c r="B8" s="11" t="s">
        <v>60</v>
      </c>
      <c r="C8" s="11">
        <v>69</v>
      </c>
      <c r="D8" s="11">
        <v>71</v>
      </c>
      <c r="E8" s="22">
        <v>73</v>
      </c>
      <c r="F8" s="22">
        <v>73</v>
      </c>
      <c r="G8" s="22">
        <v>73</v>
      </c>
      <c r="H8" s="12" t="s">
        <v>25</v>
      </c>
      <c r="J8" s="30">
        <f t="shared" ref="J8:K15" si="0">(C8*N8)/100</f>
        <v>16462.02</v>
      </c>
      <c r="K8" s="30">
        <f t="shared" si="0"/>
        <v>19424.89</v>
      </c>
      <c r="L8" s="30">
        <f t="shared" ref="L8:L19" si="1">(E8*P8)/100</f>
        <v>21769.429279999997</v>
      </c>
      <c r="N8">
        <v>23858</v>
      </c>
      <c r="O8">
        <v>27359</v>
      </c>
      <c r="P8" s="30">
        <v>29821.135999999999</v>
      </c>
    </row>
    <row r="9" spans="1:16">
      <c r="A9" s="10" t="s">
        <v>26</v>
      </c>
      <c r="B9" s="11">
        <v>97</v>
      </c>
      <c r="C9" s="11">
        <v>98</v>
      </c>
      <c r="D9" s="11">
        <v>98</v>
      </c>
      <c r="E9" s="22">
        <v>98</v>
      </c>
      <c r="F9" s="22">
        <v>98</v>
      </c>
      <c r="G9" s="22">
        <v>98</v>
      </c>
      <c r="H9" s="12" t="s">
        <v>27</v>
      </c>
      <c r="J9" s="30">
        <f t="shared" si="0"/>
        <v>4730.46</v>
      </c>
      <c r="K9" s="30">
        <f t="shared" si="0"/>
        <v>5235.16</v>
      </c>
      <c r="L9" s="30">
        <f t="shared" si="1"/>
        <v>5731.9729600000001</v>
      </c>
      <c r="N9">
        <v>4827</v>
      </c>
      <c r="O9">
        <v>5342</v>
      </c>
      <c r="P9" s="30">
        <v>5848.9520000000002</v>
      </c>
    </row>
    <row r="10" spans="1:16">
      <c r="A10" s="10" t="s">
        <v>28</v>
      </c>
      <c r="B10" s="11">
        <v>100</v>
      </c>
      <c r="C10" s="11">
        <v>100</v>
      </c>
      <c r="D10" s="11">
        <v>100</v>
      </c>
      <c r="E10" s="11">
        <v>100</v>
      </c>
      <c r="F10" s="11">
        <v>100</v>
      </c>
      <c r="G10" s="11">
        <v>100</v>
      </c>
      <c r="H10" s="12" t="s">
        <v>29</v>
      </c>
      <c r="J10" s="30">
        <f t="shared" si="0"/>
        <v>1941</v>
      </c>
      <c r="K10" s="30">
        <f t="shared" si="0"/>
        <v>2264</v>
      </c>
      <c r="L10" s="30">
        <f t="shared" si="1"/>
        <v>2548.3510000000001</v>
      </c>
      <c r="N10">
        <v>1941</v>
      </c>
      <c r="O10">
        <v>2264</v>
      </c>
      <c r="P10" s="30">
        <v>2548.3510000000001</v>
      </c>
    </row>
    <row r="11" spans="1:16">
      <c r="A11" s="10" t="s">
        <v>30</v>
      </c>
      <c r="B11" s="11" t="s">
        <v>20</v>
      </c>
      <c r="C11" s="11">
        <v>98</v>
      </c>
      <c r="D11" s="11">
        <v>98</v>
      </c>
      <c r="E11" s="11" t="s">
        <v>20</v>
      </c>
      <c r="F11" s="11" t="s">
        <v>20</v>
      </c>
      <c r="G11" s="11" t="s">
        <v>20</v>
      </c>
      <c r="H11" s="12" t="s">
        <v>31</v>
      </c>
      <c r="J11" s="30">
        <f t="shared" si="0"/>
        <v>3667.16</v>
      </c>
      <c r="K11" s="30">
        <f t="shared" si="0"/>
        <v>3970.96</v>
      </c>
      <c r="L11" s="30"/>
      <c r="N11">
        <v>3742</v>
      </c>
      <c r="O11">
        <v>4052</v>
      </c>
      <c r="P11" s="30">
        <v>4166.915</v>
      </c>
    </row>
    <row r="12" spans="1:16">
      <c r="A12" s="10" t="s">
        <v>32</v>
      </c>
      <c r="B12" s="11">
        <v>82</v>
      </c>
      <c r="C12" s="11">
        <v>90</v>
      </c>
      <c r="D12" s="11">
        <v>95</v>
      </c>
      <c r="E12" s="11">
        <v>98</v>
      </c>
      <c r="F12" s="11">
        <v>99</v>
      </c>
      <c r="G12" s="11">
        <v>99</v>
      </c>
      <c r="H12" s="12" t="s">
        <v>33</v>
      </c>
      <c r="J12" s="30">
        <f t="shared" si="0"/>
        <v>2879.1</v>
      </c>
      <c r="K12" s="30">
        <f t="shared" si="0"/>
        <v>3378.2</v>
      </c>
      <c r="L12" s="30">
        <f t="shared" si="1"/>
        <v>2584.2237399999999</v>
      </c>
      <c r="N12">
        <v>3199</v>
      </c>
      <c r="O12">
        <v>3556</v>
      </c>
      <c r="P12" s="30">
        <v>2636.9630000000002</v>
      </c>
    </row>
    <row r="13" spans="1:16" ht="16.5">
      <c r="A13" s="10" t="s">
        <v>376</v>
      </c>
      <c r="B13" s="22" t="s">
        <v>60</v>
      </c>
      <c r="C13" s="22">
        <v>100</v>
      </c>
      <c r="D13" s="22">
        <v>99</v>
      </c>
      <c r="E13" s="22">
        <v>99</v>
      </c>
      <c r="F13" s="22">
        <v>99</v>
      </c>
      <c r="G13" s="22">
        <v>100</v>
      </c>
      <c r="H13" s="12" t="s">
        <v>35</v>
      </c>
      <c r="J13" s="30">
        <f t="shared" si="0"/>
        <v>2264</v>
      </c>
      <c r="K13" s="30">
        <f t="shared" si="0"/>
        <v>2405.6999999999998</v>
      </c>
      <c r="L13" s="30">
        <f t="shared" si="1"/>
        <v>3788.2805400000002</v>
      </c>
      <c r="N13">
        <v>2264</v>
      </c>
      <c r="O13">
        <v>2430</v>
      </c>
      <c r="P13" s="30">
        <v>3826.5459999999998</v>
      </c>
    </row>
    <row r="14" spans="1:16">
      <c r="A14" s="10" t="s">
        <v>36</v>
      </c>
      <c r="B14" s="11">
        <v>100</v>
      </c>
      <c r="C14" s="11">
        <v>100</v>
      </c>
      <c r="D14" s="11">
        <v>100</v>
      </c>
      <c r="E14" s="11">
        <v>100</v>
      </c>
      <c r="F14" s="11">
        <v>100</v>
      </c>
      <c r="G14" s="11">
        <v>100</v>
      </c>
      <c r="H14" s="12" t="s">
        <v>37</v>
      </c>
      <c r="J14" s="30">
        <f>(C14*N14)/100</f>
        <v>591</v>
      </c>
      <c r="K14" s="30">
        <f t="shared" si="0"/>
        <v>821</v>
      </c>
      <c r="L14" s="30">
        <f t="shared" si="1"/>
        <v>1396.06</v>
      </c>
      <c r="N14">
        <v>591</v>
      </c>
      <c r="O14">
        <v>821</v>
      </c>
      <c r="P14" s="30">
        <v>1396.06</v>
      </c>
    </row>
    <row r="15" spans="1:16" ht="16.5">
      <c r="A15" s="44" t="s">
        <v>377</v>
      </c>
      <c r="B15" s="22">
        <v>96</v>
      </c>
      <c r="C15" s="22">
        <v>97</v>
      </c>
      <c r="D15" s="22">
        <v>98</v>
      </c>
      <c r="E15" s="22">
        <v>98</v>
      </c>
      <c r="F15" s="22">
        <v>98</v>
      </c>
      <c r="G15" s="22">
        <v>100</v>
      </c>
      <c r="H15" s="45" t="s">
        <v>39</v>
      </c>
      <c r="J15" s="30">
        <f t="shared" si="0"/>
        <v>19444.62</v>
      </c>
      <c r="K15" s="30">
        <f t="shared" si="0"/>
        <v>23560.18</v>
      </c>
      <c r="L15" s="30">
        <f t="shared" si="1"/>
        <v>25643.306219999999</v>
      </c>
      <c r="N15">
        <v>20046</v>
      </c>
      <c r="O15">
        <v>24041</v>
      </c>
      <c r="P15" s="30">
        <v>26166.638999999999</v>
      </c>
    </row>
    <row r="16" spans="1:16" ht="16.5">
      <c r="A16" s="10" t="s">
        <v>40</v>
      </c>
      <c r="B16" s="11" t="s">
        <v>405</v>
      </c>
      <c r="C16" s="11" t="s">
        <v>406</v>
      </c>
      <c r="D16" s="11">
        <v>26</v>
      </c>
      <c r="E16" s="11" t="s">
        <v>407</v>
      </c>
      <c r="F16" s="11">
        <v>26</v>
      </c>
      <c r="G16" s="11">
        <v>26</v>
      </c>
      <c r="H16" s="12" t="s">
        <v>41</v>
      </c>
      <c r="J16" s="30">
        <f>(60*N16)/100</f>
        <v>16533.599999999999</v>
      </c>
      <c r="K16" s="30">
        <f t="shared" ref="J16:K19" si="2">(D16*O16)/100</f>
        <v>8002.28</v>
      </c>
      <c r="L16" s="30">
        <f>(44*P16)/100</f>
        <v>18222.666439999997</v>
      </c>
      <c r="N16">
        <v>27556</v>
      </c>
      <c r="O16">
        <v>30778</v>
      </c>
      <c r="P16" s="30">
        <v>41415.150999999998</v>
      </c>
    </row>
    <row r="17" spans="1:16">
      <c r="A17" s="10" t="s">
        <v>42</v>
      </c>
      <c r="B17" s="11">
        <v>85</v>
      </c>
      <c r="C17" s="11">
        <v>88</v>
      </c>
      <c r="D17" s="11">
        <v>92</v>
      </c>
      <c r="E17" s="11">
        <v>94</v>
      </c>
      <c r="F17" s="11">
        <v>94</v>
      </c>
      <c r="G17" s="11">
        <v>95</v>
      </c>
      <c r="H17" s="12" t="s">
        <v>43</v>
      </c>
      <c r="J17" s="30">
        <f t="shared" si="2"/>
        <v>14070.32</v>
      </c>
      <c r="K17" s="30">
        <f t="shared" si="2"/>
        <v>17005.28</v>
      </c>
      <c r="L17" s="30">
        <f t="shared" si="1"/>
        <v>18512.603459999998</v>
      </c>
      <c r="N17">
        <v>15989</v>
      </c>
      <c r="O17">
        <v>18484</v>
      </c>
      <c r="P17" s="30">
        <v>19694.258999999998</v>
      </c>
    </row>
    <row r="18" spans="1:16">
      <c r="A18" s="10" t="s">
        <v>44</v>
      </c>
      <c r="B18" s="11">
        <v>97</v>
      </c>
      <c r="C18" s="11">
        <v>97</v>
      </c>
      <c r="D18" s="11">
        <v>97</v>
      </c>
      <c r="E18" s="11">
        <v>98</v>
      </c>
      <c r="F18" s="11">
        <v>98</v>
      </c>
      <c r="G18" s="11">
        <v>98</v>
      </c>
      <c r="H18" s="12" t="s">
        <v>45</v>
      </c>
      <c r="J18" s="30">
        <f t="shared" si="2"/>
        <v>2942.01</v>
      </c>
      <c r="K18" s="30">
        <f t="shared" si="2"/>
        <v>3947.9</v>
      </c>
      <c r="L18" s="30">
        <f t="shared" si="1"/>
        <v>6082.4905399999998</v>
      </c>
      <c r="N18">
        <v>3033</v>
      </c>
      <c r="O18">
        <v>4070</v>
      </c>
      <c r="P18" s="30">
        <v>6206.6229999999996</v>
      </c>
    </row>
    <row r="19" spans="1:16" ht="15.75" thickBot="1">
      <c r="A19" s="13" t="s">
        <v>46</v>
      </c>
      <c r="B19" s="14">
        <v>24</v>
      </c>
      <c r="C19" s="14">
        <v>39</v>
      </c>
      <c r="D19" s="14">
        <v>47</v>
      </c>
      <c r="E19" s="14">
        <v>52</v>
      </c>
      <c r="F19" s="14">
        <v>52</v>
      </c>
      <c r="G19" s="14">
        <v>53</v>
      </c>
      <c r="H19" s="15" t="s">
        <v>47</v>
      </c>
      <c r="J19" s="30">
        <f t="shared" si="2"/>
        <v>6911.97</v>
      </c>
      <c r="K19" s="30">
        <f t="shared" si="2"/>
        <v>9705.0300000000007</v>
      </c>
      <c r="L19" s="30">
        <f t="shared" si="1"/>
        <v>11765.829399999999</v>
      </c>
      <c r="N19">
        <v>17723</v>
      </c>
      <c r="O19">
        <v>20649</v>
      </c>
      <c r="P19" s="30">
        <v>22626.595000000001</v>
      </c>
    </row>
    <row r="20" spans="1:16" ht="17.25" thickBot="1">
      <c r="A20" s="19" t="s">
        <v>384</v>
      </c>
      <c r="B20" s="40" t="s">
        <v>20</v>
      </c>
      <c r="C20" s="46" t="s">
        <v>420</v>
      </c>
      <c r="D20" s="46" t="s">
        <v>420</v>
      </c>
      <c r="E20" s="46" t="s">
        <v>408</v>
      </c>
      <c r="F20" s="40" t="s">
        <v>20</v>
      </c>
      <c r="G20" s="40" t="s">
        <v>20</v>
      </c>
      <c r="H20" s="17" t="s">
        <v>383</v>
      </c>
      <c r="J20" s="30">
        <f>SUM(J7:J19)</f>
        <v>150614.54000000004</v>
      </c>
      <c r="K20" s="30">
        <f>SUM(K7:K19)</f>
        <v>168729.37</v>
      </c>
      <c r="L20" s="30">
        <f>SUM(L7:L19)</f>
        <v>192452.34667999999</v>
      </c>
      <c r="M20" t="s">
        <v>123</v>
      </c>
      <c r="N20">
        <f>SUM(N6:N19)-N15-N6</f>
        <v>172371</v>
      </c>
      <c r="O20">
        <f>SUM(O6:O19)-O15-O6</f>
        <v>194008</v>
      </c>
      <c r="P20" s="30">
        <f>SUM(P7:P19)</f>
        <v>244677.48799999998</v>
      </c>
    </row>
    <row r="21" spans="1:16">
      <c r="A21" s="5"/>
      <c r="J21" s="41">
        <f>(J20*100)/N20</f>
        <v>87.378120449495583</v>
      </c>
      <c r="K21" s="41">
        <f t="shared" ref="K21:L21" si="3">(K20*100)/O20</f>
        <v>86.970315657086303</v>
      </c>
      <c r="L21" s="41">
        <f t="shared" si="3"/>
        <v>78.655518434944852</v>
      </c>
    </row>
    <row r="22" spans="1:16" ht="32.25" customHeight="1">
      <c r="A22" s="6" t="s">
        <v>73</v>
      </c>
      <c r="B22" s="91" t="s">
        <v>409</v>
      </c>
      <c r="C22" s="91"/>
      <c r="D22" s="91"/>
      <c r="E22" s="91"/>
      <c r="F22" s="91"/>
      <c r="G22" s="91"/>
      <c r="H22" s="91"/>
    </row>
    <row r="23" spans="1:16" ht="32.25" customHeight="1">
      <c r="A23" s="83"/>
      <c r="B23" s="82" t="s">
        <v>74</v>
      </c>
      <c r="C23" s="91" t="s">
        <v>386</v>
      </c>
      <c r="D23" s="91"/>
      <c r="E23" s="91"/>
      <c r="F23" s="91"/>
      <c r="G23" s="91"/>
      <c r="H23" s="91"/>
    </row>
    <row r="24" spans="1:16" ht="32.25" customHeight="1">
      <c r="A24" s="7"/>
      <c r="B24" s="82" t="s">
        <v>75</v>
      </c>
      <c r="C24" s="91" t="s">
        <v>382</v>
      </c>
      <c r="D24" s="91"/>
      <c r="E24" s="91"/>
      <c r="F24" s="91"/>
      <c r="G24" s="91"/>
      <c r="H24" s="91"/>
    </row>
    <row r="25" spans="1:16" ht="32.25" customHeight="1">
      <c r="A25" s="7"/>
      <c r="B25" s="82" t="s">
        <v>77</v>
      </c>
      <c r="C25" s="91" t="s">
        <v>388</v>
      </c>
      <c r="D25" s="91"/>
      <c r="E25" s="91"/>
      <c r="F25" s="91"/>
      <c r="G25" s="91"/>
      <c r="H25" s="91"/>
    </row>
    <row r="26" spans="1:16" ht="32.25" customHeight="1">
      <c r="A26" s="7"/>
      <c r="B26" s="79"/>
      <c r="C26" s="80"/>
      <c r="D26" s="80"/>
      <c r="E26" s="80"/>
      <c r="F26" s="80"/>
      <c r="G26" s="80"/>
      <c r="H26" s="80"/>
    </row>
    <row r="27" spans="1:16" ht="32.25" customHeight="1">
      <c r="A27" s="6" t="s">
        <v>50</v>
      </c>
      <c r="B27" s="81">
        <v>1</v>
      </c>
      <c r="C27" s="91" t="s">
        <v>51</v>
      </c>
      <c r="D27" s="91"/>
      <c r="E27" s="91"/>
      <c r="F27" s="91"/>
      <c r="G27" s="91"/>
      <c r="H27" s="91"/>
    </row>
    <row r="28" spans="1:16" ht="30.95" customHeight="1">
      <c r="A28" s="83"/>
      <c r="B28" s="81">
        <v>2</v>
      </c>
      <c r="C28" s="91" t="s">
        <v>375</v>
      </c>
      <c r="D28" s="91"/>
      <c r="E28" s="91"/>
      <c r="F28" s="91"/>
      <c r="G28" s="91"/>
      <c r="H28" s="91"/>
    </row>
    <row r="29" spans="1:16" ht="39.75" customHeight="1">
      <c r="A29" s="83"/>
      <c r="B29" s="81">
        <v>3</v>
      </c>
      <c r="C29" s="91" t="s">
        <v>52</v>
      </c>
      <c r="D29" s="91"/>
      <c r="E29" s="91"/>
      <c r="F29" s="91"/>
      <c r="G29" s="91"/>
      <c r="H29" s="91"/>
    </row>
    <row r="30" spans="1:16" ht="32.25" customHeight="1">
      <c r="A30" s="83"/>
      <c r="B30" s="81">
        <v>4</v>
      </c>
      <c r="C30" s="91" t="s">
        <v>378</v>
      </c>
      <c r="D30" s="91"/>
      <c r="E30" s="91"/>
      <c r="F30" s="91"/>
      <c r="G30" s="91"/>
      <c r="H30" s="91"/>
    </row>
  </sheetData>
  <mergeCells count="11">
    <mergeCell ref="C27:H27"/>
    <mergeCell ref="C28:H28"/>
    <mergeCell ref="C30:H30"/>
    <mergeCell ref="A1:H1"/>
    <mergeCell ref="A2:H2"/>
    <mergeCell ref="A3:H3"/>
    <mergeCell ref="B22:H22"/>
    <mergeCell ref="C23:H23"/>
    <mergeCell ref="C24:H24"/>
    <mergeCell ref="C29:H29"/>
    <mergeCell ref="C25:H25"/>
  </mergeCells>
  <pageMargins left="0.7" right="0.7" top="0.75" bottom="0.75" header="0.3" footer="0.3"/>
  <pageSetup paperSize="9" orientation="landscape" r:id="rId1"/>
  <rowBreaks count="1" manualBreakCount="1">
    <brk id="26" max="16383" man="1"/>
  </rowBreaks>
</worksheet>
</file>

<file path=xl/worksheets/sheet6.xml><?xml version="1.0" encoding="utf-8"?>
<worksheet xmlns="http://schemas.openxmlformats.org/spreadsheetml/2006/main" xmlns:r="http://schemas.openxmlformats.org/officeDocument/2006/relationships">
  <dimension ref="A1:S30"/>
  <sheetViews>
    <sheetView view="pageBreakPreview" zoomScaleNormal="85" zoomScaleSheetLayoutView="100" workbookViewId="0">
      <selection sqref="A1:H1"/>
    </sheetView>
  </sheetViews>
  <sheetFormatPr defaultRowHeight="15"/>
  <cols>
    <col min="1" max="1" width="21" customWidth="1"/>
    <col min="2" max="7" width="13.5703125" customWidth="1"/>
    <col min="8" max="8" width="21.140625" customWidth="1"/>
    <col min="9" max="9" width="0" hidden="1" customWidth="1"/>
    <col min="10" max="19" width="9.140625" hidden="1" customWidth="1"/>
    <col min="20" max="28" width="0" hidden="1" customWidth="1"/>
  </cols>
  <sheetData>
    <row r="1" spans="1:19" ht="16.5">
      <c r="A1" s="92" t="s">
        <v>84</v>
      </c>
      <c r="B1" s="92"/>
      <c r="C1" s="92"/>
      <c r="D1" s="92"/>
      <c r="E1" s="92"/>
      <c r="F1" s="92"/>
      <c r="G1" s="92"/>
      <c r="H1" s="92"/>
    </row>
    <row r="2" spans="1:19" ht="18">
      <c r="A2" s="92" t="s">
        <v>85</v>
      </c>
      <c r="B2" s="92"/>
      <c r="C2" s="92"/>
      <c r="D2" s="92"/>
      <c r="E2" s="92"/>
      <c r="F2" s="92"/>
      <c r="G2" s="92"/>
      <c r="H2" s="92"/>
    </row>
    <row r="3" spans="1:19">
      <c r="A3" s="92" t="s">
        <v>86</v>
      </c>
      <c r="B3" s="92"/>
      <c r="C3" s="92"/>
      <c r="D3" s="92"/>
      <c r="E3" s="92"/>
      <c r="F3" s="92"/>
      <c r="G3" s="92"/>
      <c r="H3" s="92"/>
    </row>
    <row r="4" spans="1:19" ht="16.5" thickBot="1">
      <c r="A4" s="20"/>
      <c r="P4" s="32"/>
      <c r="Q4" s="32"/>
      <c r="R4" s="32" t="s">
        <v>366</v>
      </c>
      <c r="S4" s="32"/>
    </row>
    <row r="5" spans="1:19" ht="15.75" thickBot="1">
      <c r="A5" s="66"/>
      <c r="B5" s="67">
        <v>1990</v>
      </c>
      <c r="C5" s="67">
        <v>2000</v>
      </c>
      <c r="D5" s="67">
        <v>2005</v>
      </c>
      <c r="E5" s="67">
        <v>2008</v>
      </c>
      <c r="F5" s="67">
        <v>2009</v>
      </c>
      <c r="G5" s="67">
        <v>2010</v>
      </c>
      <c r="H5" s="69"/>
      <c r="J5" s="35">
        <v>1990</v>
      </c>
      <c r="K5" s="35">
        <v>2000</v>
      </c>
      <c r="L5" s="35">
        <v>2005</v>
      </c>
      <c r="M5" s="35">
        <v>2010</v>
      </c>
      <c r="P5" s="35">
        <v>1990</v>
      </c>
      <c r="Q5" s="35">
        <v>2000</v>
      </c>
      <c r="R5" s="35">
        <v>2005</v>
      </c>
      <c r="S5" s="35">
        <v>2010</v>
      </c>
    </row>
    <row r="6" spans="1:19">
      <c r="A6" s="10" t="s">
        <v>18</v>
      </c>
      <c r="B6" s="11">
        <v>100</v>
      </c>
      <c r="C6" s="11">
        <v>100</v>
      </c>
      <c r="D6" s="11">
        <v>100</v>
      </c>
      <c r="E6" s="11">
        <v>100</v>
      </c>
      <c r="F6" s="11">
        <v>100</v>
      </c>
      <c r="G6" s="11">
        <v>100</v>
      </c>
      <c r="H6" s="12" t="s">
        <v>21</v>
      </c>
      <c r="J6" s="30">
        <f>(B6*P6)/100</f>
        <v>434.435</v>
      </c>
      <c r="K6" s="30">
        <f t="shared" ref="K6:L19" si="0">(C6*Q6)/100</f>
        <v>563.98699999999997</v>
      </c>
      <c r="L6" s="30">
        <f t="shared" si="0"/>
        <v>640.86400000000003</v>
      </c>
      <c r="M6" s="30">
        <f t="shared" ref="M6:M18" si="1">(G6*S6)/100</f>
        <v>1118.211</v>
      </c>
      <c r="P6" s="36">
        <v>434.435</v>
      </c>
      <c r="Q6" s="36">
        <v>563.98699999999997</v>
      </c>
      <c r="R6" s="36">
        <v>640.86400000000003</v>
      </c>
      <c r="S6" s="36">
        <v>1118.211</v>
      </c>
    </row>
    <row r="7" spans="1:19" ht="15.75">
      <c r="A7" s="10" t="s">
        <v>22</v>
      </c>
      <c r="B7" s="11">
        <v>91</v>
      </c>
      <c r="C7" s="11">
        <v>95</v>
      </c>
      <c r="D7" s="11">
        <v>97</v>
      </c>
      <c r="E7" s="11">
        <v>97</v>
      </c>
      <c r="F7" s="11">
        <v>97</v>
      </c>
      <c r="G7" s="11">
        <v>97</v>
      </c>
      <c r="H7" s="12" t="s">
        <v>23</v>
      </c>
      <c r="J7" s="30">
        <f t="shared" ref="J7:J19" si="2">(B7*P7)/100</f>
        <v>22489.93838</v>
      </c>
      <c r="K7" s="30">
        <f t="shared" si="0"/>
        <v>27503.602000000003</v>
      </c>
      <c r="L7" s="30">
        <f t="shared" si="0"/>
        <v>30969.613890000001</v>
      </c>
      <c r="M7" s="30">
        <f t="shared" si="1"/>
        <v>34130.667349999996</v>
      </c>
      <c r="P7" s="32">
        <v>24714.218000000001</v>
      </c>
      <c r="Q7" s="32">
        <v>28951.16</v>
      </c>
      <c r="R7" s="32">
        <v>31927.437000000002</v>
      </c>
      <c r="S7" s="32">
        <v>35186.254999999997</v>
      </c>
    </row>
    <row r="8" spans="1:19" ht="15.75">
      <c r="A8" s="10" t="s">
        <v>24</v>
      </c>
      <c r="B8" s="11" t="s">
        <v>60</v>
      </c>
      <c r="C8" s="11">
        <v>76</v>
      </c>
      <c r="D8" s="11">
        <v>76</v>
      </c>
      <c r="E8" s="11">
        <v>76</v>
      </c>
      <c r="F8" s="11">
        <v>76</v>
      </c>
      <c r="G8" s="11">
        <v>76</v>
      </c>
      <c r="H8" s="12" t="s">
        <v>25</v>
      </c>
      <c r="J8" s="30"/>
      <c r="K8" s="30">
        <f t="shared" si="0"/>
        <v>12298.79196</v>
      </c>
      <c r="L8" s="30">
        <f t="shared" si="0"/>
        <v>13940.093279999999</v>
      </c>
      <c r="M8" s="30">
        <f t="shared" si="1"/>
        <v>16015.49064</v>
      </c>
      <c r="P8" s="32">
        <v>12110.514999999999</v>
      </c>
      <c r="Q8" s="32">
        <v>16182.620999999999</v>
      </c>
      <c r="R8" s="32">
        <v>18342.227999999999</v>
      </c>
      <c r="S8" s="32">
        <v>21073.013999999999</v>
      </c>
    </row>
    <row r="9" spans="1:19" ht="15.75">
      <c r="A9" s="10" t="s">
        <v>26</v>
      </c>
      <c r="B9" s="11">
        <v>98</v>
      </c>
      <c r="C9" s="11">
        <v>98</v>
      </c>
      <c r="D9" s="11">
        <v>98</v>
      </c>
      <c r="E9" s="11">
        <v>98</v>
      </c>
      <c r="F9" s="11">
        <v>98</v>
      </c>
      <c r="G9" s="11">
        <v>98</v>
      </c>
      <c r="H9" s="12" t="s">
        <v>27</v>
      </c>
      <c r="J9" s="30">
        <f t="shared" si="2"/>
        <v>2417.7011599999996</v>
      </c>
      <c r="K9" s="30">
        <f t="shared" si="0"/>
        <v>3775.3441599999996</v>
      </c>
      <c r="L9" s="30">
        <f t="shared" si="0"/>
        <v>4249.7219799999993</v>
      </c>
      <c r="M9" s="30">
        <f t="shared" si="1"/>
        <v>5000.7547799999993</v>
      </c>
      <c r="P9" s="32">
        <v>2467.0419999999999</v>
      </c>
      <c r="Q9" s="32">
        <v>3852.3919999999998</v>
      </c>
      <c r="R9" s="32">
        <v>4336.451</v>
      </c>
      <c r="S9" s="32">
        <v>5102.8109999999997</v>
      </c>
    </row>
    <row r="10" spans="1:19" ht="15.75">
      <c r="A10" s="10" t="s">
        <v>28</v>
      </c>
      <c r="B10" s="11">
        <v>100</v>
      </c>
      <c r="C10" s="11">
        <v>100</v>
      </c>
      <c r="D10" s="11">
        <v>100</v>
      </c>
      <c r="E10" s="11">
        <v>100</v>
      </c>
      <c r="F10" s="11">
        <v>100</v>
      </c>
      <c r="G10" s="11">
        <v>100</v>
      </c>
      <c r="H10" s="12" t="s">
        <v>29</v>
      </c>
      <c r="J10" s="30">
        <f t="shared" si="2"/>
        <v>2045.3929999999998</v>
      </c>
      <c r="K10" s="30">
        <f t="shared" si="0"/>
        <v>1904.114</v>
      </c>
      <c r="L10" s="30">
        <f t="shared" si="0"/>
        <v>2222.7359999999999</v>
      </c>
      <c r="M10" s="30">
        <f t="shared" si="1"/>
        <v>2688.62</v>
      </c>
      <c r="P10" s="32">
        <v>2045.393</v>
      </c>
      <c r="Q10" s="32">
        <v>1904.114</v>
      </c>
      <c r="R10" s="32">
        <v>2222.7359999999999</v>
      </c>
      <c r="S10" s="32">
        <v>2688.62</v>
      </c>
    </row>
    <row r="11" spans="1:19" ht="15.75">
      <c r="A11" s="10" t="s">
        <v>30</v>
      </c>
      <c r="B11" s="11">
        <v>100</v>
      </c>
      <c r="C11" s="11">
        <v>100</v>
      </c>
      <c r="D11" s="11">
        <v>100</v>
      </c>
      <c r="E11" s="11">
        <v>100</v>
      </c>
      <c r="F11" s="11">
        <v>100</v>
      </c>
      <c r="G11" s="11">
        <v>100</v>
      </c>
      <c r="H11" s="12" t="s">
        <v>31</v>
      </c>
      <c r="J11" s="30">
        <f t="shared" si="2"/>
        <v>2450.6990000000001</v>
      </c>
      <c r="K11" s="30">
        <f t="shared" si="0"/>
        <v>3218.4029999999998</v>
      </c>
      <c r="L11" s="30">
        <f t="shared" si="0"/>
        <v>3508.1880000000001</v>
      </c>
      <c r="M11" s="30">
        <f t="shared" si="1"/>
        <v>3683.75</v>
      </c>
      <c r="P11" s="32">
        <v>2450.6990000000001</v>
      </c>
      <c r="Q11" s="32">
        <v>3218.4029999999998</v>
      </c>
      <c r="R11" s="32">
        <v>3508.1880000000001</v>
      </c>
      <c r="S11" s="32">
        <v>3683.75</v>
      </c>
    </row>
    <row r="12" spans="1:19" ht="15.75">
      <c r="A12" s="10" t="s">
        <v>32</v>
      </c>
      <c r="B12" s="11">
        <v>96</v>
      </c>
      <c r="C12" s="11">
        <v>98</v>
      </c>
      <c r="D12" s="11">
        <v>99</v>
      </c>
      <c r="E12" s="11">
        <v>100</v>
      </c>
      <c r="F12" s="11">
        <v>100</v>
      </c>
      <c r="G12" s="11">
        <v>100</v>
      </c>
      <c r="H12" s="12" t="s">
        <v>33</v>
      </c>
      <c r="J12" s="30">
        <f t="shared" si="2"/>
        <v>1185.4377599999998</v>
      </c>
      <c r="K12" s="30">
        <f t="shared" si="0"/>
        <v>1588.0233600000001</v>
      </c>
      <c r="L12" s="30">
        <f t="shared" si="0"/>
        <v>1729.52406</v>
      </c>
      <c r="M12" s="30">
        <f t="shared" si="1"/>
        <v>2036.4090000000003</v>
      </c>
      <c r="P12" s="32">
        <v>1234.8309999999999</v>
      </c>
      <c r="Q12" s="32">
        <v>1620.432</v>
      </c>
      <c r="R12" s="32">
        <v>1746.9939999999999</v>
      </c>
      <c r="S12" s="32">
        <v>2036.4090000000001</v>
      </c>
    </row>
    <row r="13" spans="1:19" ht="16.5">
      <c r="A13" s="10" t="s">
        <v>83</v>
      </c>
      <c r="B13" s="22" t="s">
        <v>20</v>
      </c>
      <c r="C13" s="22" t="s">
        <v>20</v>
      </c>
      <c r="D13" s="22">
        <v>99</v>
      </c>
      <c r="E13" s="22">
        <v>100</v>
      </c>
      <c r="F13" s="22" t="s">
        <v>20</v>
      </c>
      <c r="G13" s="22">
        <v>100</v>
      </c>
      <c r="H13" s="12" t="s">
        <v>87</v>
      </c>
      <c r="J13" s="30"/>
      <c r="K13" s="30"/>
      <c r="L13" s="30">
        <f t="shared" si="0"/>
        <v>2571.77349</v>
      </c>
      <c r="M13" s="30">
        <f>(G13*S13)/100</f>
        <v>2994.3829999999998</v>
      </c>
      <c r="P13" s="32">
        <v>1412.528</v>
      </c>
      <c r="Q13" s="32">
        <v>2301.9749999999999</v>
      </c>
      <c r="R13" s="32">
        <v>2597.7510000000002</v>
      </c>
      <c r="S13" s="32">
        <v>2994.3829999999998</v>
      </c>
    </row>
    <row r="14" spans="1:19" ht="15.75">
      <c r="A14" s="10" t="s">
        <v>36</v>
      </c>
      <c r="B14" s="11">
        <v>100</v>
      </c>
      <c r="C14" s="11">
        <v>100</v>
      </c>
      <c r="D14" s="11">
        <v>100</v>
      </c>
      <c r="E14" s="11">
        <v>100</v>
      </c>
      <c r="F14" s="11">
        <v>100</v>
      </c>
      <c r="G14" s="11">
        <v>100</v>
      </c>
      <c r="H14" s="12" t="s">
        <v>37</v>
      </c>
      <c r="J14" s="30">
        <f t="shared" si="2"/>
        <v>440</v>
      </c>
      <c r="K14" s="30">
        <f t="shared" si="0"/>
        <v>569</v>
      </c>
      <c r="L14" s="30">
        <f t="shared" si="0"/>
        <v>800</v>
      </c>
      <c r="M14" s="30">
        <f t="shared" si="1"/>
        <v>1735</v>
      </c>
      <c r="P14" s="32">
        <v>440</v>
      </c>
      <c r="Q14" s="32">
        <v>569</v>
      </c>
      <c r="R14" s="32">
        <v>800</v>
      </c>
      <c r="S14" s="32">
        <v>1735</v>
      </c>
    </row>
    <row r="15" spans="1:19" ht="15.75">
      <c r="A15" s="10" t="s">
        <v>38</v>
      </c>
      <c r="B15" s="11">
        <v>100</v>
      </c>
      <c r="C15" s="11">
        <v>100</v>
      </c>
      <c r="D15" s="11">
        <v>100</v>
      </c>
      <c r="E15" s="11">
        <v>100</v>
      </c>
      <c r="F15" s="11">
        <v>100</v>
      </c>
      <c r="G15" s="11">
        <v>100</v>
      </c>
      <c r="H15" s="12" t="s">
        <v>39</v>
      </c>
      <c r="J15" s="30">
        <f t="shared" si="2"/>
        <v>12359.72</v>
      </c>
      <c r="K15" s="30">
        <f t="shared" si="0"/>
        <v>16005.691999999999</v>
      </c>
      <c r="L15" s="30">
        <f t="shared" si="0"/>
        <v>19468.36</v>
      </c>
      <c r="M15" s="30">
        <f t="shared" si="1"/>
        <v>22530.495999999999</v>
      </c>
      <c r="P15" s="32">
        <v>12359.72</v>
      </c>
      <c r="Q15" s="32">
        <v>16005.691999999999</v>
      </c>
      <c r="R15" s="32">
        <v>19468.36</v>
      </c>
      <c r="S15" s="32">
        <v>22530.495999999999</v>
      </c>
    </row>
    <row r="16" spans="1:19" ht="16.5">
      <c r="A16" s="10" t="s">
        <v>40</v>
      </c>
      <c r="B16" s="11" t="s">
        <v>410</v>
      </c>
      <c r="C16" s="11" t="s">
        <v>411</v>
      </c>
      <c r="D16" s="11">
        <v>46</v>
      </c>
      <c r="E16" s="11" t="s">
        <v>412</v>
      </c>
      <c r="F16" s="11">
        <v>45</v>
      </c>
      <c r="G16" s="11">
        <v>44</v>
      </c>
      <c r="H16" s="12" t="s">
        <v>41</v>
      </c>
      <c r="J16" s="30">
        <f>(53*P16)/100</f>
        <v>3526.7456099999999</v>
      </c>
      <c r="K16" s="30">
        <f>(80*Q16)/100</f>
        <v>8039.1288000000004</v>
      </c>
      <c r="L16" s="30">
        <f t="shared" si="0"/>
        <v>5240.3034399999997</v>
      </c>
      <c r="M16" s="30">
        <f t="shared" si="1"/>
        <v>5673.3111599999993</v>
      </c>
      <c r="P16" s="32">
        <v>6654.2370000000001</v>
      </c>
      <c r="Q16" s="32">
        <v>10048.911</v>
      </c>
      <c r="R16" s="32">
        <v>11391.964</v>
      </c>
      <c r="S16" s="32">
        <v>12893.888999999999</v>
      </c>
    </row>
    <row r="17" spans="1:19" ht="15.75">
      <c r="A17" s="10" t="s">
        <v>42</v>
      </c>
      <c r="B17" s="11">
        <v>95</v>
      </c>
      <c r="C17" s="11">
        <v>95</v>
      </c>
      <c r="D17" s="11">
        <v>96</v>
      </c>
      <c r="E17" s="11">
        <v>96</v>
      </c>
      <c r="F17" s="11">
        <v>96</v>
      </c>
      <c r="G17" s="11">
        <v>96</v>
      </c>
      <c r="H17" s="12" t="s">
        <v>43</v>
      </c>
      <c r="J17" s="30">
        <f t="shared" si="2"/>
        <v>5728.7992499999991</v>
      </c>
      <c r="K17" s="30">
        <f t="shared" si="0"/>
        <v>7890.2316499999988</v>
      </c>
      <c r="L17" s="30">
        <f t="shared" si="0"/>
        <v>9543.6652799999993</v>
      </c>
      <c r="M17" s="30">
        <f t="shared" si="1"/>
        <v>10908.672959999998</v>
      </c>
      <c r="P17" s="32">
        <v>6030.3149999999996</v>
      </c>
      <c r="Q17" s="32">
        <v>8305.5069999999996</v>
      </c>
      <c r="R17" s="32">
        <v>9941.3179999999993</v>
      </c>
      <c r="S17" s="32">
        <v>11363.200999999999</v>
      </c>
    </row>
    <row r="18" spans="1:19" ht="15.75">
      <c r="A18" s="10" t="s">
        <v>44</v>
      </c>
      <c r="B18" s="11">
        <v>98</v>
      </c>
      <c r="C18" s="11">
        <v>98</v>
      </c>
      <c r="D18" s="11">
        <v>98</v>
      </c>
      <c r="E18" s="11">
        <v>98</v>
      </c>
      <c r="F18" s="11">
        <v>98</v>
      </c>
      <c r="G18" s="11">
        <v>98</v>
      </c>
      <c r="H18" s="12" t="s">
        <v>45</v>
      </c>
      <c r="J18" s="30">
        <f t="shared" si="2"/>
        <v>1401.1589199999999</v>
      </c>
      <c r="K18" s="30">
        <f t="shared" si="0"/>
        <v>2385.2847200000001</v>
      </c>
      <c r="L18" s="30">
        <f t="shared" si="0"/>
        <v>3280.5950799999996</v>
      </c>
      <c r="M18" s="30">
        <f t="shared" si="1"/>
        <v>6186.73902</v>
      </c>
      <c r="P18" s="32">
        <v>1429.7539999999999</v>
      </c>
      <c r="Q18" s="32">
        <v>2433.9639999999999</v>
      </c>
      <c r="R18" s="32">
        <v>3347.5459999999998</v>
      </c>
      <c r="S18" s="32">
        <v>6312.9989999999998</v>
      </c>
    </row>
    <row r="19" spans="1:19" ht="16.5" thickBot="1">
      <c r="A19" s="13" t="s">
        <v>46</v>
      </c>
      <c r="B19" s="14">
        <v>70</v>
      </c>
      <c r="C19" s="14">
        <v>82</v>
      </c>
      <c r="D19" s="14">
        <v>89</v>
      </c>
      <c r="E19" s="14">
        <v>93</v>
      </c>
      <c r="F19" s="14">
        <v>93</v>
      </c>
      <c r="G19" s="14">
        <v>93</v>
      </c>
      <c r="H19" s="15" t="s">
        <v>47</v>
      </c>
      <c r="J19" s="30">
        <f t="shared" si="2"/>
        <v>1750.6363000000001</v>
      </c>
      <c r="K19" s="30">
        <f t="shared" si="0"/>
        <v>3817.3591200000001</v>
      </c>
      <c r="L19" s="30">
        <f t="shared" si="0"/>
        <v>5317.6076000000003</v>
      </c>
      <c r="M19" s="30">
        <f>(G19*S19)/100</f>
        <v>7100.2868099999996</v>
      </c>
      <c r="P19" s="32">
        <v>2500.9090000000001</v>
      </c>
      <c r="Q19" s="32">
        <v>4655.3159999999998</v>
      </c>
      <c r="R19" s="32">
        <v>5974.84</v>
      </c>
      <c r="S19" s="32">
        <v>7634.7169999999996</v>
      </c>
    </row>
    <row r="20" spans="1:19" ht="17.25" thickBot="1">
      <c r="A20" s="19" t="s">
        <v>384</v>
      </c>
      <c r="B20" s="43" t="s">
        <v>413</v>
      </c>
      <c r="C20" s="43" t="s">
        <v>414</v>
      </c>
      <c r="D20" s="31">
        <f>(L20*100)/R20</f>
        <v>89.020218702681731</v>
      </c>
      <c r="E20" s="31" t="s">
        <v>20</v>
      </c>
      <c r="F20" s="31" t="s">
        <v>20</v>
      </c>
      <c r="G20" s="43" t="s">
        <v>387</v>
      </c>
      <c r="H20" s="17" t="s">
        <v>383</v>
      </c>
      <c r="J20" s="30">
        <f>SUM(J6:J19)</f>
        <v>56230.664379999995</v>
      </c>
      <c r="K20" s="30">
        <f t="shared" ref="K20:M20" si="3">SUM(K6:K19)</f>
        <v>89558.961769999994</v>
      </c>
      <c r="L20" s="30">
        <f t="shared" si="3"/>
        <v>103483.04610000002</v>
      </c>
      <c r="M20" s="30">
        <f t="shared" si="3"/>
        <v>121802.79171999999</v>
      </c>
      <c r="P20">
        <f>SUM(P6:P19)-P8-P13</f>
        <v>62761.553000000007</v>
      </c>
      <c r="Q20">
        <f>SUM(Q6:Q19)-Q13</f>
        <v>98311.498999999996</v>
      </c>
      <c r="R20">
        <f t="shared" ref="R20" si="4">SUM(R6:R19)</f>
        <v>116246.677</v>
      </c>
      <c r="S20">
        <f>SUM(S6:S19)-S13</f>
        <v>133359.37199999997</v>
      </c>
    </row>
    <row r="21" spans="1:19" ht="17.25" thickBot="1">
      <c r="A21" s="19" t="s">
        <v>61</v>
      </c>
      <c r="B21" s="31">
        <f>(J21*100)/P21</f>
        <v>99.565382623947315</v>
      </c>
      <c r="C21" s="31">
        <f t="shared" ref="C21:D21" si="5">(K21*100)/Q21</f>
        <v>99.648927321848547</v>
      </c>
      <c r="D21" s="31">
        <f t="shared" si="5"/>
        <v>99.700916302056584</v>
      </c>
      <c r="E21" s="31" t="s">
        <v>20</v>
      </c>
      <c r="F21" s="31" t="s">
        <v>20</v>
      </c>
      <c r="G21" s="31">
        <f>(M21*100)/S21</f>
        <v>99.653338919741188</v>
      </c>
      <c r="H21" s="17" t="s">
        <v>88</v>
      </c>
      <c r="J21" s="30">
        <f>SUM(J6,J10,J12,J14,J15,J18)</f>
        <v>17866.144679999998</v>
      </c>
      <c r="K21" s="30">
        <f t="shared" ref="K21:M21" si="6">SUM(K6,K10,K12,K14,K15,K18)</f>
        <v>23016.101079999997</v>
      </c>
      <c r="L21" s="30">
        <f t="shared" si="6"/>
        <v>28142.079140000002</v>
      </c>
      <c r="M21" s="30">
        <f t="shared" si="6"/>
        <v>36295.475019999998</v>
      </c>
      <c r="P21" s="30">
        <f t="shared" ref="P21:S21" si="7">SUM(P6,P10,P12,P14,P15,P18)</f>
        <v>17944.133000000002</v>
      </c>
      <c r="Q21" s="30">
        <f t="shared" si="7"/>
        <v>23097.188999999998</v>
      </c>
      <c r="R21" s="30">
        <f t="shared" si="7"/>
        <v>28226.5</v>
      </c>
      <c r="S21" s="30">
        <f t="shared" si="7"/>
        <v>36421.735000000001</v>
      </c>
    </row>
    <row r="22" spans="1:19">
      <c r="A22" s="5"/>
      <c r="I22" s="73">
        <f>(91-90)/90</f>
        <v>1.1111111111111112E-2</v>
      </c>
      <c r="J22" s="41">
        <f t="shared" ref="J22:L22" si="8">(J20*100)/P20</f>
        <v>89.594125212293562</v>
      </c>
      <c r="K22" s="41">
        <f t="shared" si="8"/>
        <v>91.097137853629917</v>
      </c>
      <c r="L22" s="41">
        <f t="shared" si="8"/>
        <v>89.020218702681731</v>
      </c>
      <c r="M22" s="41">
        <f>(M20*100)/S20</f>
        <v>91.334257122926488</v>
      </c>
    </row>
    <row r="23" spans="1:19" ht="30.95" customHeight="1">
      <c r="A23" s="6" t="s">
        <v>73</v>
      </c>
      <c r="B23" s="91" t="s">
        <v>419</v>
      </c>
      <c r="C23" s="91"/>
      <c r="D23" s="91"/>
      <c r="E23" s="91"/>
      <c r="F23" s="91"/>
      <c r="G23" s="91"/>
      <c r="H23" s="91"/>
    </row>
    <row r="24" spans="1:19" ht="30.95" customHeight="1">
      <c r="A24" s="83"/>
      <c r="B24" s="78" t="s">
        <v>49</v>
      </c>
      <c r="C24" s="91" t="s">
        <v>386</v>
      </c>
      <c r="D24" s="91"/>
      <c r="E24" s="91"/>
      <c r="F24" s="91"/>
      <c r="G24" s="91"/>
      <c r="H24" s="91"/>
    </row>
    <row r="25" spans="1:19" ht="30.95" customHeight="1">
      <c r="A25" s="83"/>
      <c r="B25" s="78" t="s">
        <v>397</v>
      </c>
      <c r="C25" s="91" t="s">
        <v>388</v>
      </c>
      <c r="D25" s="91"/>
      <c r="E25" s="91"/>
      <c r="F25" s="91"/>
      <c r="G25" s="91"/>
      <c r="H25" s="91"/>
    </row>
    <row r="26" spans="1:19" ht="30.95" customHeight="1">
      <c r="A26" s="83"/>
      <c r="B26" s="78"/>
      <c r="C26" s="84"/>
      <c r="D26" s="84"/>
      <c r="E26" s="84"/>
      <c r="F26" s="84"/>
      <c r="G26" s="84"/>
      <c r="H26" s="84"/>
    </row>
    <row r="27" spans="1:19" ht="30.95" customHeight="1">
      <c r="A27" s="6" t="s">
        <v>50</v>
      </c>
      <c r="B27" s="81">
        <v>1</v>
      </c>
      <c r="C27" s="91" t="s">
        <v>51</v>
      </c>
      <c r="D27" s="91"/>
      <c r="E27" s="91"/>
      <c r="F27" s="91"/>
      <c r="G27" s="91"/>
      <c r="H27" s="91"/>
    </row>
    <row r="28" spans="1:19" ht="30.95" customHeight="1">
      <c r="A28" s="83"/>
      <c r="B28" s="81">
        <v>2</v>
      </c>
      <c r="C28" s="91" t="s">
        <v>372</v>
      </c>
      <c r="D28" s="91"/>
      <c r="E28" s="91"/>
      <c r="F28" s="91"/>
      <c r="G28" s="91"/>
      <c r="H28" s="91"/>
    </row>
    <row r="29" spans="1:19" ht="30.95" customHeight="1">
      <c r="A29" s="83"/>
      <c r="B29" s="81">
        <v>3</v>
      </c>
      <c r="C29" s="91" t="s">
        <v>89</v>
      </c>
      <c r="D29" s="91"/>
      <c r="E29" s="91"/>
      <c r="F29" s="91"/>
      <c r="G29" s="91"/>
      <c r="H29" s="91"/>
    </row>
    <row r="30" spans="1:19" ht="30.95" customHeight="1">
      <c r="A30" s="83"/>
      <c r="B30" s="81">
        <v>4</v>
      </c>
      <c r="C30" s="91" t="s">
        <v>62</v>
      </c>
      <c r="D30" s="91"/>
      <c r="E30" s="91"/>
      <c r="F30" s="91"/>
      <c r="G30" s="91"/>
      <c r="H30" s="91"/>
    </row>
  </sheetData>
  <mergeCells count="10">
    <mergeCell ref="C27:H27"/>
    <mergeCell ref="C28:H28"/>
    <mergeCell ref="C29:H29"/>
    <mergeCell ref="C30:H30"/>
    <mergeCell ref="A1:H1"/>
    <mergeCell ref="A2:H2"/>
    <mergeCell ref="A3:H3"/>
    <mergeCell ref="B23:H23"/>
    <mergeCell ref="C24:H24"/>
    <mergeCell ref="C25:H25"/>
  </mergeCells>
  <pageMargins left="0.7" right="0.7" top="0.75" bottom="0.75" header="0.3" footer="0.3"/>
  <pageSetup orientation="landscape" horizontalDpi="1200" verticalDpi="1200" r:id="rId1"/>
  <rowBreaks count="1" manualBreakCount="1">
    <brk id="26" max="16383" man="1"/>
  </rowBreaks>
</worksheet>
</file>

<file path=xl/worksheets/sheet7.xml><?xml version="1.0" encoding="utf-8"?>
<worksheet xmlns="http://schemas.openxmlformats.org/spreadsheetml/2006/main" xmlns:r="http://schemas.openxmlformats.org/officeDocument/2006/relationships">
  <dimension ref="A1:P32"/>
  <sheetViews>
    <sheetView view="pageBreakPreview" zoomScaleNormal="100" zoomScaleSheetLayoutView="100" workbookViewId="0">
      <selection sqref="A1:H1"/>
    </sheetView>
  </sheetViews>
  <sheetFormatPr defaultRowHeight="15"/>
  <cols>
    <col min="1" max="1" width="22.28515625" customWidth="1"/>
    <col min="2" max="7" width="12.5703125" customWidth="1"/>
    <col min="8" max="8" width="17.7109375" customWidth="1"/>
    <col min="10" max="16" width="9.140625" hidden="1" customWidth="1"/>
    <col min="17" max="17" width="0" hidden="1" customWidth="1"/>
  </cols>
  <sheetData>
    <row r="1" spans="1:16" ht="16.5">
      <c r="A1" s="92" t="s">
        <v>90</v>
      </c>
      <c r="B1" s="92"/>
      <c r="C1" s="92"/>
      <c r="D1" s="92"/>
      <c r="E1" s="92"/>
      <c r="F1" s="92"/>
      <c r="G1" s="92"/>
      <c r="H1" s="92"/>
    </row>
    <row r="2" spans="1:16" ht="18">
      <c r="A2" s="92" t="s">
        <v>91</v>
      </c>
      <c r="B2" s="92"/>
      <c r="C2" s="92"/>
      <c r="D2" s="92"/>
      <c r="E2" s="92"/>
      <c r="F2" s="92"/>
      <c r="G2" s="92"/>
      <c r="H2" s="92"/>
    </row>
    <row r="3" spans="1:16" ht="18.75">
      <c r="A3" s="92" t="s">
        <v>92</v>
      </c>
      <c r="B3" s="92"/>
      <c r="C3" s="92"/>
      <c r="D3" s="92"/>
      <c r="E3" s="92"/>
      <c r="F3" s="92"/>
      <c r="G3" s="92"/>
      <c r="H3" s="92"/>
    </row>
    <row r="4" spans="1:16" ht="16.5" thickBot="1">
      <c r="A4" s="20"/>
      <c r="N4" s="32" t="s">
        <v>367</v>
      </c>
      <c r="O4" s="32"/>
    </row>
    <row r="5" spans="1:16" ht="15.75" thickBot="1">
      <c r="A5" s="66"/>
      <c r="B5" s="67">
        <v>1990</v>
      </c>
      <c r="C5" s="67">
        <v>2000</v>
      </c>
      <c r="D5" s="67">
        <v>2005</v>
      </c>
      <c r="E5" s="67">
        <v>2008</v>
      </c>
      <c r="F5" s="67">
        <v>2009</v>
      </c>
      <c r="G5" s="67">
        <v>2010</v>
      </c>
      <c r="H5" s="68"/>
      <c r="J5" s="35">
        <v>2000</v>
      </c>
      <c r="K5" s="35">
        <v>2005</v>
      </c>
      <c r="L5">
        <v>2010</v>
      </c>
      <c r="N5" s="35">
        <v>2000</v>
      </c>
      <c r="O5" s="35">
        <v>2005</v>
      </c>
      <c r="P5" s="35">
        <v>2010</v>
      </c>
    </row>
    <row r="6" spans="1:16" ht="15.75">
      <c r="A6" s="10" t="s">
        <v>18</v>
      </c>
      <c r="B6" s="11" t="s">
        <v>60</v>
      </c>
      <c r="C6" s="11" t="s">
        <v>60</v>
      </c>
      <c r="D6" s="11" t="s">
        <v>60</v>
      </c>
      <c r="E6" s="11" t="s">
        <v>20</v>
      </c>
      <c r="F6" s="11" t="s">
        <v>20</v>
      </c>
      <c r="G6" s="11" t="s">
        <v>20</v>
      </c>
      <c r="H6" s="12" t="s">
        <v>21</v>
      </c>
      <c r="J6" s="41"/>
      <c r="K6" s="41"/>
      <c r="N6" s="32">
        <v>74</v>
      </c>
      <c r="O6" s="32">
        <v>84</v>
      </c>
      <c r="P6" s="32">
        <v>144</v>
      </c>
    </row>
    <row r="7" spans="1:16" ht="15.75">
      <c r="A7" s="10" t="s">
        <v>22</v>
      </c>
      <c r="B7" s="11">
        <v>57</v>
      </c>
      <c r="C7" s="11">
        <v>79</v>
      </c>
      <c r="D7" s="11">
        <v>90</v>
      </c>
      <c r="E7" s="11">
        <v>93</v>
      </c>
      <c r="F7" s="11">
        <v>93</v>
      </c>
      <c r="G7" s="11">
        <v>93</v>
      </c>
      <c r="H7" s="12" t="s">
        <v>23</v>
      </c>
      <c r="J7" s="41">
        <f>(C7*N7)/100</f>
        <v>30570.63</v>
      </c>
      <c r="K7" s="41">
        <f>(D7*O7)/100</f>
        <v>38048.400000000001</v>
      </c>
      <c r="L7" s="41">
        <f>(G7*P7)/100</f>
        <v>42719.55</v>
      </c>
      <c r="N7" s="32">
        <v>38697</v>
      </c>
      <c r="O7" s="32">
        <v>42276</v>
      </c>
      <c r="P7" s="32">
        <v>45935</v>
      </c>
    </row>
    <row r="8" spans="1:16" ht="15.75">
      <c r="A8" s="10" t="s">
        <v>24</v>
      </c>
      <c r="B8" s="11" t="s">
        <v>60</v>
      </c>
      <c r="C8" s="11">
        <v>54</v>
      </c>
      <c r="D8" s="11">
        <v>61</v>
      </c>
      <c r="E8" s="11">
        <v>66</v>
      </c>
      <c r="F8" s="11">
        <v>67</v>
      </c>
      <c r="G8" s="11">
        <v>67</v>
      </c>
      <c r="H8" s="12" t="s">
        <v>25</v>
      </c>
      <c r="J8" s="41">
        <f t="shared" ref="J8:K19" si="0">(C8*N8)/100</f>
        <v>4144.5</v>
      </c>
      <c r="K8" s="41">
        <f t="shared" si="0"/>
        <v>5500.37</v>
      </c>
      <c r="L8" s="41">
        <f t="shared" ref="L8:L19" si="1">(G8*P8)/100</f>
        <v>7101.0465899999999</v>
      </c>
      <c r="N8" s="32">
        <v>7675</v>
      </c>
      <c r="O8" s="32">
        <v>9017</v>
      </c>
      <c r="P8" s="32">
        <v>10598.576999999999</v>
      </c>
    </row>
    <row r="9" spans="1:16" ht="15.75">
      <c r="A9" s="10" t="s">
        <v>26</v>
      </c>
      <c r="B9" s="11">
        <v>95</v>
      </c>
      <c r="C9" s="11">
        <v>96</v>
      </c>
      <c r="D9" s="11">
        <v>97</v>
      </c>
      <c r="E9" s="11">
        <v>97</v>
      </c>
      <c r="F9" s="11">
        <v>98</v>
      </c>
      <c r="G9" s="11">
        <v>98</v>
      </c>
      <c r="H9" s="12" t="s">
        <v>27</v>
      </c>
      <c r="J9" s="41">
        <f t="shared" si="0"/>
        <v>936</v>
      </c>
      <c r="K9" s="41">
        <f t="shared" si="0"/>
        <v>975.82</v>
      </c>
      <c r="L9" s="41">
        <f t="shared" si="1"/>
        <v>1062.72768</v>
      </c>
      <c r="N9" s="32">
        <v>975</v>
      </c>
      <c r="O9" s="32">
        <v>1006</v>
      </c>
      <c r="P9" s="32">
        <v>1084.4159999999999</v>
      </c>
    </row>
    <row r="10" spans="1:16" ht="15.75">
      <c r="A10" s="10" t="s">
        <v>28</v>
      </c>
      <c r="B10" s="11">
        <v>100</v>
      </c>
      <c r="C10" s="11">
        <v>100</v>
      </c>
      <c r="D10" s="11">
        <v>100</v>
      </c>
      <c r="E10" s="11">
        <v>100</v>
      </c>
      <c r="F10" s="11">
        <v>100</v>
      </c>
      <c r="G10" s="11">
        <v>100</v>
      </c>
      <c r="H10" s="12" t="s">
        <v>29</v>
      </c>
      <c r="J10" s="41">
        <f t="shared" si="0"/>
        <v>37</v>
      </c>
      <c r="K10" s="41">
        <f t="shared" si="0"/>
        <v>41</v>
      </c>
      <c r="L10" s="41">
        <f t="shared" si="1"/>
        <v>48.111999999999995</v>
      </c>
      <c r="N10" s="32">
        <v>37</v>
      </c>
      <c r="O10" s="32">
        <v>41</v>
      </c>
      <c r="P10" s="32">
        <v>48.112000000000002</v>
      </c>
    </row>
    <row r="11" spans="1:16" ht="15.75">
      <c r="A11" s="10" t="s">
        <v>30</v>
      </c>
      <c r="B11" s="11" t="s">
        <v>20</v>
      </c>
      <c r="C11" s="11">
        <v>87</v>
      </c>
      <c r="D11" s="11">
        <v>87</v>
      </c>
      <c r="E11" s="11" t="s">
        <v>20</v>
      </c>
      <c r="F11" s="11" t="s">
        <v>20</v>
      </c>
      <c r="G11" s="11" t="s">
        <v>20</v>
      </c>
      <c r="H11" s="12" t="s">
        <v>31</v>
      </c>
      <c r="J11" s="41">
        <f t="shared" si="0"/>
        <v>455.88</v>
      </c>
      <c r="K11" s="41">
        <f t="shared" si="0"/>
        <v>473.28</v>
      </c>
      <c r="L11" s="41"/>
      <c r="N11" s="32">
        <v>524</v>
      </c>
      <c r="O11" s="32">
        <v>544</v>
      </c>
      <c r="P11" s="32">
        <v>543.84699999999998</v>
      </c>
    </row>
    <row r="12" spans="1:16" ht="15.75">
      <c r="A12" s="10" t="s">
        <v>32</v>
      </c>
      <c r="B12" s="11">
        <v>55</v>
      </c>
      <c r="C12" s="11">
        <v>71</v>
      </c>
      <c r="D12" s="11">
        <v>84</v>
      </c>
      <c r="E12" s="11">
        <v>92</v>
      </c>
      <c r="F12" s="11">
        <v>95</v>
      </c>
      <c r="G12" s="11">
        <v>95</v>
      </c>
      <c r="H12" s="12" t="s">
        <v>33</v>
      </c>
      <c r="J12" s="41">
        <f t="shared" si="0"/>
        <v>636.87</v>
      </c>
      <c r="K12" s="41">
        <f t="shared" si="0"/>
        <v>804.72</v>
      </c>
      <c r="L12" s="41">
        <f t="shared" si="1"/>
        <v>992.75</v>
      </c>
      <c r="N12" s="32">
        <v>897</v>
      </c>
      <c r="O12" s="32">
        <v>958</v>
      </c>
      <c r="P12" s="32">
        <v>1045</v>
      </c>
    </row>
    <row r="13" spans="1:16" ht="16.5">
      <c r="A13" s="10" t="s">
        <v>379</v>
      </c>
      <c r="B13" s="22" t="s">
        <v>60</v>
      </c>
      <c r="C13" s="22" t="s">
        <v>20</v>
      </c>
      <c r="D13" s="22">
        <v>100</v>
      </c>
      <c r="E13" s="22">
        <v>98</v>
      </c>
      <c r="F13" s="22" t="s">
        <v>20</v>
      </c>
      <c r="G13" s="22">
        <v>99</v>
      </c>
      <c r="H13" s="12" t="s">
        <v>35</v>
      </c>
      <c r="J13" s="41"/>
      <c r="K13" s="41">
        <f t="shared" si="0"/>
        <v>683</v>
      </c>
      <c r="L13" s="41">
        <f>(G13*P13)/100</f>
        <v>738.54</v>
      </c>
      <c r="N13" s="32">
        <v>644</v>
      </c>
      <c r="O13" s="32">
        <v>683</v>
      </c>
      <c r="P13" s="32">
        <v>746</v>
      </c>
    </row>
    <row r="14" spans="1:16" ht="15.75">
      <c r="A14" s="10" t="s">
        <v>36</v>
      </c>
      <c r="B14" s="11">
        <v>100</v>
      </c>
      <c r="C14" s="11">
        <v>100</v>
      </c>
      <c r="D14" s="11">
        <v>100</v>
      </c>
      <c r="E14" s="11">
        <v>100</v>
      </c>
      <c r="F14" s="11">
        <v>100</v>
      </c>
      <c r="G14" s="11">
        <v>100</v>
      </c>
      <c r="H14" s="12" t="s">
        <v>37</v>
      </c>
      <c r="J14" s="41">
        <f t="shared" si="0"/>
        <v>22</v>
      </c>
      <c r="K14" s="41">
        <f t="shared" si="0"/>
        <v>21</v>
      </c>
      <c r="L14" s="41">
        <f t="shared" si="1"/>
        <v>24</v>
      </c>
      <c r="N14" s="32">
        <v>22</v>
      </c>
      <c r="O14" s="32">
        <v>21</v>
      </c>
      <c r="P14" s="32">
        <v>24</v>
      </c>
    </row>
    <row r="15" spans="1:16" ht="16.5">
      <c r="A15" s="10" t="s">
        <v>377</v>
      </c>
      <c r="B15" s="11" t="s">
        <v>20</v>
      </c>
      <c r="C15" s="11">
        <v>72</v>
      </c>
      <c r="D15" s="11" t="s">
        <v>20</v>
      </c>
      <c r="E15" s="11" t="s">
        <v>20</v>
      </c>
      <c r="F15" s="11" t="s">
        <v>20</v>
      </c>
      <c r="G15" s="11" t="s">
        <v>20</v>
      </c>
      <c r="H15" s="12" t="s">
        <v>39</v>
      </c>
      <c r="J15" s="41">
        <f>(C15*N15)/100</f>
        <v>2908.8</v>
      </c>
      <c r="K15" s="41"/>
      <c r="L15" s="41"/>
      <c r="N15" s="32">
        <v>4040</v>
      </c>
      <c r="O15" s="32">
        <v>4573</v>
      </c>
      <c r="P15" s="32">
        <v>4918</v>
      </c>
    </row>
    <row r="16" spans="1:16" ht="16.5">
      <c r="A16" s="10" t="s">
        <v>40</v>
      </c>
      <c r="B16" s="11" t="s">
        <v>415</v>
      </c>
      <c r="C16" s="11" t="s">
        <v>416</v>
      </c>
      <c r="D16" s="11">
        <v>15</v>
      </c>
      <c r="E16" s="11" t="s">
        <v>417</v>
      </c>
      <c r="F16" s="11">
        <v>14</v>
      </c>
      <c r="G16" s="11">
        <v>14</v>
      </c>
      <c r="H16" s="12" t="s">
        <v>41</v>
      </c>
      <c r="I16" s="73"/>
      <c r="J16" s="41">
        <f>(46*N16)/100</f>
        <v>8556.92</v>
      </c>
      <c r="K16" s="41">
        <f t="shared" si="0"/>
        <v>3104.25</v>
      </c>
      <c r="L16" s="41">
        <f t="shared" si="1"/>
        <v>4292.1271399999996</v>
      </c>
      <c r="N16" s="32">
        <v>18602</v>
      </c>
      <c r="O16" s="32">
        <v>20695</v>
      </c>
      <c r="P16" s="32">
        <v>30658.050999999999</v>
      </c>
    </row>
    <row r="17" spans="1:16" ht="15.75">
      <c r="A17" s="10" t="s">
        <v>42</v>
      </c>
      <c r="B17" s="11">
        <v>75</v>
      </c>
      <c r="C17" s="11">
        <v>81</v>
      </c>
      <c r="D17" s="11">
        <v>87</v>
      </c>
      <c r="E17" s="11">
        <v>91</v>
      </c>
      <c r="F17" s="11">
        <v>92</v>
      </c>
      <c r="G17" s="11">
        <v>93</v>
      </c>
      <c r="H17" s="12" t="s">
        <v>43</v>
      </c>
      <c r="J17" s="41">
        <f t="shared" si="0"/>
        <v>6223.23</v>
      </c>
      <c r="K17" s="41">
        <f t="shared" si="0"/>
        <v>7432.41</v>
      </c>
      <c r="L17" s="41">
        <f t="shared" si="1"/>
        <v>8413.7099999999991</v>
      </c>
      <c r="N17" s="32">
        <v>7683</v>
      </c>
      <c r="O17" s="32">
        <v>8543</v>
      </c>
      <c r="P17" s="32">
        <v>9047</v>
      </c>
    </row>
    <row r="18" spans="1:16" ht="15.75">
      <c r="A18" s="10" t="s">
        <v>44</v>
      </c>
      <c r="B18" s="11">
        <v>95</v>
      </c>
      <c r="C18" s="11">
        <v>95</v>
      </c>
      <c r="D18" s="11">
        <v>95</v>
      </c>
      <c r="E18" s="11">
        <v>95</v>
      </c>
      <c r="F18" s="11">
        <v>95</v>
      </c>
      <c r="G18" s="11">
        <v>95</v>
      </c>
      <c r="H18" s="12" t="s">
        <v>45</v>
      </c>
      <c r="J18" s="41">
        <f t="shared" si="0"/>
        <v>551.95000000000005</v>
      </c>
      <c r="K18" s="41">
        <f t="shared" si="0"/>
        <v>685.9</v>
      </c>
      <c r="L18" s="41">
        <f t="shared" si="1"/>
        <v>1139.05</v>
      </c>
      <c r="N18" s="32">
        <v>581</v>
      </c>
      <c r="O18" s="32">
        <v>722</v>
      </c>
      <c r="P18" s="32">
        <v>1199</v>
      </c>
    </row>
    <row r="19" spans="1:16" ht="16.5" thickBot="1">
      <c r="A19" s="13" t="s">
        <v>46</v>
      </c>
      <c r="B19" s="14">
        <v>12</v>
      </c>
      <c r="C19" s="14">
        <v>24</v>
      </c>
      <c r="D19" s="14">
        <v>30</v>
      </c>
      <c r="E19" s="14">
        <v>34</v>
      </c>
      <c r="F19" s="14">
        <v>34</v>
      </c>
      <c r="G19" s="14">
        <v>34</v>
      </c>
      <c r="H19" s="15" t="s">
        <v>47</v>
      </c>
      <c r="J19" s="41">
        <f t="shared" si="0"/>
        <v>3136.32</v>
      </c>
      <c r="K19" s="41">
        <f t="shared" si="0"/>
        <v>4402.2</v>
      </c>
      <c r="L19" s="41">
        <f t="shared" si="1"/>
        <v>5582.12</v>
      </c>
      <c r="N19" s="32">
        <v>13068</v>
      </c>
      <c r="O19" s="32">
        <v>14674</v>
      </c>
      <c r="P19" s="32">
        <v>16418</v>
      </c>
    </row>
    <row r="20" spans="1:16" ht="17.25" thickBot="1">
      <c r="A20" s="19" t="s">
        <v>384</v>
      </c>
      <c r="B20" s="42" t="s">
        <v>20</v>
      </c>
      <c r="C20" s="46" t="s">
        <v>418</v>
      </c>
      <c r="D20" s="46" t="s">
        <v>380</v>
      </c>
      <c r="E20" s="42" t="s">
        <v>20</v>
      </c>
      <c r="F20" s="42" t="s">
        <v>20</v>
      </c>
      <c r="G20" s="42" t="s">
        <v>20</v>
      </c>
      <c r="H20" s="17" t="s">
        <v>383</v>
      </c>
      <c r="J20" s="41">
        <f t="shared" ref="J20" si="2">SUM(J7,J8,J9,J10,J11,J12,J14,J14:J19)</f>
        <v>58202.1</v>
      </c>
      <c r="K20" s="41">
        <f>SUM(K7,K8,K9,K10,K11,K12,K14,K14:K19,K13)</f>
        <v>62193.35</v>
      </c>
      <c r="L20" s="41">
        <f>SUM(L7:L19)</f>
        <v>72113.733409999986</v>
      </c>
      <c r="N20">
        <f>SUM(N7,N8,N9,N10,N11,N12,N14,N14:N19)</f>
        <v>92823</v>
      </c>
      <c r="O20">
        <f>SUM(O7,O8,O9,O10,O11,O12,O14,O14:O19,O13)</f>
        <v>103774</v>
      </c>
      <c r="P20">
        <f>SUM(P6:P19)</f>
        <v>122409.003</v>
      </c>
    </row>
    <row r="21" spans="1:16" ht="17.25" thickBot="1">
      <c r="A21" s="19" t="s">
        <v>61</v>
      </c>
      <c r="B21" s="42" t="s">
        <v>20</v>
      </c>
      <c r="C21" s="46" t="s">
        <v>381</v>
      </c>
      <c r="D21" s="47" t="s">
        <v>20</v>
      </c>
      <c r="E21" s="42" t="s">
        <v>20</v>
      </c>
      <c r="F21" s="42" t="s">
        <v>20</v>
      </c>
      <c r="G21" s="42" t="s">
        <v>20</v>
      </c>
      <c r="H21" s="17" t="s">
        <v>88</v>
      </c>
      <c r="J21" s="41">
        <f>SUM(J18,J15,J14,J12,J10)</f>
        <v>4156.62</v>
      </c>
      <c r="N21">
        <f>SUM(N18,N15,N14,N12,N10)</f>
        <v>5577</v>
      </c>
    </row>
    <row r="22" spans="1:16">
      <c r="A22" s="5"/>
      <c r="J22">
        <f>(J20*100)/N20</f>
        <v>62.702239746614524</v>
      </c>
    </row>
    <row r="23" spans="1:16" ht="30.95" customHeight="1">
      <c r="A23" s="6" t="s">
        <v>73</v>
      </c>
      <c r="B23" s="91" t="s">
        <v>409</v>
      </c>
      <c r="C23" s="91"/>
      <c r="D23" s="91"/>
      <c r="E23" s="91"/>
      <c r="F23" s="91"/>
      <c r="G23" s="91"/>
      <c r="H23" s="91"/>
    </row>
    <row r="24" spans="1:16" ht="30.95" customHeight="1">
      <c r="A24" s="83"/>
      <c r="B24" s="82" t="s">
        <v>74</v>
      </c>
      <c r="C24" s="91" t="s">
        <v>386</v>
      </c>
      <c r="D24" s="91"/>
      <c r="E24" s="91"/>
      <c r="F24" s="91"/>
      <c r="G24" s="91"/>
      <c r="H24" s="91"/>
    </row>
    <row r="25" spans="1:16" ht="30.95" customHeight="1">
      <c r="A25" s="83"/>
      <c r="B25" s="82" t="s">
        <v>75</v>
      </c>
      <c r="C25" s="91" t="s">
        <v>93</v>
      </c>
      <c r="D25" s="91"/>
      <c r="E25" s="91"/>
      <c r="F25" s="91"/>
      <c r="G25" s="91"/>
      <c r="H25" s="91"/>
    </row>
    <row r="26" spans="1:16" ht="30.95" customHeight="1">
      <c r="A26" s="83"/>
      <c r="B26" s="82" t="s">
        <v>77</v>
      </c>
      <c r="C26" s="91" t="s">
        <v>388</v>
      </c>
      <c r="D26" s="91"/>
      <c r="E26" s="91"/>
      <c r="F26" s="91"/>
      <c r="G26" s="91"/>
      <c r="H26" s="91"/>
    </row>
    <row r="27" spans="1:16" ht="30.95" customHeight="1">
      <c r="A27" s="6"/>
      <c r="B27" s="79"/>
      <c r="C27" s="91"/>
      <c r="D27" s="91"/>
      <c r="E27" s="91"/>
      <c r="F27" s="91"/>
      <c r="G27" s="91"/>
      <c r="H27" s="91"/>
    </row>
    <row r="28" spans="1:16" ht="30.95" customHeight="1">
      <c r="A28" s="6" t="s">
        <v>50</v>
      </c>
      <c r="B28" s="81">
        <v>1</v>
      </c>
      <c r="C28" s="91" t="s">
        <v>51</v>
      </c>
      <c r="D28" s="91"/>
      <c r="E28" s="91"/>
      <c r="F28" s="91"/>
      <c r="G28" s="91"/>
      <c r="H28" s="91"/>
    </row>
    <row r="29" spans="1:16" ht="49.5" customHeight="1">
      <c r="A29" s="83"/>
      <c r="B29" s="81">
        <v>2</v>
      </c>
      <c r="C29" s="91" t="s">
        <v>373</v>
      </c>
      <c r="D29" s="91"/>
      <c r="E29" s="91"/>
      <c r="F29" s="91"/>
      <c r="G29" s="91"/>
      <c r="H29" s="91"/>
    </row>
    <row r="30" spans="1:16" ht="30.95" customHeight="1">
      <c r="A30" s="83"/>
      <c r="B30" s="81">
        <v>3</v>
      </c>
      <c r="C30" s="91" t="s">
        <v>94</v>
      </c>
      <c r="D30" s="91"/>
      <c r="E30" s="91"/>
      <c r="F30" s="91"/>
      <c r="G30" s="91"/>
      <c r="H30" s="91"/>
    </row>
    <row r="31" spans="1:16" ht="30.95" customHeight="1">
      <c r="A31" s="83"/>
      <c r="B31" s="81">
        <v>4</v>
      </c>
      <c r="C31" s="93" t="s">
        <v>53</v>
      </c>
      <c r="D31" s="93"/>
      <c r="E31" s="93"/>
      <c r="F31" s="93"/>
      <c r="G31" s="93"/>
      <c r="H31" s="93"/>
    </row>
    <row r="32" spans="1:16" ht="30.95" customHeight="1">
      <c r="A32" s="83"/>
      <c r="B32" s="81">
        <v>5</v>
      </c>
      <c r="C32" s="93" t="s">
        <v>52</v>
      </c>
      <c r="D32" s="93"/>
      <c r="E32" s="93"/>
      <c r="F32" s="93"/>
      <c r="G32" s="93"/>
      <c r="H32" s="93"/>
    </row>
  </sheetData>
  <mergeCells count="13">
    <mergeCell ref="C25:H25"/>
    <mergeCell ref="A1:H1"/>
    <mergeCell ref="A2:H2"/>
    <mergeCell ref="A3:H3"/>
    <mergeCell ref="B23:H23"/>
    <mergeCell ref="C24:H24"/>
    <mergeCell ref="C26:H26"/>
    <mergeCell ref="C31:H31"/>
    <mergeCell ref="C32:H32"/>
    <mergeCell ref="C27:H27"/>
    <mergeCell ref="C28:H28"/>
    <mergeCell ref="C29:H29"/>
    <mergeCell ref="C30:H30"/>
  </mergeCells>
  <pageMargins left="0.7" right="0.7" top="0.75" bottom="0.75" header="0.3" footer="0.3"/>
  <pageSetup orientation="landscape" horizontalDpi="1200" verticalDpi="1200" r:id="rId1"/>
  <rowBreaks count="1" manualBreakCount="1">
    <brk id="26" max="16383" man="1"/>
  </rowBreaks>
</worksheet>
</file>

<file path=xl/worksheets/sheet8.xml><?xml version="1.0" encoding="utf-8"?>
<worksheet xmlns="http://schemas.openxmlformats.org/spreadsheetml/2006/main" xmlns:r="http://schemas.openxmlformats.org/officeDocument/2006/relationships">
  <sheetPr>
    <tabColor rgb="FFFF0000"/>
  </sheetPr>
  <dimension ref="A1:Y19"/>
  <sheetViews>
    <sheetView zoomScale="130" zoomScaleNormal="130" workbookViewId="0">
      <selection activeCell="W18" activeCellId="5" sqref="C18 M18 R18 U18 V18 W18"/>
    </sheetView>
  </sheetViews>
  <sheetFormatPr defaultRowHeight="15"/>
  <cols>
    <col min="1" max="1" width="23.140625" customWidth="1"/>
    <col min="4" max="12" width="0" hidden="1" customWidth="1"/>
    <col min="14" max="17" width="0" hidden="1" customWidth="1"/>
    <col min="19" max="20" width="0" hidden="1" customWidth="1"/>
    <col min="24" max="25" width="0" hidden="1" customWidth="1"/>
  </cols>
  <sheetData>
    <row r="1" spans="1:25" ht="24">
      <c r="A1" s="23" t="s">
        <v>95</v>
      </c>
      <c r="B1" s="24" t="s">
        <v>96</v>
      </c>
      <c r="C1" s="25" t="s">
        <v>97</v>
      </c>
      <c r="D1" s="25" t="s">
        <v>98</v>
      </c>
      <c r="E1" s="25" t="s">
        <v>99</v>
      </c>
      <c r="F1" s="25" t="s">
        <v>100</v>
      </c>
      <c r="G1" s="25" t="s">
        <v>101</v>
      </c>
      <c r="H1" s="25" t="s">
        <v>102</v>
      </c>
      <c r="I1" s="25" t="s">
        <v>103</v>
      </c>
      <c r="J1" s="25" t="s">
        <v>104</v>
      </c>
      <c r="K1" s="25" t="s">
        <v>105</v>
      </c>
      <c r="L1" s="25" t="s">
        <v>106</v>
      </c>
      <c r="M1" s="25" t="s">
        <v>107</v>
      </c>
      <c r="N1" s="25" t="s">
        <v>108</v>
      </c>
      <c r="O1" s="25" t="s">
        <v>109</v>
      </c>
      <c r="P1" s="25" t="s">
        <v>110</v>
      </c>
      <c r="Q1" s="25" t="s">
        <v>111</v>
      </c>
      <c r="R1" s="25" t="s">
        <v>112</v>
      </c>
      <c r="S1" s="25" t="s">
        <v>113</v>
      </c>
      <c r="T1" s="25" t="s">
        <v>114</v>
      </c>
      <c r="U1" s="25" t="s">
        <v>115</v>
      </c>
      <c r="V1" s="25" t="s">
        <v>116</v>
      </c>
      <c r="W1" s="25" t="s">
        <v>117</v>
      </c>
      <c r="X1" s="25" t="s">
        <v>118</v>
      </c>
      <c r="Y1" s="25" t="s">
        <v>119</v>
      </c>
    </row>
    <row r="2" spans="1:25">
      <c r="A2" s="26" t="s">
        <v>18</v>
      </c>
      <c r="B2" s="27"/>
      <c r="C2" s="28">
        <v>492.89100000000002</v>
      </c>
      <c r="D2" s="28">
        <v>506.685</v>
      </c>
      <c r="E2" s="28">
        <v>519.69600000000003</v>
      </c>
      <c r="F2" s="28">
        <v>532.36199999999997</v>
      </c>
      <c r="G2" s="28">
        <v>545.32899999999995</v>
      </c>
      <c r="H2" s="28">
        <v>559.06899999999996</v>
      </c>
      <c r="I2" s="28">
        <v>574.91399999999999</v>
      </c>
      <c r="J2" s="28">
        <v>592.98599999999999</v>
      </c>
      <c r="K2" s="28">
        <v>611.23699999999997</v>
      </c>
      <c r="L2" s="28">
        <v>626.76499999999999</v>
      </c>
      <c r="M2" s="28">
        <v>638.19299999999998</v>
      </c>
      <c r="N2" s="28">
        <v>642.51</v>
      </c>
      <c r="O2" s="28">
        <v>642.07000000000005</v>
      </c>
      <c r="P2" s="28">
        <v>647.16399999999999</v>
      </c>
      <c r="Q2" s="28">
        <v>671.76</v>
      </c>
      <c r="R2" s="28">
        <v>724.80700000000002</v>
      </c>
      <c r="S2" s="28">
        <v>811.41</v>
      </c>
      <c r="T2" s="28">
        <v>925.73299999999995</v>
      </c>
      <c r="U2" s="28">
        <v>1052.3589999999999</v>
      </c>
      <c r="V2" s="28">
        <v>1169.578</v>
      </c>
      <c r="W2" s="28">
        <v>1261.835</v>
      </c>
      <c r="X2" s="28">
        <v>1324.569</v>
      </c>
      <c r="Y2" s="28">
        <v>1362.0150000000001</v>
      </c>
    </row>
    <row r="3" spans="1:25">
      <c r="A3" s="26" t="s">
        <v>22</v>
      </c>
      <c r="B3" s="27"/>
      <c r="C3" s="28">
        <v>56843.275000000001</v>
      </c>
      <c r="D3" s="28">
        <v>57952.385999999999</v>
      </c>
      <c r="E3" s="28">
        <v>59004.372000000003</v>
      </c>
      <c r="F3" s="28">
        <v>60020.423000000003</v>
      </c>
      <c r="G3" s="28">
        <v>61032.080999999998</v>
      </c>
      <c r="H3" s="28">
        <v>62063.81</v>
      </c>
      <c r="I3" s="28">
        <v>63120.498</v>
      </c>
      <c r="J3" s="28">
        <v>64199.588000000003</v>
      </c>
      <c r="K3" s="28">
        <v>65309.201000000001</v>
      </c>
      <c r="L3" s="28">
        <v>66457.135999999999</v>
      </c>
      <c r="M3" s="28">
        <v>67648.418999999994</v>
      </c>
      <c r="N3" s="28">
        <v>68888.032000000007</v>
      </c>
      <c r="O3" s="28">
        <v>70174.631999999998</v>
      </c>
      <c r="P3" s="28">
        <v>71498.433000000005</v>
      </c>
      <c r="Q3" s="28">
        <v>72844.998000000007</v>
      </c>
      <c r="R3" s="28">
        <v>74203.214999999997</v>
      </c>
      <c r="S3" s="28">
        <v>75568.452999999994</v>
      </c>
      <c r="T3" s="28">
        <v>76941.572</v>
      </c>
      <c r="U3" s="28">
        <v>78323.297999999995</v>
      </c>
      <c r="V3" s="28">
        <v>79716.202999999994</v>
      </c>
      <c r="W3" s="28">
        <v>81121.077000000005</v>
      </c>
      <c r="X3" s="28">
        <v>82619.425000000003</v>
      </c>
      <c r="Y3" s="28">
        <v>84161.072</v>
      </c>
    </row>
    <row r="4" spans="1:25">
      <c r="A4" s="26" t="s">
        <v>24</v>
      </c>
      <c r="B4" s="27"/>
      <c r="C4" s="28">
        <v>17373.767</v>
      </c>
      <c r="D4" s="28">
        <v>17871.623</v>
      </c>
      <c r="E4" s="28">
        <v>18417.923999999999</v>
      </c>
      <c r="F4" s="28">
        <v>19008.018</v>
      </c>
      <c r="G4" s="28">
        <v>19633.844000000001</v>
      </c>
      <c r="H4" s="28">
        <v>20288.225999999999</v>
      </c>
      <c r="I4" s="28">
        <v>20972.915000000001</v>
      </c>
      <c r="J4" s="28">
        <v>21686.776999999998</v>
      </c>
      <c r="K4" s="28">
        <v>22416.19</v>
      </c>
      <c r="L4" s="28">
        <v>23143.629000000001</v>
      </c>
      <c r="M4" s="28">
        <v>23857.457999999999</v>
      </c>
      <c r="N4" s="28">
        <v>24552</v>
      </c>
      <c r="O4" s="28">
        <v>25233.066999999999</v>
      </c>
      <c r="P4" s="28">
        <v>25914.982</v>
      </c>
      <c r="Q4" s="28">
        <v>26618.523000000001</v>
      </c>
      <c r="R4" s="28">
        <v>27359.460999999999</v>
      </c>
      <c r="S4" s="28">
        <v>28140.999</v>
      </c>
      <c r="T4" s="28">
        <v>28960.580999999998</v>
      </c>
      <c r="U4" s="28">
        <v>29821.135999999999</v>
      </c>
      <c r="V4" s="28">
        <v>30724.614000000001</v>
      </c>
      <c r="W4" s="28">
        <v>31671.591</v>
      </c>
      <c r="X4" s="28">
        <v>32706.649000000001</v>
      </c>
      <c r="Y4" s="28">
        <v>33806.417999999998</v>
      </c>
    </row>
    <row r="5" spans="1:25">
      <c r="A5" s="26" t="s">
        <v>26</v>
      </c>
      <c r="B5" s="27"/>
      <c r="C5" s="28">
        <v>3415.567</v>
      </c>
      <c r="D5" s="28">
        <v>3599.3589999999999</v>
      </c>
      <c r="E5" s="28">
        <v>3806.0450000000001</v>
      </c>
      <c r="F5" s="28">
        <v>4019.2840000000001</v>
      </c>
      <c r="G5" s="28">
        <v>4216.5360000000001</v>
      </c>
      <c r="H5" s="28">
        <v>4382.0050000000001</v>
      </c>
      <c r="I5" s="28">
        <v>4510.0820000000003</v>
      </c>
      <c r="J5" s="28">
        <v>4606.7169999999996</v>
      </c>
      <c r="K5" s="28">
        <v>4682.018</v>
      </c>
      <c r="L5" s="28">
        <v>4751.5010000000002</v>
      </c>
      <c r="M5" s="28">
        <v>4827.0959999999995</v>
      </c>
      <c r="N5" s="28">
        <v>4910.0559999999996</v>
      </c>
      <c r="O5" s="28">
        <v>4998.3720000000003</v>
      </c>
      <c r="P5" s="28">
        <v>5096.79</v>
      </c>
      <c r="Q5" s="28">
        <v>5210.3689999999997</v>
      </c>
      <c r="R5" s="28">
        <v>5342.0020000000004</v>
      </c>
      <c r="S5" s="28">
        <v>5495.1170000000002</v>
      </c>
      <c r="T5" s="28">
        <v>5667.4430000000002</v>
      </c>
      <c r="U5" s="28">
        <v>5848.9520000000002</v>
      </c>
      <c r="V5" s="28">
        <v>6025.5919999999996</v>
      </c>
      <c r="W5" s="28">
        <v>6187.2269999999999</v>
      </c>
      <c r="X5" s="28">
        <v>6340.5959999999995</v>
      </c>
      <c r="Y5" s="28">
        <v>6482.8559999999998</v>
      </c>
    </row>
    <row r="6" spans="1:25">
      <c r="A6" s="26" t="s">
        <v>28</v>
      </c>
      <c r="B6" s="27"/>
      <c r="C6" s="28">
        <v>2087.6869999999999</v>
      </c>
      <c r="D6" s="28">
        <v>2031.0039999999999</v>
      </c>
      <c r="E6" s="28">
        <v>1924.077</v>
      </c>
      <c r="F6" s="28">
        <v>1795.9760000000001</v>
      </c>
      <c r="G6" s="28">
        <v>1687.5519999999999</v>
      </c>
      <c r="H6" s="28">
        <v>1627.9110000000001</v>
      </c>
      <c r="I6" s="28">
        <v>1628.12</v>
      </c>
      <c r="J6" s="28">
        <v>1678.8119999999999</v>
      </c>
      <c r="K6" s="28">
        <v>1763.693</v>
      </c>
      <c r="L6" s="28">
        <v>1857.2170000000001</v>
      </c>
      <c r="M6" s="28">
        <v>1940.7860000000001</v>
      </c>
      <c r="N6" s="28">
        <v>2009.588</v>
      </c>
      <c r="O6" s="28">
        <v>2069.8159999999998</v>
      </c>
      <c r="P6" s="28">
        <v>2126.7860000000001</v>
      </c>
      <c r="Q6" s="28">
        <v>2189.4850000000001</v>
      </c>
      <c r="R6" s="28">
        <v>2264.0140000000001</v>
      </c>
      <c r="S6" s="28">
        <v>2351.4409999999998</v>
      </c>
      <c r="T6" s="28">
        <v>2447.8180000000002</v>
      </c>
      <c r="U6" s="28">
        <v>2548.3510000000001</v>
      </c>
      <c r="V6" s="28">
        <v>2646.2860000000001</v>
      </c>
      <c r="W6" s="28">
        <v>2736.732</v>
      </c>
      <c r="X6" s="28">
        <v>2818.8310000000001</v>
      </c>
      <c r="Y6" s="28">
        <v>2893.4929999999999</v>
      </c>
    </row>
    <row r="7" spans="1:25">
      <c r="A7" s="26" t="s">
        <v>30</v>
      </c>
      <c r="B7" s="27"/>
      <c r="C7" s="28">
        <v>2948.3719999999998</v>
      </c>
      <c r="D7" s="28">
        <v>3026.0610000000001</v>
      </c>
      <c r="E7" s="28">
        <v>3130.7849999999999</v>
      </c>
      <c r="F7" s="28">
        <v>3249.799</v>
      </c>
      <c r="G7" s="28">
        <v>3364.8910000000001</v>
      </c>
      <c r="H7" s="28">
        <v>3462.9740000000002</v>
      </c>
      <c r="I7" s="28">
        <v>3539.1370000000002</v>
      </c>
      <c r="J7" s="28">
        <v>3597.35</v>
      </c>
      <c r="K7" s="28">
        <v>3644.1709999999998</v>
      </c>
      <c r="L7" s="28">
        <v>3690.0329999999999</v>
      </c>
      <c r="M7" s="28">
        <v>3742.3290000000002</v>
      </c>
      <c r="N7" s="28">
        <v>3802.9029999999998</v>
      </c>
      <c r="O7" s="28">
        <v>3868.5039999999999</v>
      </c>
      <c r="P7" s="28">
        <v>3935.4209999999998</v>
      </c>
      <c r="Q7" s="28">
        <v>3998.0419999999999</v>
      </c>
      <c r="R7" s="28">
        <v>4052.42</v>
      </c>
      <c r="S7" s="28">
        <v>4097.4570000000003</v>
      </c>
      <c r="T7" s="28">
        <v>4134.8720000000003</v>
      </c>
      <c r="U7" s="28">
        <v>4166.915</v>
      </c>
      <c r="V7" s="28">
        <v>4196.99</v>
      </c>
      <c r="W7" s="28">
        <v>4227.5969999999998</v>
      </c>
      <c r="X7" s="28">
        <v>4261.3159999999998</v>
      </c>
      <c r="Y7" s="28">
        <v>4296.393</v>
      </c>
    </row>
    <row r="8" spans="1:25">
      <c r="A8" s="26" t="s">
        <v>32</v>
      </c>
      <c r="B8" s="27"/>
      <c r="C8" s="28">
        <v>1868.0550000000001</v>
      </c>
      <c r="D8" s="28">
        <v>1947.0419999999999</v>
      </c>
      <c r="E8" s="28">
        <v>2031.377</v>
      </c>
      <c r="F8" s="28">
        <v>2113.3980000000001</v>
      </c>
      <c r="G8" s="28">
        <v>2182.6190000000001</v>
      </c>
      <c r="H8" s="28">
        <v>2232.018</v>
      </c>
      <c r="I8" s="28">
        <v>2258.73</v>
      </c>
      <c r="J8" s="28">
        <v>2266.4690000000001</v>
      </c>
      <c r="K8" s="28">
        <v>2262.9690000000001</v>
      </c>
      <c r="L8" s="28">
        <v>2259.3980000000001</v>
      </c>
      <c r="M8" s="28">
        <v>2264.163</v>
      </c>
      <c r="N8" s="28">
        <v>2279.1709999999998</v>
      </c>
      <c r="O8" s="28">
        <v>2302.8739999999998</v>
      </c>
      <c r="P8" s="28">
        <v>2335.9670000000001</v>
      </c>
      <c r="Q8" s="28">
        <v>2378.3359999999998</v>
      </c>
      <c r="R8" s="28">
        <v>2429.5100000000002</v>
      </c>
      <c r="S8" s="28">
        <v>2490.62</v>
      </c>
      <c r="T8" s="28">
        <v>2561.1869999999999</v>
      </c>
      <c r="U8" s="28">
        <v>2636.9630000000002</v>
      </c>
      <c r="V8" s="28">
        <v>2712.1410000000001</v>
      </c>
      <c r="W8" s="28">
        <v>2782.4349999999999</v>
      </c>
      <c r="X8" s="28">
        <v>2850.4580000000001</v>
      </c>
      <c r="Y8" s="28">
        <v>2914.6019999999999</v>
      </c>
    </row>
    <row r="9" spans="1:25">
      <c r="A9" s="26" t="s">
        <v>57</v>
      </c>
      <c r="B9" s="27">
        <v>14</v>
      </c>
      <c r="C9" s="28">
        <v>2081.424</v>
      </c>
      <c r="D9" s="28">
        <v>2169.0610000000001</v>
      </c>
      <c r="E9" s="28">
        <v>2265.0300000000002</v>
      </c>
      <c r="F9" s="28">
        <v>2368.8490000000002</v>
      </c>
      <c r="G9" s="28">
        <v>2479.672</v>
      </c>
      <c r="H9" s="28">
        <v>2596.2890000000002</v>
      </c>
      <c r="I9" s="28">
        <v>2719.6439999999998</v>
      </c>
      <c r="J9" s="28">
        <v>2848.3589999999999</v>
      </c>
      <c r="K9" s="28">
        <v>2976.1309999999999</v>
      </c>
      <c r="L9" s="28">
        <v>3094.7109999999998</v>
      </c>
      <c r="M9" s="28">
        <v>3198.56</v>
      </c>
      <c r="N9" s="28">
        <v>3284.92</v>
      </c>
      <c r="O9" s="28">
        <v>3356.3789999999999</v>
      </c>
      <c r="P9" s="28">
        <v>3419.4180000000001</v>
      </c>
      <c r="Q9" s="28">
        <v>3483.4830000000002</v>
      </c>
      <c r="R9" s="28">
        <v>3555.5819999999999</v>
      </c>
      <c r="S9" s="28">
        <v>3637.6889999999999</v>
      </c>
      <c r="T9" s="28">
        <v>3728.259</v>
      </c>
      <c r="U9" s="28">
        <v>3826.5459999999998</v>
      </c>
      <c r="V9" s="28">
        <v>3930.672</v>
      </c>
      <c r="W9" s="28">
        <v>4039.192</v>
      </c>
      <c r="X9" s="28">
        <v>4158.5680000000002</v>
      </c>
      <c r="Y9" s="28">
        <v>4286.1289999999999</v>
      </c>
    </row>
    <row r="10" spans="1:25">
      <c r="A10" s="26" t="s">
        <v>36</v>
      </c>
      <c r="B10" s="27"/>
      <c r="C10" s="28">
        <v>473.72199999999998</v>
      </c>
      <c r="D10" s="28">
        <v>482.92599999999999</v>
      </c>
      <c r="E10" s="28">
        <v>488.20400000000001</v>
      </c>
      <c r="F10" s="28">
        <v>491.42</v>
      </c>
      <c r="G10" s="28">
        <v>495.12599999999998</v>
      </c>
      <c r="H10" s="28">
        <v>501.37099999999998</v>
      </c>
      <c r="I10" s="28">
        <v>512.42200000000003</v>
      </c>
      <c r="J10" s="28">
        <v>528.78700000000003</v>
      </c>
      <c r="K10" s="28">
        <v>548.82799999999997</v>
      </c>
      <c r="L10" s="28">
        <v>569.87</v>
      </c>
      <c r="M10" s="28">
        <v>590.95699999999999</v>
      </c>
      <c r="N10" s="28">
        <v>608.05700000000002</v>
      </c>
      <c r="O10" s="28">
        <v>624.173</v>
      </c>
      <c r="P10" s="28">
        <v>653.5</v>
      </c>
      <c r="Q10" s="28">
        <v>715.14599999999996</v>
      </c>
      <c r="R10" s="28">
        <v>820.98599999999999</v>
      </c>
      <c r="S10" s="28">
        <v>978.33600000000001</v>
      </c>
      <c r="T10" s="28">
        <v>1178.192</v>
      </c>
      <c r="U10" s="28">
        <v>1396.06</v>
      </c>
      <c r="V10" s="28">
        <v>1597.7650000000001</v>
      </c>
      <c r="W10" s="28">
        <v>1758.7929999999999</v>
      </c>
      <c r="X10" s="28">
        <v>1871.096</v>
      </c>
      <c r="Y10" s="28">
        <v>1941.336</v>
      </c>
    </row>
    <row r="11" spans="1:25">
      <c r="A11" s="26" t="s">
        <v>38</v>
      </c>
      <c r="B11" s="27"/>
      <c r="C11" s="28">
        <v>16139.053</v>
      </c>
      <c r="D11" s="28">
        <v>16669.763999999999</v>
      </c>
      <c r="E11" s="28">
        <v>17189.075000000001</v>
      </c>
      <c r="F11" s="28">
        <v>17679.72</v>
      </c>
      <c r="G11" s="28">
        <v>18117.969000000001</v>
      </c>
      <c r="H11" s="28">
        <v>18491.845000000001</v>
      </c>
      <c r="I11" s="28">
        <v>18786.467000000001</v>
      </c>
      <c r="J11" s="28">
        <v>19020.638999999999</v>
      </c>
      <c r="K11" s="28">
        <v>19256.649000000001</v>
      </c>
      <c r="L11" s="28">
        <v>19578.922999999999</v>
      </c>
      <c r="M11" s="28">
        <v>20045.276000000002</v>
      </c>
      <c r="N11" s="28">
        <v>20681.576000000001</v>
      </c>
      <c r="O11" s="28">
        <v>21463.072</v>
      </c>
      <c r="P11" s="28">
        <v>22334.370999999999</v>
      </c>
      <c r="Q11" s="28">
        <v>23213.767</v>
      </c>
      <c r="R11" s="28">
        <v>24041.116000000002</v>
      </c>
      <c r="S11" s="28">
        <v>24799.436000000002</v>
      </c>
      <c r="T11" s="28">
        <v>25504.175999999999</v>
      </c>
      <c r="U11" s="28">
        <v>26166.638999999999</v>
      </c>
      <c r="V11" s="28">
        <v>26809.105</v>
      </c>
      <c r="W11" s="28">
        <v>27448.085999999999</v>
      </c>
      <c r="X11" s="28">
        <v>28124.185000000001</v>
      </c>
      <c r="Y11" s="28">
        <v>28807.597000000002</v>
      </c>
    </row>
    <row r="12" spans="1:25">
      <c r="A12" s="26" t="s">
        <v>120</v>
      </c>
      <c r="B12" s="27">
        <v>3</v>
      </c>
      <c r="C12" s="28">
        <v>26494.169000000002</v>
      </c>
      <c r="D12" s="28">
        <v>27159.893</v>
      </c>
      <c r="E12" s="28">
        <v>27865.978999999999</v>
      </c>
      <c r="F12" s="28">
        <v>28605.664000000001</v>
      </c>
      <c r="G12" s="28">
        <v>29367.076000000001</v>
      </c>
      <c r="H12" s="28">
        <v>30141.147000000001</v>
      </c>
      <c r="I12" s="28">
        <v>30929.107</v>
      </c>
      <c r="J12" s="28">
        <v>31733.75</v>
      </c>
      <c r="K12" s="28">
        <v>32549.326000000001</v>
      </c>
      <c r="L12" s="28">
        <v>33368.680999999997</v>
      </c>
      <c r="M12" s="28">
        <v>34187.728999999999</v>
      </c>
      <c r="N12" s="28">
        <v>35002.233999999997</v>
      </c>
      <c r="O12" s="28">
        <v>35816.11</v>
      </c>
      <c r="P12" s="28">
        <v>36643.432999999997</v>
      </c>
      <c r="Q12" s="28">
        <v>37503.646999999997</v>
      </c>
      <c r="R12" s="28">
        <v>38410.32</v>
      </c>
      <c r="S12" s="28">
        <v>39368.726000000002</v>
      </c>
      <c r="T12" s="28">
        <v>40373.635000000002</v>
      </c>
      <c r="U12" s="28">
        <v>41415.150999999998</v>
      </c>
      <c r="V12" s="28">
        <v>42478.309000000001</v>
      </c>
      <c r="W12" s="28">
        <v>43551.940999999999</v>
      </c>
      <c r="X12" s="28">
        <v>44688.023000000001</v>
      </c>
      <c r="Y12" s="28">
        <v>45859.817999999999</v>
      </c>
    </row>
    <row r="13" spans="1:25">
      <c r="A13" s="26" t="s">
        <v>121</v>
      </c>
      <c r="B13" s="27"/>
      <c r="C13" s="28">
        <v>12324.116</v>
      </c>
      <c r="D13" s="28">
        <v>12690.183000000001</v>
      </c>
      <c r="E13" s="28">
        <v>13063.423000000001</v>
      </c>
      <c r="F13" s="28">
        <v>13438.799000000001</v>
      </c>
      <c r="G13" s="28">
        <v>13809.349</v>
      </c>
      <c r="H13" s="28">
        <v>14171.13</v>
      </c>
      <c r="I13" s="28">
        <v>14518.843000000001</v>
      </c>
      <c r="J13" s="28">
        <v>14856.464</v>
      </c>
      <c r="K13" s="28">
        <v>15200.324000000001</v>
      </c>
      <c r="L13" s="28">
        <v>15572.833000000001</v>
      </c>
      <c r="M13" s="28">
        <v>15988.534</v>
      </c>
      <c r="N13" s="28">
        <v>16454.925999999999</v>
      </c>
      <c r="O13" s="28">
        <v>16962.918000000001</v>
      </c>
      <c r="P13" s="28">
        <v>17490.103999999999</v>
      </c>
      <c r="Q13" s="28">
        <v>18004.796999999999</v>
      </c>
      <c r="R13" s="28">
        <v>18484.121999999999</v>
      </c>
      <c r="S13" s="28">
        <v>18920.726999999999</v>
      </c>
      <c r="T13" s="28">
        <v>19321.3</v>
      </c>
      <c r="U13" s="28">
        <v>19694.258999999998</v>
      </c>
      <c r="V13" s="28">
        <v>20053.742999999999</v>
      </c>
      <c r="W13" s="28">
        <v>20410.606</v>
      </c>
      <c r="X13" s="28">
        <v>20794.865000000002</v>
      </c>
      <c r="Y13" s="28">
        <v>21188.550999999999</v>
      </c>
    </row>
    <row r="14" spans="1:25">
      <c r="A14" s="26" t="s">
        <v>122</v>
      </c>
      <c r="B14" s="27"/>
      <c r="C14" s="28">
        <v>1808.6420000000001</v>
      </c>
      <c r="D14" s="28">
        <v>1909.8119999999999</v>
      </c>
      <c r="E14" s="28">
        <v>2014.095</v>
      </c>
      <c r="F14" s="28">
        <v>2121.7040000000002</v>
      </c>
      <c r="G14" s="28">
        <v>2232.98</v>
      </c>
      <c r="H14" s="28">
        <v>2348.5390000000002</v>
      </c>
      <c r="I14" s="28">
        <v>2473.9830000000002</v>
      </c>
      <c r="J14" s="28">
        <v>2611.61</v>
      </c>
      <c r="K14" s="28">
        <v>2755.4969999999998</v>
      </c>
      <c r="L14" s="28">
        <v>2897.038</v>
      </c>
      <c r="M14" s="28">
        <v>3033.491</v>
      </c>
      <c r="N14" s="28">
        <v>3149.44</v>
      </c>
      <c r="O14" s="28">
        <v>3254.6909999999998</v>
      </c>
      <c r="P14" s="28">
        <v>3400.9589999999998</v>
      </c>
      <c r="Q14" s="28">
        <v>3658.0419999999999</v>
      </c>
      <c r="R14" s="28">
        <v>4069.3490000000002</v>
      </c>
      <c r="S14" s="28">
        <v>4662.7280000000001</v>
      </c>
      <c r="T14" s="28">
        <v>5405.5410000000002</v>
      </c>
      <c r="U14" s="28">
        <v>6206.6229999999996</v>
      </c>
      <c r="V14" s="28">
        <v>6938.8149999999996</v>
      </c>
      <c r="W14" s="28">
        <v>7511.69</v>
      </c>
      <c r="X14" s="28">
        <v>7895.5360000000001</v>
      </c>
      <c r="Y14" s="28">
        <v>8117.1289999999999</v>
      </c>
    </row>
    <row r="15" spans="1:25">
      <c r="A15" s="26" t="s">
        <v>46</v>
      </c>
      <c r="B15" s="27"/>
      <c r="C15" s="28">
        <v>11948.209000000001</v>
      </c>
      <c r="D15" s="28">
        <v>12540.234</v>
      </c>
      <c r="E15" s="28">
        <v>13190.191999999999</v>
      </c>
      <c r="F15" s="28">
        <v>13867.656000000001</v>
      </c>
      <c r="G15" s="28">
        <v>14530.275</v>
      </c>
      <c r="H15" s="28">
        <v>15148.172</v>
      </c>
      <c r="I15" s="28">
        <v>15710.210999999999</v>
      </c>
      <c r="J15" s="28">
        <v>16226.938</v>
      </c>
      <c r="K15" s="28">
        <v>16716.849999999999</v>
      </c>
      <c r="L15" s="28">
        <v>17208.493999999999</v>
      </c>
      <c r="M15" s="28">
        <v>17723.186000000002</v>
      </c>
      <c r="N15" s="28">
        <v>18266.008000000002</v>
      </c>
      <c r="O15" s="28">
        <v>18831.819</v>
      </c>
      <c r="P15" s="28">
        <v>19419.71</v>
      </c>
      <c r="Q15" s="28">
        <v>20026.116999999998</v>
      </c>
      <c r="R15" s="28">
        <v>20648.643</v>
      </c>
      <c r="S15" s="28">
        <v>21288.07</v>
      </c>
      <c r="T15" s="28">
        <v>21946.99</v>
      </c>
      <c r="U15" s="28">
        <v>22626.595000000001</v>
      </c>
      <c r="V15" s="28">
        <v>23328.214</v>
      </c>
      <c r="W15" s="28">
        <v>24052.513999999999</v>
      </c>
      <c r="X15" s="28">
        <v>24840.550999999999</v>
      </c>
      <c r="Y15" s="28">
        <v>25670.714</v>
      </c>
    </row>
    <row r="17" spans="1:25">
      <c r="A17" s="26" t="s">
        <v>123</v>
      </c>
      <c r="C17" s="29">
        <f>SUM(C2:C15)</f>
        <v>156298.94899999999</v>
      </c>
      <c r="D17" s="29">
        <f t="shared" ref="D17:W17" si="0">SUM(D2:D15)</f>
        <v>160556.033</v>
      </c>
      <c r="E17" s="29">
        <f t="shared" si="0"/>
        <v>164910.274</v>
      </c>
      <c r="F17" s="29">
        <f t="shared" si="0"/>
        <v>169313.07199999999</v>
      </c>
      <c r="G17" s="29">
        <f t="shared" si="0"/>
        <v>173695.299</v>
      </c>
      <c r="H17" s="29">
        <f t="shared" si="0"/>
        <v>178014.50599999999</v>
      </c>
      <c r="I17" s="29">
        <f t="shared" si="0"/>
        <v>182255.073</v>
      </c>
      <c r="J17" s="29">
        <f t="shared" si="0"/>
        <v>186455.24599999998</v>
      </c>
      <c r="K17" s="29">
        <f t="shared" si="0"/>
        <v>190693.084</v>
      </c>
      <c r="L17" s="29">
        <f t="shared" si="0"/>
        <v>195076.22900000002</v>
      </c>
      <c r="M17" s="29">
        <f t="shared" si="0"/>
        <v>199686.17700000003</v>
      </c>
      <c r="N17" s="29">
        <f t="shared" si="0"/>
        <v>204531.42100000003</v>
      </c>
      <c r="O17" s="29">
        <f t="shared" si="0"/>
        <v>209598.497</v>
      </c>
      <c r="P17" s="29">
        <f t="shared" si="0"/>
        <v>214917.03799999997</v>
      </c>
      <c r="Q17" s="29">
        <f t="shared" si="0"/>
        <v>220516.51199999999</v>
      </c>
      <c r="R17" s="29">
        <f t="shared" si="0"/>
        <v>226405.54699999999</v>
      </c>
      <c r="S17" s="29">
        <f t="shared" si="0"/>
        <v>232611.20899999997</v>
      </c>
      <c r="T17" s="29">
        <f t="shared" si="0"/>
        <v>239097.299</v>
      </c>
      <c r="U17" s="29">
        <f t="shared" si="0"/>
        <v>245729.84699999998</v>
      </c>
      <c r="V17" s="29">
        <f t="shared" si="0"/>
        <v>252328.02700000003</v>
      </c>
      <c r="W17" s="29">
        <f t="shared" si="0"/>
        <v>258761.31600000002</v>
      </c>
      <c r="X17" s="29">
        <f>SUM(X2:X15)</f>
        <v>265294.66800000001</v>
      </c>
      <c r="Y17" s="29">
        <f>SUM(Y2:Y15)</f>
        <v>271788.12300000002</v>
      </c>
    </row>
    <row r="18" spans="1:25">
      <c r="A18" s="26" t="s">
        <v>125</v>
      </c>
      <c r="C18" s="29">
        <f>SUM(C2,C6,C8,C10,C11,C14)</f>
        <v>22870.05</v>
      </c>
      <c r="D18" s="29">
        <f t="shared" ref="D18:W18" si="1">SUM(D2,D6,D8,D10,D11,D14)</f>
        <v>23547.233</v>
      </c>
      <c r="E18" s="29">
        <f t="shared" si="1"/>
        <v>24166.524000000001</v>
      </c>
      <c r="F18" s="29">
        <f t="shared" si="1"/>
        <v>24734.580000000005</v>
      </c>
      <c r="G18" s="29">
        <f t="shared" si="1"/>
        <v>25261.575000000001</v>
      </c>
      <c r="H18" s="29">
        <f t="shared" si="1"/>
        <v>25760.753000000001</v>
      </c>
      <c r="I18" s="29">
        <f t="shared" si="1"/>
        <v>26234.635999999999</v>
      </c>
      <c r="J18" s="29">
        <f t="shared" si="1"/>
        <v>26699.303</v>
      </c>
      <c r="K18" s="29">
        <f t="shared" si="1"/>
        <v>27198.873</v>
      </c>
      <c r="L18" s="29">
        <f t="shared" si="1"/>
        <v>27789.210999999999</v>
      </c>
      <c r="M18" s="29">
        <f t="shared" si="1"/>
        <v>28512.866000000002</v>
      </c>
      <c r="N18" s="29">
        <f t="shared" si="1"/>
        <v>29370.342000000001</v>
      </c>
      <c r="O18" s="29">
        <f t="shared" si="1"/>
        <v>30356.696</v>
      </c>
      <c r="P18" s="29">
        <f t="shared" si="1"/>
        <v>31498.746999999999</v>
      </c>
      <c r="Q18" s="29">
        <f t="shared" si="1"/>
        <v>32826.536</v>
      </c>
      <c r="R18" s="29">
        <f t="shared" si="1"/>
        <v>34349.781999999999</v>
      </c>
      <c r="S18" s="29">
        <f t="shared" si="1"/>
        <v>36093.971000000005</v>
      </c>
      <c r="T18" s="29">
        <f t="shared" si="1"/>
        <v>38022.646999999997</v>
      </c>
      <c r="U18" s="29">
        <f t="shared" si="1"/>
        <v>40006.995000000003</v>
      </c>
      <c r="V18" s="29">
        <f t="shared" si="1"/>
        <v>41873.69</v>
      </c>
      <c r="W18" s="29">
        <f t="shared" si="1"/>
        <v>43499.571000000004</v>
      </c>
    </row>
    <row r="19" spans="1:25">
      <c r="A19" s="26" t="s">
        <v>124</v>
      </c>
      <c r="C19" s="29">
        <v>5306425.1540000001</v>
      </c>
      <c r="D19" s="29">
        <v>5392938.7410000004</v>
      </c>
      <c r="E19" s="29">
        <v>5478009.4890000001</v>
      </c>
      <c r="F19" s="29">
        <v>5561743.9419999998</v>
      </c>
      <c r="G19" s="29">
        <v>5644416.0760000004</v>
      </c>
      <c r="H19" s="29">
        <v>5726239.3150000004</v>
      </c>
      <c r="I19" s="29">
        <v>5807211.8310000002</v>
      </c>
      <c r="J19" s="29">
        <v>5887259.665</v>
      </c>
      <c r="K19" s="29">
        <v>5966464.7359999996</v>
      </c>
      <c r="L19" s="29">
        <v>6044931.358</v>
      </c>
      <c r="M19" s="29">
        <v>6122770.2199999997</v>
      </c>
      <c r="N19" s="29">
        <v>6200002.7580000004</v>
      </c>
      <c r="O19" s="29">
        <v>6276721.8360000001</v>
      </c>
      <c r="P19" s="29">
        <v>6353195.5880000005</v>
      </c>
      <c r="Q19" s="29">
        <v>6429757.6310000001</v>
      </c>
      <c r="R19" s="29">
        <v>6506649.1749999998</v>
      </c>
      <c r="S19" s="29">
        <v>6583958.568</v>
      </c>
      <c r="T19" s="29">
        <v>6661637.46</v>
      </c>
      <c r="U19" s="29">
        <v>6739610.2889999999</v>
      </c>
      <c r="V19" s="29">
        <v>6817737.1229999997</v>
      </c>
      <c r="W19" s="29">
        <v>6895889.0180000002</v>
      </c>
      <c r="X19" s="28">
        <v>6978325.3470000001</v>
      </c>
      <c r="Y19" s="28">
        <v>7062667.5460000001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FF0000"/>
  </sheetPr>
  <dimension ref="A1:AC190"/>
  <sheetViews>
    <sheetView topLeftCell="A13" zoomScale="70" zoomScaleNormal="70" workbookViewId="0">
      <selection activeCell="M45" sqref="M45"/>
    </sheetView>
  </sheetViews>
  <sheetFormatPr defaultRowHeight="15.75"/>
  <cols>
    <col min="1" max="1" width="11.42578125" style="32" customWidth="1"/>
    <col min="2" max="2" width="24" style="32" customWidth="1"/>
    <col min="3" max="4" width="9.140625" style="32"/>
    <col min="5" max="5" width="14.5703125" style="32" customWidth="1"/>
    <col min="6" max="6" width="13.28515625" style="32" customWidth="1"/>
    <col min="7" max="8" width="9.140625" style="32"/>
    <col min="9" max="9" width="15.85546875" style="32" customWidth="1"/>
    <col min="10" max="10" width="13.7109375" style="32" customWidth="1"/>
    <col min="11" max="16384" width="9.140625" style="32"/>
  </cols>
  <sheetData>
    <row r="1" spans="1:20">
      <c r="A1" s="106" t="s">
        <v>18</v>
      </c>
      <c r="B1" s="107"/>
      <c r="E1" s="106" t="s">
        <v>30</v>
      </c>
      <c r="F1" s="107"/>
      <c r="I1" s="106" t="s">
        <v>120</v>
      </c>
      <c r="J1" s="107"/>
    </row>
    <row r="2" spans="1:20">
      <c r="A2" s="104"/>
      <c r="B2" s="105"/>
      <c r="E2" s="104"/>
      <c r="F2" s="105"/>
      <c r="I2" s="104"/>
      <c r="J2" s="105"/>
    </row>
    <row r="3" spans="1:20">
      <c r="A3" s="98" t="s">
        <v>126</v>
      </c>
      <c r="B3" s="99"/>
      <c r="E3" s="98" t="s">
        <v>126</v>
      </c>
      <c r="F3" s="99"/>
      <c r="I3" s="98" t="s">
        <v>126</v>
      </c>
      <c r="J3" s="99"/>
    </row>
    <row r="4" spans="1:20">
      <c r="A4" s="98" t="s">
        <v>127</v>
      </c>
      <c r="B4" s="99"/>
      <c r="E4" s="98" t="s">
        <v>127</v>
      </c>
      <c r="F4" s="99"/>
      <c r="I4" s="98" t="s">
        <v>127</v>
      </c>
      <c r="J4" s="99"/>
    </row>
    <row r="5" spans="1:20">
      <c r="A5" s="94"/>
      <c r="B5" s="95"/>
      <c r="E5" s="94"/>
      <c r="F5" s="95"/>
      <c r="I5" s="94"/>
      <c r="J5" s="95"/>
      <c r="Q5" s="32" t="s">
        <v>366</v>
      </c>
    </row>
    <row r="6" spans="1:20" ht="18" customHeight="1">
      <c r="A6" s="33" t="s">
        <v>128</v>
      </c>
      <c r="B6" s="34" t="s">
        <v>129</v>
      </c>
      <c r="E6" s="33" t="s">
        <v>128</v>
      </c>
      <c r="F6" s="34" t="s">
        <v>129</v>
      </c>
      <c r="I6" s="33" t="s">
        <v>128</v>
      </c>
      <c r="J6" s="34" t="s">
        <v>129</v>
      </c>
      <c r="N6" s="35">
        <v>1990</v>
      </c>
      <c r="O6" s="35">
        <v>1995</v>
      </c>
      <c r="P6" s="35">
        <v>2000</v>
      </c>
      <c r="Q6" s="35">
        <v>2005</v>
      </c>
      <c r="R6" s="35">
        <v>2010</v>
      </c>
      <c r="S6" s="35">
        <v>2011</v>
      </c>
      <c r="T6" s="35">
        <v>2015</v>
      </c>
    </row>
    <row r="7" spans="1:20">
      <c r="A7" s="35">
        <v>1990</v>
      </c>
      <c r="B7" s="36">
        <v>493</v>
      </c>
      <c r="E7" s="35">
        <v>1990</v>
      </c>
      <c r="F7" s="36" t="s">
        <v>214</v>
      </c>
      <c r="I7" s="35">
        <v>1990</v>
      </c>
      <c r="J7" s="36" t="s">
        <v>285</v>
      </c>
      <c r="N7" s="36">
        <v>434</v>
      </c>
      <c r="O7" s="36">
        <v>494</v>
      </c>
      <c r="P7" s="36">
        <v>564</v>
      </c>
      <c r="Q7" s="36">
        <v>641</v>
      </c>
      <c r="R7" s="36" t="s">
        <v>137</v>
      </c>
      <c r="S7" s="36" t="s">
        <v>138</v>
      </c>
      <c r="T7" s="36" t="s">
        <v>139</v>
      </c>
    </row>
    <row r="8" spans="1:20">
      <c r="A8" s="35">
        <v>1995</v>
      </c>
      <c r="B8" s="36">
        <v>559</v>
      </c>
      <c r="E8" s="35">
        <v>1995</v>
      </c>
      <c r="F8" s="36" t="s">
        <v>215</v>
      </c>
      <c r="I8" s="35">
        <v>1995</v>
      </c>
      <c r="J8" s="36" t="s">
        <v>286</v>
      </c>
      <c r="N8" s="32">
        <v>24714</v>
      </c>
      <c r="O8" s="32">
        <v>26572</v>
      </c>
      <c r="P8" s="32">
        <v>28951</v>
      </c>
      <c r="Q8" s="32">
        <v>31927</v>
      </c>
      <c r="R8" s="32">
        <v>35186</v>
      </c>
      <c r="S8" s="32">
        <v>35903</v>
      </c>
      <c r="T8" s="32">
        <v>38969</v>
      </c>
    </row>
    <row r="9" spans="1:20">
      <c r="A9" s="35">
        <v>2000</v>
      </c>
      <c r="B9" s="36">
        <v>638</v>
      </c>
      <c r="E9" s="35">
        <v>2000</v>
      </c>
      <c r="F9" s="36" t="s">
        <v>216</v>
      </c>
      <c r="I9" s="35">
        <v>2000</v>
      </c>
      <c r="J9" s="36" t="s">
        <v>287</v>
      </c>
      <c r="N9" s="32">
        <v>12111</v>
      </c>
      <c r="O9" s="32">
        <v>13954</v>
      </c>
      <c r="P9" s="32">
        <v>16183</v>
      </c>
      <c r="Q9" s="32">
        <v>18342</v>
      </c>
      <c r="R9" s="32">
        <v>21073</v>
      </c>
      <c r="S9" s="32">
        <v>21712</v>
      </c>
      <c r="T9" s="32">
        <v>24543</v>
      </c>
    </row>
    <row r="10" spans="1:20">
      <c r="A10" s="35">
        <v>2005</v>
      </c>
      <c r="B10" s="36">
        <v>725</v>
      </c>
      <c r="E10" s="35">
        <v>2005</v>
      </c>
      <c r="F10" s="36" t="s">
        <v>217</v>
      </c>
      <c r="I10" s="35">
        <v>2005</v>
      </c>
      <c r="J10" s="36" t="s">
        <v>288</v>
      </c>
      <c r="N10" s="32">
        <v>2467</v>
      </c>
      <c r="O10" s="32">
        <v>3434</v>
      </c>
      <c r="P10" s="32">
        <v>3852</v>
      </c>
      <c r="Q10" s="32">
        <v>4336</v>
      </c>
      <c r="R10" s="32">
        <v>5103</v>
      </c>
      <c r="S10" s="32">
        <v>5237</v>
      </c>
      <c r="T10" s="32">
        <v>5687</v>
      </c>
    </row>
    <row r="11" spans="1:20">
      <c r="A11" s="35">
        <v>2010</v>
      </c>
      <c r="B11" s="36" t="s">
        <v>130</v>
      </c>
      <c r="E11" s="35">
        <v>2010</v>
      </c>
      <c r="F11" s="36" t="s">
        <v>218</v>
      </c>
      <c r="I11" s="35">
        <v>2010</v>
      </c>
      <c r="J11" s="36" t="s">
        <v>289</v>
      </c>
      <c r="N11" s="32">
        <v>2045</v>
      </c>
      <c r="O11" s="32">
        <v>1596</v>
      </c>
      <c r="P11" s="32">
        <v>1904</v>
      </c>
      <c r="Q11" s="32">
        <v>2223</v>
      </c>
      <c r="R11" s="32">
        <v>2689</v>
      </c>
      <c r="S11" s="32">
        <v>2769</v>
      </c>
      <c r="T11" s="32">
        <v>3035</v>
      </c>
    </row>
    <row r="12" spans="1:20">
      <c r="A12" s="35">
        <v>2011</v>
      </c>
      <c r="B12" s="36" t="s">
        <v>131</v>
      </c>
      <c r="E12" s="35">
        <v>2011</v>
      </c>
      <c r="F12" s="36" t="s">
        <v>219</v>
      </c>
      <c r="I12" s="35">
        <v>2011</v>
      </c>
      <c r="J12" s="36" t="s">
        <v>290</v>
      </c>
      <c r="N12" s="32">
        <v>2451</v>
      </c>
      <c r="O12" s="32">
        <v>2937</v>
      </c>
      <c r="P12" s="32">
        <v>3218</v>
      </c>
      <c r="Q12" s="32">
        <v>3508</v>
      </c>
      <c r="R12" s="32">
        <v>3684</v>
      </c>
      <c r="S12" s="32">
        <v>3716</v>
      </c>
      <c r="T12" s="32">
        <v>3846</v>
      </c>
    </row>
    <row r="13" spans="1:20">
      <c r="A13" s="35">
        <v>2015</v>
      </c>
      <c r="B13" s="36" t="s">
        <v>132</v>
      </c>
      <c r="E13" s="35">
        <v>2015</v>
      </c>
      <c r="F13" s="36" t="s">
        <v>220</v>
      </c>
      <c r="I13" s="35">
        <v>2015</v>
      </c>
      <c r="J13" s="36" t="s">
        <v>291</v>
      </c>
      <c r="N13" s="32">
        <v>1413</v>
      </c>
      <c r="O13" s="32">
        <v>1828</v>
      </c>
      <c r="P13" s="32">
        <v>2302</v>
      </c>
      <c r="Q13" s="32">
        <v>2598</v>
      </c>
      <c r="R13" s="32">
        <v>2994</v>
      </c>
      <c r="S13" s="32">
        <v>3087</v>
      </c>
      <c r="T13" s="32">
        <v>3496</v>
      </c>
    </row>
    <row r="14" spans="1:20">
      <c r="A14" s="100"/>
      <c r="B14" s="101"/>
      <c r="E14" s="100"/>
      <c r="F14" s="101"/>
      <c r="I14" s="100"/>
      <c r="J14" s="101"/>
      <c r="N14" s="32">
        <v>1235</v>
      </c>
      <c r="O14" s="32">
        <v>1600</v>
      </c>
      <c r="P14" s="32">
        <v>1620</v>
      </c>
      <c r="Q14" s="32">
        <v>1747</v>
      </c>
      <c r="R14" s="32">
        <v>2036</v>
      </c>
      <c r="S14" s="32">
        <v>2090</v>
      </c>
      <c r="T14" s="32">
        <v>2277</v>
      </c>
    </row>
    <row r="15" spans="1:20">
      <c r="A15" s="98" t="s">
        <v>133</v>
      </c>
      <c r="B15" s="99"/>
      <c r="E15" s="98" t="s">
        <v>133</v>
      </c>
      <c r="F15" s="99"/>
      <c r="I15" s="98" t="s">
        <v>133</v>
      </c>
      <c r="J15" s="99"/>
      <c r="N15" s="32">
        <v>440</v>
      </c>
      <c r="O15" s="32">
        <v>476</v>
      </c>
      <c r="P15" s="32">
        <v>569</v>
      </c>
      <c r="Q15" s="32">
        <v>800</v>
      </c>
      <c r="R15" s="32">
        <v>1735</v>
      </c>
      <c r="S15" s="32">
        <v>1848</v>
      </c>
      <c r="T15" s="32">
        <v>2017</v>
      </c>
    </row>
    <row r="16" spans="1:20">
      <c r="A16" s="98" t="s">
        <v>127</v>
      </c>
      <c r="B16" s="99"/>
      <c r="E16" s="98" t="s">
        <v>127</v>
      </c>
      <c r="F16" s="99"/>
      <c r="I16" s="98" t="s">
        <v>127</v>
      </c>
      <c r="J16" s="99"/>
      <c r="N16" s="32">
        <v>12360</v>
      </c>
      <c r="O16" s="32">
        <v>14548</v>
      </c>
      <c r="P16" s="32">
        <v>16006</v>
      </c>
      <c r="Q16" s="32">
        <v>19468</v>
      </c>
      <c r="R16" s="32">
        <v>22530</v>
      </c>
      <c r="S16" s="32">
        <v>23111</v>
      </c>
      <c r="T16" s="32">
        <v>25381</v>
      </c>
    </row>
    <row r="17" spans="1:20">
      <c r="A17" s="94"/>
      <c r="B17" s="95"/>
      <c r="E17" s="94"/>
      <c r="F17" s="95"/>
      <c r="I17" s="94"/>
      <c r="J17" s="95"/>
      <c r="N17" s="32">
        <v>5853</v>
      </c>
      <c r="O17" s="32">
        <v>7909</v>
      </c>
      <c r="P17" s="32">
        <v>8954</v>
      </c>
      <c r="Q17" s="32">
        <v>10083</v>
      </c>
      <c r="R17" s="32">
        <v>11117</v>
      </c>
      <c r="S17" s="32">
        <v>11392</v>
      </c>
      <c r="T17" s="32">
        <v>12662</v>
      </c>
    </row>
    <row r="18" spans="1:20" ht="18" customHeight="1">
      <c r="A18" s="33" t="s">
        <v>128</v>
      </c>
      <c r="B18" s="34" t="s">
        <v>134</v>
      </c>
      <c r="E18" s="33" t="s">
        <v>128</v>
      </c>
      <c r="F18" s="34" t="s">
        <v>134</v>
      </c>
      <c r="I18" s="33" t="s">
        <v>128</v>
      </c>
      <c r="J18" s="34" t="s">
        <v>134</v>
      </c>
      <c r="N18" s="32">
        <v>6030</v>
      </c>
      <c r="O18" s="32">
        <v>7100</v>
      </c>
      <c r="P18" s="32">
        <v>8306</v>
      </c>
      <c r="Q18" s="32">
        <v>9941</v>
      </c>
      <c r="R18" s="32">
        <v>11363</v>
      </c>
      <c r="S18" s="32">
        <v>11642</v>
      </c>
      <c r="T18" s="32">
        <v>12789</v>
      </c>
    </row>
    <row r="19" spans="1:20">
      <c r="A19" s="35">
        <v>1990</v>
      </c>
      <c r="B19" s="36">
        <v>58</v>
      </c>
      <c r="E19" s="35">
        <v>1990</v>
      </c>
      <c r="F19" s="36">
        <v>498</v>
      </c>
      <c r="I19" s="35">
        <v>1990</v>
      </c>
      <c r="J19" s="36" t="s">
        <v>292</v>
      </c>
      <c r="N19" s="32">
        <v>1430</v>
      </c>
      <c r="O19" s="32">
        <v>1839</v>
      </c>
      <c r="P19" s="32">
        <v>2452</v>
      </c>
      <c r="Q19" s="32">
        <v>3348</v>
      </c>
      <c r="R19" s="32">
        <v>6313</v>
      </c>
      <c r="S19" s="32">
        <v>6657</v>
      </c>
      <c r="T19" s="32">
        <v>7159</v>
      </c>
    </row>
    <row r="20" spans="1:20">
      <c r="A20" s="35">
        <v>1995</v>
      </c>
      <c r="B20" s="36">
        <v>65</v>
      </c>
      <c r="E20" s="35">
        <v>1995</v>
      </c>
      <c r="F20" s="36">
        <v>526</v>
      </c>
      <c r="I20" s="35">
        <v>1995</v>
      </c>
      <c r="J20" s="36" t="s">
        <v>293</v>
      </c>
      <c r="N20" s="32">
        <v>2501</v>
      </c>
      <c r="O20" s="32">
        <v>3599</v>
      </c>
      <c r="P20" s="32">
        <v>4655</v>
      </c>
      <c r="Q20" s="32">
        <v>5975</v>
      </c>
      <c r="R20" s="32">
        <v>7635</v>
      </c>
      <c r="S20" s="32">
        <v>8014</v>
      </c>
      <c r="T20" s="32">
        <v>9697</v>
      </c>
    </row>
    <row r="21" spans="1:20">
      <c r="A21" s="35">
        <v>2000</v>
      </c>
      <c r="B21" s="36">
        <v>74</v>
      </c>
      <c r="E21" s="35">
        <v>2000</v>
      </c>
      <c r="F21" s="36">
        <v>524</v>
      </c>
      <c r="I21" s="35">
        <v>2000</v>
      </c>
      <c r="J21" s="36" t="s">
        <v>294</v>
      </c>
    </row>
    <row r="22" spans="1:20">
      <c r="A22" s="35">
        <v>2005</v>
      </c>
      <c r="B22" s="36">
        <v>84</v>
      </c>
      <c r="E22" s="35">
        <v>2005</v>
      </c>
      <c r="F22" s="36">
        <v>544</v>
      </c>
      <c r="I22" s="35">
        <v>2005</v>
      </c>
      <c r="J22" s="36" t="s">
        <v>295</v>
      </c>
    </row>
    <row r="23" spans="1:20">
      <c r="A23" s="35">
        <v>2010</v>
      </c>
      <c r="B23" s="36">
        <v>144</v>
      </c>
      <c r="E23" s="35">
        <v>2010</v>
      </c>
      <c r="F23" s="36">
        <v>544</v>
      </c>
      <c r="I23" s="35">
        <v>2010</v>
      </c>
      <c r="J23" s="36" t="s">
        <v>296</v>
      </c>
      <c r="P23" s="32" t="s">
        <v>367</v>
      </c>
    </row>
    <row r="24" spans="1:20">
      <c r="A24" s="35">
        <v>2011</v>
      </c>
      <c r="B24" s="36">
        <v>150</v>
      </c>
      <c r="E24" s="35">
        <v>2011</v>
      </c>
      <c r="F24" s="36">
        <v>543</v>
      </c>
      <c r="I24" s="35">
        <v>2011</v>
      </c>
      <c r="J24" s="36" t="s">
        <v>297</v>
      </c>
      <c r="N24" s="35">
        <v>1990</v>
      </c>
      <c r="O24" s="35">
        <v>1995</v>
      </c>
      <c r="P24" s="35">
        <v>2000</v>
      </c>
      <c r="Q24" s="35">
        <v>2005</v>
      </c>
      <c r="R24" s="35">
        <v>2010</v>
      </c>
      <c r="S24" s="35">
        <v>2011</v>
      </c>
      <c r="T24" s="35">
        <v>2015</v>
      </c>
    </row>
    <row r="25" spans="1:20">
      <c r="A25" s="35">
        <v>2015</v>
      </c>
      <c r="B25" s="36">
        <v>155</v>
      </c>
      <c r="E25" s="35">
        <v>2015</v>
      </c>
      <c r="F25" s="36">
        <v>540</v>
      </c>
      <c r="I25" s="35">
        <v>2015</v>
      </c>
      <c r="J25" s="36" t="s">
        <v>298</v>
      </c>
      <c r="N25" s="32">
        <v>58</v>
      </c>
      <c r="O25" s="32">
        <v>65</v>
      </c>
      <c r="P25" s="32">
        <v>74</v>
      </c>
      <c r="Q25" s="32">
        <v>84</v>
      </c>
      <c r="R25" s="32">
        <v>144</v>
      </c>
      <c r="S25" s="32">
        <v>150</v>
      </c>
      <c r="T25" s="32">
        <v>155</v>
      </c>
    </row>
    <row r="26" spans="1:20">
      <c r="A26" s="100"/>
      <c r="B26" s="101"/>
      <c r="E26" s="100"/>
      <c r="F26" s="101"/>
      <c r="I26" s="100"/>
      <c r="J26" s="101"/>
      <c r="N26" s="32">
        <v>32129</v>
      </c>
      <c r="O26" s="32">
        <v>35492</v>
      </c>
      <c r="P26" s="32">
        <v>38697</v>
      </c>
      <c r="Q26" s="32">
        <v>42276</v>
      </c>
      <c r="R26" s="32">
        <v>45935</v>
      </c>
      <c r="S26" s="32">
        <v>46634</v>
      </c>
      <c r="T26" s="32">
        <v>49210</v>
      </c>
    </row>
    <row r="27" spans="1:20">
      <c r="A27" s="98" t="s">
        <v>135</v>
      </c>
      <c r="B27" s="99"/>
      <c r="E27" s="98" t="s">
        <v>135</v>
      </c>
      <c r="F27" s="99"/>
      <c r="I27" s="98" t="s">
        <v>135</v>
      </c>
      <c r="J27" s="99"/>
      <c r="N27" s="32">
        <v>5263</v>
      </c>
      <c r="O27" s="32">
        <v>6334</v>
      </c>
      <c r="P27" s="32">
        <v>7675</v>
      </c>
      <c r="Q27" s="32">
        <v>9017</v>
      </c>
      <c r="R27" s="32">
        <v>10599</v>
      </c>
      <c r="S27" s="32">
        <v>10953</v>
      </c>
      <c r="T27" s="32">
        <v>12434</v>
      </c>
    </row>
    <row r="28" spans="1:20">
      <c r="A28" s="98" t="s">
        <v>127</v>
      </c>
      <c r="B28" s="99"/>
      <c r="E28" s="98" t="s">
        <v>127</v>
      </c>
      <c r="F28" s="99"/>
      <c r="I28" s="98" t="s">
        <v>127</v>
      </c>
      <c r="J28" s="99"/>
      <c r="N28" s="32">
        <v>949</v>
      </c>
      <c r="O28" s="32">
        <v>948</v>
      </c>
      <c r="P28" s="32">
        <v>975</v>
      </c>
      <c r="Q28" s="32">
        <v>1006</v>
      </c>
      <c r="R28" s="32">
        <v>1084</v>
      </c>
      <c r="S28" s="32">
        <v>1094</v>
      </c>
      <c r="T28" s="32">
        <v>1110</v>
      </c>
    </row>
    <row r="29" spans="1:20">
      <c r="A29" s="94"/>
      <c r="B29" s="95"/>
      <c r="E29" s="94"/>
      <c r="F29" s="95"/>
      <c r="I29" s="94"/>
      <c r="J29" s="95"/>
      <c r="N29" s="32">
        <v>42</v>
      </c>
      <c r="O29" s="32">
        <v>32</v>
      </c>
      <c r="P29" s="32">
        <v>37</v>
      </c>
      <c r="Q29" s="32">
        <v>41</v>
      </c>
      <c r="R29" s="32">
        <v>48</v>
      </c>
      <c r="S29" s="32">
        <v>49</v>
      </c>
      <c r="T29" s="32">
        <v>52</v>
      </c>
    </row>
    <row r="30" spans="1:20" ht="18" customHeight="1">
      <c r="A30" s="33" t="s">
        <v>128</v>
      </c>
      <c r="B30" s="34" t="s">
        <v>136</v>
      </c>
      <c r="E30" s="33" t="s">
        <v>128</v>
      </c>
      <c r="F30" s="34" t="s">
        <v>136</v>
      </c>
      <c r="I30" s="33" t="s">
        <v>128</v>
      </c>
      <c r="J30" s="34" t="s">
        <v>136</v>
      </c>
      <c r="N30" s="32">
        <v>498</v>
      </c>
      <c r="O30" s="32">
        <v>526</v>
      </c>
      <c r="P30" s="32">
        <v>524</v>
      </c>
      <c r="Q30" s="32">
        <v>544</v>
      </c>
      <c r="R30" s="32">
        <v>544</v>
      </c>
      <c r="S30" s="32">
        <v>543</v>
      </c>
      <c r="T30" s="32">
        <v>540</v>
      </c>
    </row>
    <row r="31" spans="1:20">
      <c r="A31" s="35">
        <v>1990</v>
      </c>
      <c r="B31" s="36">
        <v>434</v>
      </c>
      <c r="E31" s="35">
        <v>1990</v>
      </c>
      <c r="F31" s="36" t="s">
        <v>221</v>
      </c>
      <c r="I31" s="35">
        <v>1990</v>
      </c>
      <c r="J31" s="36" t="s">
        <v>299</v>
      </c>
      <c r="N31" s="32">
        <v>669</v>
      </c>
      <c r="O31" s="32">
        <v>768</v>
      </c>
      <c r="P31" s="32">
        <v>897</v>
      </c>
      <c r="Q31" s="32">
        <v>958</v>
      </c>
      <c r="R31" s="32">
        <v>1046</v>
      </c>
      <c r="S31" s="32">
        <v>1065</v>
      </c>
      <c r="T31" s="32">
        <v>1151</v>
      </c>
    </row>
    <row r="32" spans="1:20">
      <c r="A32" s="35">
        <v>1995</v>
      </c>
      <c r="B32" s="36">
        <v>494</v>
      </c>
      <c r="E32" s="35">
        <v>1995</v>
      </c>
      <c r="F32" s="36" t="s">
        <v>222</v>
      </c>
      <c r="I32" s="35">
        <v>1995</v>
      </c>
      <c r="J32" s="36" t="s">
        <v>300</v>
      </c>
      <c r="N32" s="32">
        <v>633</v>
      </c>
      <c r="O32" s="32">
        <v>632</v>
      </c>
      <c r="P32" s="32">
        <v>644</v>
      </c>
      <c r="Q32" s="32">
        <v>683</v>
      </c>
      <c r="R32" s="32">
        <v>746</v>
      </c>
      <c r="S32" s="32">
        <v>756</v>
      </c>
      <c r="T32" s="32">
        <v>781</v>
      </c>
    </row>
    <row r="33" spans="1:29">
      <c r="A33" s="35">
        <v>2000</v>
      </c>
      <c r="B33" s="36">
        <v>564</v>
      </c>
      <c r="E33" s="35">
        <v>2000</v>
      </c>
      <c r="F33" s="36" t="s">
        <v>223</v>
      </c>
      <c r="I33" s="35">
        <v>2000</v>
      </c>
      <c r="J33" s="36" t="s">
        <v>301</v>
      </c>
      <c r="N33" s="32">
        <v>34</v>
      </c>
      <c r="O33" s="32">
        <v>25</v>
      </c>
      <c r="P33" s="32">
        <v>22</v>
      </c>
      <c r="Q33" s="32">
        <v>21</v>
      </c>
      <c r="R33" s="32">
        <v>24</v>
      </c>
      <c r="S33" s="32">
        <v>22</v>
      </c>
      <c r="T33" s="32">
        <v>15</v>
      </c>
    </row>
    <row r="34" spans="1:29">
      <c r="A34" s="35">
        <v>2005</v>
      </c>
      <c r="B34" s="36">
        <v>641</v>
      </c>
      <c r="E34" s="35">
        <v>2005</v>
      </c>
      <c r="F34" s="36" t="s">
        <v>224</v>
      </c>
      <c r="I34" s="35">
        <v>2005</v>
      </c>
      <c r="J34" s="36" t="s">
        <v>302</v>
      </c>
      <c r="N34" s="32">
        <v>3779</v>
      </c>
      <c r="O34" s="32">
        <v>3944</v>
      </c>
      <c r="P34" s="32">
        <v>4040</v>
      </c>
      <c r="Q34" s="32">
        <v>4573</v>
      </c>
      <c r="R34" s="32">
        <v>4918</v>
      </c>
      <c r="S34" s="32">
        <v>4971</v>
      </c>
      <c r="T34" s="32">
        <v>5157</v>
      </c>
    </row>
    <row r="35" spans="1:29">
      <c r="A35" s="35">
        <v>2010</v>
      </c>
      <c r="B35" s="36" t="s">
        <v>137</v>
      </c>
      <c r="E35" s="35">
        <v>2010</v>
      </c>
      <c r="F35" s="36" t="s">
        <v>225</v>
      </c>
      <c r="I35" s="35">
        <v>2010</v>
      </c>
      <c r="J35" s="36" t="s">
        <v>303</v>
      </c>
      <c r="N35" s="32">
        <v>14604</v>
      </c>
      <c r="O35" s="32">
        <v>16630</v>
      </c>
      <c r="P35" s="32">
        <v>18602</v>
      </c>
      <c r="Q35" s="32">
        <v>20695</v>
      </c>
      <c r="R35" s="32">
        <v>22486</v>
      </c>
      <c r="S35" s="32">
        <v>22926</v>
      </c>
      <c r="T35" s="32">
        <v>24756</v>
      </c>
    </row>
    <row r="36" spans="1:29">
      <c r="A36" s="35">
        <v>2011</v>
      </c>
      <c r="B36" s="36" t="s">
        <v>138</v>
      </c>
      <c r="E36" s="35">
        <v>2011</v>
      </c>
      <c r="F36" s="36" t="s">
        <v>226</v>
      </c>
      <c r="I36" s="35">
        <v>2011</v>
      </c>
      <c r="J36" s="36" t="s">
        <v>304</v>
      </c>
      <c r="N36" s="32">
        <v>6294</v>
      </c>
      <c r="O36" s="32">
        <v>7071</v>
      </c>
      <c r="P36" s="32">
        <v>7683</v>
      </c>
      <c r="Q36" s="32">
        <v>8543</v>
      </c>
      <c r="R36" s="32">
        <v>9047</v>
      </c>
      <c r="S36" s="32">
        <v>9124</v>
      </c>
      <c r="T36" s="32">
        <v>9394</v>
      </c>
    </row>
    <row r="37" spans="1:29">
      <c r="A37" s="35">
        <v>2015</v>
      </c>
      <c r="B37" s="36" t="s">
        <v>139</v>
      </c>
      <c r="E37" s="35">
        <v>2015</v>
      </c>
      <c r="F37" s="36" t="s">
        <v>227</v>
      </c>
      <c r="I37" s="35">
        <v>2015</v>
      </c>
      <c r="J37" s="36" t="s">
        <v>305</v>
      </c>
      <c r="N37" s="32">
        <v>379</v>
      </c>
      <c r="O37" s="32">
        <v>509</v>
      </c>
      <c r="P37" s="32">
        <v>581</v>
      </c>
      <c r="Q37" s="32">
        <v>722</v>
      </c>
      <c r="R37" s="32">
        <v>1199</v>
      </c>
      <c r="S37" s="32">
        <v>1234</v>
      </c>
      <c r="T37" s="32">
        <v>1215</v>
      </c>
    </row>
    <row r="38" spans="1:29">
      <c r="A38" s="100"/>
      <c r="B38" s="101"/>
      <c r="E38" s="100"/>
      <c r="F38" s="101"/>
      <c r="I38" s="100"/>
      <c r="J38" s="101"/>
      <c r="N38" s="32">
        <v>9447</v>
      </c>
      <c r="O38" s="32">
        <v>11549</v>
      </c>
      <c r="P38" s="32">
        <v>13068</v>
      </c>
      <c r="Q38" s="32">
        <v>14674</v>
      </c>
      <c r="R38" s="32">
        <v>16418</v>
      </c>
      <c r="S38" s="32">
        <v>16785</v>
      </c>
      <c r="T38" s="32">
        <v>18283</v>
      </c>
    </row>
    <row r="39" spans="1:29" ht="38.25" customHeight="1">
      <c r="A39" s="102" t="s">
        <v>22</v>
      </c>
      <c r="B39" s="103"/>
      <c r="E39" s="102" t="s">
        <v>228</v>
      </c>
      <c r="F39" s="103"/>
      <c r="I39" s="102" t="s">
        <v>121</v>
      </c>
      <c r="J39" s="103"/>
      <c r="Y39" s="32" t="s">
        <v>368</v>
      </c>
    </row>
    <row r="40" spans="1:29">
      <c r="A40" s="104"/>
      <c r="B40" s="105"/>
      <c r="E40" s="104"/>
      <c r="F40" s="105"/>
      <c r="I40" s="104"/>
      <c r="J40" s="105"/>
      <c r="W40" s="35">
        <v>1990</v>
      </c>
      <c r="X40" s="35">
        <v>1995</v>
      </c>
      <c r="Y40" s="35">
        <v>2000</v>
      </c>
      <c r="Z40" s="35">
        <v>2005</v>
      </c>
      <c r="AA40" s="35">
        <v>2010</v>
      </c>
      <c r="AB40" s="35">
        <v>2011</v>
      </c>
      <c r="AC40" s="35">
        <v>2015</v>
      </c>
    </row>
    <row r="41" spans="1:29">
      <c r="A41" s="98" t="s">
        <v>126</v>
      </c>
      <c r="B41" s="99"/>
      <c r="E41" s="98" t="s">
        <v>126</v>
      </c>
      <c r="F41" s="99"/>
      <c r="I41" s="98" t="s">
        <v>126</v>
      </c>
      <c r="J41" s="99"/>
      <c r="W41" s="36">
        <v>493</v>
      </c>
      <c r="X41" s="36">
        <v>559</v>
      </c>
      <c r="Y41" s="36">
        <v>638</v>
      </c>
      <c r="Z41" s="36">
        <v>725</v>
      </c>
      <c r="AA41" s="36" t="s">
        <v>130</v>
      </c>
      <c r="AB41" s="36" t="s">
        <v>131</v>
      </c>
      <c r="AC41" s="36" t="s">
        <v>132</v>
      </c>
    </row>
    <row r="42" spans="1:29">
      <c r="A42" s="98" t="s">
        <v>127</v>
      </c>
      <c r="B42" s="99"/>
      <c r="E42" s="98" t="s">
        <v>127</v>
      </c>
      <c r="F42" s="99"/>
      <c r="I42" s="98" t="s">
        <v>127</v>
      </c>
      <c r="J42" s="99"/>
      <c r="W42" s="32">
        <f>SUM(N26,N8)</f>
        <v>56843</v>
      </c>
      <c r="X42" s="32">
        <f t="shared" ref="X42:AC54" si="0">SUM(O26,O8)</f>
        <v>62064</v>
      </c>
      <c r="Y42" s="32">
        <f t="shared" si="0"/>
        <v>67648</v>
      </c>
      <c r="Z42" s="32">
        <f t="shared" si="0"/>
        <v>74203</v>
      </c>
      <c r="AA42" s="32">
        <f t="shared" si="0"/>
        <v>81121</v>
      </c>
      <c r="AB42" s="32">
        <f t="shared" si="0"/>
        <v>82537</v>
      </c>
      <c r="AC42" s="32">
        <f t="shared" si="0"/>
        <v>88179</v>
      </c>
    </row>
    <row r="43" spans="1:29">
      <c r="A43" s="94"/>
      <c r="B43" s="95"/>
      <c r="E43" s="94"/>
      <c r="F43" s="95"/>
      <c r="I43" s="94"/>
      <c r="J43" s="95"/>
      <c r="W43" s="32">
        <f t="shared" ref="W43:W54" si="1">SUM(N27,N9)</f>
        <v>17374</v>
      </c>
      <c r="X43" s="32">
        <f t="shared" si="0"/>
        <v>20288</v>
      </c>
      <c r="Y43" s="32">
        <f t="shared" si="0"/>
        <v>23858</v>
      </c>
      <c r="Z43" s="32">
        <f t="shared" si="0"/>
        <v>27359</v>
      </c>
      <c r="AA43" s="32">
        <f t="shared" si="0"/>
        <v>31672</v>
      </c>
      <c r="AB43" s="32">
        <f t="shared" si="0"/>
        <v>32665</v>
      </c>
      <c r="AC43" s="32">
        <f t="shared" si="0"/>
        <v>36977</v>
      </c>
    </row>
    <row r="44" spans="1:29" ht="18" customHeight="1">
      <c r="A44" s="33" t="s">
        <v>128</v>
      </c>
      <c r="B44" s="34" t="s">
        <v>129</v>
      </c>
      <c r="E44" s="33" t="s">
        <v>128</v>
      </c>
      <c r="F44" s="34" t="s">
        <v>129</v>
      </c>
      <c r="I44" s="33" t="s">
        <v>128</v>
      </c>
      <c r="J44" s="34" t="s">
        <v>129</v>
      </c>
      <c r="W44" s="32">
        <f t="shared" si="1"/>
        <v>3416</v>
      </c>
      <c r="X44" s="32">
        <f t="shared" si="0"/>
        <v>4382</v>
      </c>
      <c r="Y44" s="32">
        <f t="shared" si="0"/>
        <v>4827</v>
      </c>
      <c r="Z44" s="32">
        <f t="shared" si="0"/>
        <v>5342</v>
      </c>
      <c r="AA44" s="32">
        <f t="shared" si="0"/>
        <v>6187</v>
      </c>
      <c r="AB44" s="32">
        <f t="shared" si="0"/>
        <v>6331</v>
      </c>
      <c r="AC44" s="32">
        <f t="shared" si="0"/>
        <v>6797</v>
      </c>
    </row>
    <row r="45" spans="1:29">
      <c r="A45" s="35">
        <v>1990</v>
      </c>
      <c r="B45" s="36" t="s">
        <v>140</v>
      </c>
      <c r="E45" s="35">
        <v>1990</v>
      </c>
      <c r="F45" s="36" t="s">
        <v>229</v>
      </c>
      <c r="I45" s="35">
        <v>1990</v>
      </c>
      <c r="J45" s="36" t="s">
        <v>306</v>
      </c>
      <c r="W45" s="32">
        <f t="shared" si="1"/>
        <v>2087</v>
      </c>
      <c r="X45" s="32">
        <f t="shared" si="0"/>
        <v>1628</v>
      </c>
      <c r="Y45" s="32">
        <f t="shared" si="0"/>
        <v>1941</v>
      </c>
      <c r="Z45" s="32">
        <f t="shared" si="0"/>
        <v>2264</v>
      </c>
      <c r="AA45" s="32">
        <f t="shared" si="0"/>
        <v>2737</v>
      </c>
      <c r="AB45" s="32">
        <f t="shared" si="0"/>
        <v>2818</v>
      </c>
      <c r="AC45" s="32">
        <f t="shared" si="0"/>
        <v>3087</v>
      </c>
    </row>
    <row r="46" spans="1:29">
      <c r="A46" s="35">
        <v>1995</v>
      </c>
      <c r="B46" s="36" t="s">
        <v>141</v>
      </c>
      <c r="E46" s="35">
        <v>1995</v>
      </c>
      <c r="F46" s="36" t="s">
        <v>230</v>
      </c>
      <c r="I46" s="35">
        <v>1995</v>
      </c>
      <c r="J46" s="36" t="s">
        <v>307</v>
      </c>
      <c r="W46" s="32">
        <f t="shared" si="1"/>
        <v>2949</v>
      </c>
      <c r="X46" s="32">
        <f t="shared" si="0"/>
        <v>3463</v>
      </c>
      <c r="Y46" s="32">
        <f t="shared" si="0"/>
        <v>3742</v>
      </c>
      <c r="Z46" s="32">
        <f t="shared" si="0"/>
        <v>4052</v>
      </c>
      <c r="AA46" s="32">
        <f t="shared" si="0"/>
        <v>4228</v>
      </c>
      <c r="AB46" s="32">
        <f t="shared" si="0"/>
        <v>4259</v>
      </c>
      <c r="AC46" s="32">
        <f t="shared" si="0"/>
        <v>4386</v>
      </c>
    </row>
    <row r="47" spans="1:29">
      <c r="A47" s="35">
        <v>2000</v>
      </c>
      <c r="B47" s="36" t="s">
        <v>142</v>
      </c>
      <c r="E47" s="35">
        <v>2000</v>
      </c>
      <c r="F47" s="36" t="s">
        <v>231</v>
      </c>
      <c r="I47" s="35">
        <v>2000</v>
      </c>
      <c r="J47" s="36" t="s">
        <v>308</v>
      </c>
      <c r="W47" s="32">
        <f t="shared" si="1"/>
        <v>2082</v>
      </c>
      <c r="X47" s="32">
        <f t="shared" si="0"/>
        <v>2596</v>
      </c>
      <c r="Y47" s="32">
        <f t="shared" si="0"/>
        <v>3199</v>
      </c>
      <c r="Z47" s="32">
        <f t="shared" si="0"/>
        <v>3556</v>
      </c>
      <c r="AA47" s="32">
        <f t="shared" si="0"/>
        <v>4040</v>
      </c>
      <c r="AB47" s="32">
        <f t="shared" si="0"/>
        <v>4152</v>
      </c>
      <c r="AC47" s="32">
        <f t="shared" si="0"/>
        <v>4647</v>
      </c>
    </row>
    <row r="48" spans="1:29">
      <c r="A48" s="35">
        <v>2005</v>
      </c>
      <c r="B48" s="36" t="s">
        <v>143</v>
      </c>
      <c r="E48" s="35">
        <v>2005</v>
      </c>
      <c r="F48" s="36" t="s">
        <v>232</v>
      </c>
      <c r="I48" s="35">
        <v>2005</v>
      </c>
      <c r="J48" s="36" t="s">
        <v>309</v>
      </c>
      <c r="W48" s="32">
        <f t="shared" si="1"/>
        <v>1868</v>
      </c>
      <c r="X48" s="32">
        <f t="shared" si="0"/>
        <v>2232</v>
      </c>
      <c r="Y48" s="32">
        <f t="shared" si="0"/>
        <v>2264</v>
      </c>
      <c r="Z48" s="32">
        <f t="shared" si="0"/>
        <v>2430</v>
      </c>
      <c r="AA48" s="32">
        <f t="shared" si="0"/>
        <v>2782</v>
      </c>
      <c r="AB48" s="32">
        <f t="shared" si="0"/>
        <v>2846</v>
      </c>
      <c r="AC48" s="32">
        <f t="shared" si="0"/>
        <v>3058</v>
      </c>
    </row>
    <row r="49" spans="1:29">
      <c r="A49" s="35">
        <v>2010</v>
      </c>
      <c r="B49" s="36" t="s">
        <v>144</v>
      </c>
      <c r="E49" s="35">
        <v>2010</v>
      </c>
      <c r="F49" s="36" t="s">
        <v>233</v>
      </c>
      <c r="I49" s="35">
        <v>2010</v>
      </c>
      <c r="J49" s="36" t="s">
        <v>310</v>
      </c>
      <c r="W49" s="32">
        <f t="shared" si="1"/>
        <v>474</v>
      </c>
      <c r="X49" s="32">
        <f t="shared" si="0"/>
        <v>501</v>
      </c>
      <c r="Y49" s="32">
        <f t="shared" si="0"/>
        <v>591</v>
      </c>
      <c r="Z49" s="32">
        <f t="shared" si="0"/>
        <v>821</v>
      </c>
      <c r="AA49" s="32">
        <f t="shared" si="0"/>
        <v>1759</v>
      </c>
      <c r="AB49" s="32">
        <f t="shared" si="0"/>
        <v>1870</v>
      </c>
      <c r="AC49" s="32">
        <f t="shared" si="0"/>
        <v>2032</v>
      </c>
    </row>
    <row r="50" spans="1:29">
      <c r="A50" s="35">
        <v>2011</v>
      </c>
      <c r="B50" s="36" t="s">
        <v>145</v>
      </c>
      <c r="E50" s="35">
        <v>2011</v>
      </c>
      <c r="F50" s="36" t="s">
        <v>234</v>
      </c>
      <c r="I50" s="35">
        <v>2011</v>
      </c>
      <c r="J50" s="36" t="s">
        <v>311</v>
      </c>
      <c r="W50" s="32">
        <f t="shared" si="1"/>
        <v>16139</v>
      </c>
      <c r="X50" s="32">
        <f t="shared" si="0"/>
        <v>18492</v>
      </c>
      <c r="Y50" s="32">
        <f t="shared" si="0"/>
        <v>20046</v>
      </c>
      <c r="Z50" s="32">
        <f t="shared" si="0"/>
        <v>24041</v>
      </c>
      <c r="AA50" s="32">
        <f t="shared" si="0"/>
        <v>27448</v>
      </c>
      <c r="AB50" s="32">
        <f t="shared" si="0"/>
        <v>28082</v>
      </c>
      <c r="AC50" s="32">
        <f t="shared" si="0"/>
        <v>30538</v>
      </c>
    </row>
    <row r="51" spans="1:29">
      <c r="A51" s="35">
        <v>2015</v>
      </c>
      <c r="B51" s="36" t="s">
        <v>146</v>
      </c>
      <c r="E51" s="35">
        <v>2015</v>
      </c>
      <c r="F51" s="36" t="s">
        <v>235</v>
      </c>
      <c r="I51" s="35">
        <v>2015</v>
      </c>
      <c r="J51" s="36" t="s">
        <v>312</v>
      </c>
      <c r="W51" s="32">
        <f t="shared" si="1"/>
        <v>20457</v>
      </c>
      <c r="X51" s="32">
        <f t="shared" si="0"/>
        <v>24539</v>
      </c>
      <c r="Y51" s="32">
        <f t="shared" si="0"/>
        <v>27556</v>
      </c>
      <c r="Z51" s="32">
        <f t="shared" si="0"/>
        <v>30778</v>
      </c>
      <c r="AA51" s="32">
        <f t="shared" si="0"/>
        <v>33603</v>
      </c>
      <c r="AB51" s="32">
        <f t="shared" si="0"/>
        <v>34318</v>
      </c>
      <c r="AC51" s="32">
        <f t="shared" si="0"/>
        <v>37418</v>
      </c>
    </row>
    <row r="52" spans="1:29">
      <c r="A52" s="100"/>
      <c r="B52" s="101"/>
      <c r="E52" s="100"/>
      <c r="F52" s="101"/>
      <c r="I52" s="100"/>
      <c r="J52" s="101"/>
      <c r="W52" s="32">
        <f t="shared" si="1"/>
        <v>12324</v>
      </c>
      <c r="X52" s="32">
        <f t="shared" si="0"/>
        <v>14171</v>
      </c>
      <c r="Y52" s="32">
        <f t="shared" si="0"/>
        <v>15989</v>
      </c>
      <c r="Z52" s="32">
        <f t="shared" si="0"/>
        <v>18484</v>
      </c>
      <c r="AA52" s="32">
        <f t="shared" si="0"/>
        <v>20410</v>
      </c>
      <c r="AB52" s="32">
        <f t="shared" si="0"/>
        <v>20766</v>
      </c>
      <c r="AC52" s="32">
        <f t="shared" si="0"/>
        <v>22183</v>
      </c>
    </row>
    <row r="53" spans="1:29">
      <c r="A53" s="98" t="s">
        <v>133</v>
      </c>
      <c r="B53" s="99"/>
      <c r="E53" s="98" t="s">
        <v>133</v>
      </c>
      <c r="F53" s="99"/>
      <c r="I53" s="98" t="s">
        <v>133</v>
      </c>
      <c r="J53" s="99"/>
      <c r="W53" s="32">
        <f t="shared" si="1"/>
        <v>1809</v>
      </c>
      <c r="X53" s="32">
        <f t="shared" ref="X53:X54" si="2">SUM(O37,O19)</f>
        <v>2348</v>
      </c>
      <c r="Y53" s="32">
        <f t="shared" si="0"/>
        <v>3033</v>
      </c>
      <c r="Z53" s="32">
        <f t="shared" si="0"/>
        <v>4070</v>
      </c>
      <c r="AA53" s="32">
        <f t="shared" si="0"/>
        <v>7512</v>
      </c>
      <c r="AB53" s="32">
        <f t="shared" si="0"/>
        <v>7891</v>
      </c>
      <c r="AC53" s="32">
        <f t="shared" si="0"/>
        <v>8374</v>
      </c>
    </row>
    <row r="54" spans="1:29" ht="16.5" thickBot="1">
      <c r="A54" s="98" t="s">
        <v>127</v>
      </c>
      <c r="B54" s="99"/>
      <c r="E54" s="98" t="s">
        <v>127</v>
      </c>
      <c r="F54" s="99"/>
      <c r="I54" s="98" t="s">
        <v>127</v>
      </c>
      <c r="J54" s="99"/>
      <c r="W54" s="38">
        <f t="shared" si="1"/>
        <v>11948</v>
      </c>
      <c r="X54" s="38">
        <f t="shared" si="2"/>
        <v>15148</v>
      </c>
      <c r="Y54" s="38">
        <f t="shared" si="0"/>
        <v>17723</v>
      </c>
      <c r="Z54" s="38">
        <f t="shared" si="0"/>
        <v>20649</v>
      </c>
      <c r="AA54" s="38">
        <f t="shared" si="0"/>
        <v>24053</v>
      </c>
      <c r="AB54" s="38">
        <f t="shared" si="0"/>
        <v>24799</v>
      </c>
      <c r="AC54" s="38">
        <f t="shared" si="0"/>
        <v>27980</v>
      </c>
    </row>
    <row r="55" spans="1:29">
      <c r="A55" s="94"/>
      <c r="B55" s="95"/>
      <c r="E55" s="94"/>
      <c r="F55" s="95"/>
      <c r="I55" s="94"/>
      <c r="J55" s="95"/>
      <c r="W55" s="32">
        <f>SUM(W41:W54)</f>
        <v>150263</v>
      </c>
      <c r="X55" s="32">
        <f t="shared" ref="X55:AC55" si="3">SUM(X41:X54)</f>
        <v>172411</v>
      </c>
      <c r="Y55" s="32">
        <f t="shared" si="3"/>
        <v>193055</v>
      </c>
      <c r="Z55" s="32">
        <f t="shared" si="3"/>
        <v>218774</v>
      </c>
      <c r="AA55" s="32">
        <f t="shared" si="3"/>
        <v>247552</v>
      </c>
      <c r="AB55" s="32">
        <f t="shared" si="3"/>
        <v>253334</v>
      </c>
      <c r="AC55" s="32">
        <f t="shared" si="3"/>
        <v>275656</v>
      </c>
    </row>
    <row r="56" spans="1:29" ht="18" customHeight="1">
      <c r="A56" s="33" t="s">
        <v>128</v>
      </c>
      <c r="B56" s="34" t="s">
        <v>134</v>
      </c>
      <c r="E56" s="33" t="s">
        <v>128</v>
      </c>
      <c r="F56" s="34" t="s">
        <v>134</v>
      </c>
      <c r="I56" s="33" t="s">
        <v>128</v>
      </c>
      <c r="J56" s="34" t="s">
        <v>134</v>
      </c>
    </row>
    <row r="57" spans="1:29">
      <c r="A57" s="35">
        <v>1990</v>
      </c>
      <c r="B57" s="36" t="s">
        <v>147</v>
      </c>
      <c r="E57" s="35">
        <v>1990</v>
      </c>
      <c r="F57" s="36">
        <v>669</v>
      </c>
      <c r="I57" s="35">
        <v>1990</v>
      </c>
      <c r="J57" s="36" t="s">
        <v>313</v>
      </c>
    </row>
    <row r="58" spans="1:29">
      <c r="A58" s="35">
        <v>1995</v>
      </c>
      <c r="B58" s="36" t="s">
        <v>148</v>
      </c>
      <c r="E58" s="35">
        <v>1995</v>
      </c>
      <c r="F58" s="36">
        <v>768</v>
      </c>
      <c r="I58" s="35">
        <v>1995</v>
      </c>
      <c r="J58" s="36" t="s">
        <v>314</v>
      </c>
    </row>
    <row r="59" spans="1:29">
      <c r="A59" s="35">
        <v>2000</v>
      </c>
      <c r="B59" s="36" t="s">
        <v>149</v>
      </c>
      <c r="E59" s="35">
        <v>2000</v>
      </c>
      <c r="F59" s="36">
        <v>897</v>
      </c>
      <c r="I59" s="35">
        <v>2000</v>
      </c>
      <c r="J59" s="36" t="s">
        <v>315</v>
      </c>
    </row>
    <row r="60" spans="1:29">
      <c r="A60" s="35">
        <v>2005</v>
      </c>
      <c r="B60" s="36" t="s">
        <v>150</v>
      </c>
      <c r="E60" s="35">
        <v>2005</v>
      </c>
      <c r="F60" s="36">
        <v>958</v>
      </c>
      <c r="I60" s="35">
        <v>2005</v>
      </c>
      <c r="J60" s="36" t="s">
        <v>316</v>
      </c>
    </row>
    <row r="61" spans="1:29">
      <c r="A61" s="35">
        <v>2010</v>
      </c>
      <c r="B61" s="36" t="s">
        <v>151</v>
      </c>
      <c r="E61" s="35">
        <v>2010</v>
      </c>
      <c r="F61" s="36" t="s">
        <v>236</v>
      </c>
      <c r="I61" s="35">
        <v>2010</v>
      </c>
      <c r="J61" s="36" t="s">
        <v>317</v>
      </c>
    </row>
    <row r="62" spans="1:29">
      <c r="A62" s="35">
        <v>2011</v>
      </c>
      <c r="B62" s="36" t="s">
        <v>152</v>
      </c>
      <c r="E62" s="35">
        <v>2011</v>
      </c>
      <c r="F62" s="36" t="s">
        <v>237</v>
      </c>
      <c r="I62" s="35">
        <v>2011</v>
      </c>
      <c r="J62" s="36" t="s">
        <v>318</v>
      </c>
    </row>
    <row r="63" spans="1:29">
      <c r="A63" s="35">
        <v>2015</v>
      </c>
      <c r="B63" s="36" t="s">
        <v>153</v>
      </c>
      <c r="E63" s="35">
        <v>2015</v>
      </c>
      <c r="F63" s="36" t="s">
        <v>238</v>
      </c>
      <c r="I63" s="35">
        <v>2015</v>
      </c>
      <c r="J63" s="36" t="s">
        <v>319</v>
      </c>
    </row>
    <row r="64" spans="1:29">
      <c r="A64" s="100"/>
      <c r="B64" s="101"/>
      <c r="E64" s="100"/>
      <c r="F64" s="101"/>
      <c r="I64" s="100"/>
      <c r="J64" s="101"/>
    </row>
    <row r="65" spans="1:10">
      <c r="A65" s="98" t="s">
        <v>135</v>
      </c>
      <c r="B65" s="99"/>
      <c r="E65" s="98" t="s">
        <v>135</v>
      </c>
      <c r="F65" s="99"/>
      <c r="I65" s="98" t="s">
        <v>135</v>
      </c>
      <c r="J65" s="99"/>
    </row>
    <row r="66" spans="1:10">
      <c r="A66" s="98" t="s">
        <v>127</v>
      </c>
      <c r="B66" s="99"/>
      <c r="E66" s="98" t="s">
        <v>127</v>
      </c>
      <c r="F66" s="99"/>
      <c r="I66" s="98" t="s">
        <v>127</v>
      </c>
      <c r="J66" s="99"/>
    </row>
    <row r="67" spans="1:10">
      <c r="A67" s="94"/>
      <c r="B67" s="95"/>
      <c r="E67" s="94"/>
      <c r="F67" s="95"/>
      <c r="I67" s="94"/>
      <c r="J67" s="95"/>
    </row>
    <row r="68" spans="1:10" ht="18" customHeight="1">
      <c r="A68" s="33" t="s">
        <v>128</v>
      </c>
      <c r="B68" s="34" t="s">
        <v>136</v>
      </c>
      <c r="E68" s="33" t="s">
        <v>128</v>
      </c>
      <c r="F68" s="34" t="s">
        <v>136</v>
      </c>
      <c r="I68" s="33" t="s">
        <v>128</v>
      </c>
      <c r="J68" s="34" t="s">
        <v>136</v>
      </c>
    </row>
    <row r="69" spans="1:10">
      <c r="A69" s="35">
        <v>1990</v>
      </c>
      <c r="B69" s="37" t="s">
        <v>154</v>
      </c>
      <c r="E69" s="35">
        <v>1990</v>
      </c>
      <c r="F69" s="36" t="s">
        <v>239</v>
      </c>
      <c r="I69" s="35">
        <v>1990</v>
      </c>
      <c r="J69" s="36" t="s">
        <v>320</v>
      </c>
    </row>
    <row r="70" spans="1:10">
      <c r="A70" s="35">
        <v>1995</v>
      </c>
      <c r="B70" s="37" t="s">
        <v>155</v>
      </c>
      <c r="E70" s="35">
        <v>1995</v>
      </c>
      <c r="F70" s="36" t="s">
        <v>240</v>
      </c>
      <c r="I70" s="35">
        <v>1995</v>
      </c>
      <c r="J70" s="36" t="s">
        <v>321</v>
      </c>
    </row>
    <row r="71" spans="1:10">
      <c r="A71" s="35">
        <v>2000</v>
      </c>
      <c r="B71" s="37" t="s">
        <v>156</v>
      </c>
      <c r="E71" s="35">
        <v>2000</v>
      </c>
      <c r="F71" s="36" t="s">
        <v>241</v>
      </c>
      <c r="I71" s="35">
        <v>2000</v>
      </c>
      <c r="J71" s="36" t="s">
        <v>322</v>
      </c>
    </row>
    <row r="72" spans="1:10">
      <c r="A72" s="35">
        <v>2005</v>
      </c>
      <c r="B72" s="37" t="s">
        <v>157</v>
      </c>
      <c r="E72" s="35">
        <v>2005</v>
      </c>
      <c r="F72" s="36" t="s">
        <v>242</v>
      </c>
      <c r="I72" s="35">
        <v>2005</v>
      </c>
      <c r="J72" s="36" t="s">
        <v>323</v>
      </c>
    </row>
    <row r="73" spans="1:10">
      <c r="A73" s="35">
        <v>2010</v>
      </c>
      <c r="B73" s="37" t="s">
        <v>158</v>
      </c>
      <c r="E73" s="35">
        <v>2010</v>
      </c>
      <c r="F73" s="36" t="s">
        <v>243</v>
      </c>
      <c r="I73" s="35">
        <v>2010</v>
      </c>
      <c r="J73" s="36" t="s">
        <v>324</v>
      </c>
    </row>
    <row r="74" spans="1:10">
      <c r="A74" s="35">
        <v>2011</v>
      </c>
      <c r="B74" s="37" t="s">
        <v>159</v>
      </c>
      <c r="E74" s="35">
        <v>2011</v>
      </c>
      <c r="F74" s="36" t="s">
        <v>206</v>
      </c>
      <c r="I74" s="35">
        <v>2011</v>
      </c>
      <c r="J74" s="36" t="s">
        <v>325</v>
      </c>
    </row>
    <row r="75" spans="1:10">
      <c r="A75" s="35">
        <v>2015</v>
      </c>
      <c r="B75" s="37" t="s">
        <v>160</v>
      </c>
      <c r="E75" s="35">
        <v>2015</v>
      </c>
      <c r="F75" s="36" t="s">
        <v>244</v>
      </c>
      <c r="I75" s="35">
        <v>2015</v>
      </c>
      <c r="J75" s="36" t="s">
        <v>326</v>
      </c>
    </row>
    <row r="76" spans="1:10">
      <c r="A76" s="100"/>
      <c r="B76" s="101"/>
      <c r="E76" s="100"/>
      <c r="F76" s="101"/>
      <c r="I76" s="100"/>
      <c r="J76" s="101"/>
    </row>
    <row r="77" spans="1:10" ht="25.5" customHeight="1">
      <c r="A77" s="102" t="s">
        <v>24</v>
      </c>
      <c r="B77" s="103"/>
      <c r="E77" s="102" t="s">
        <v>32</v>
      </c>
      <c r="F77" s="103"/>
      <c r="I77" s="102" t="s">
        <v>122</v>
      </c>
      <c r="J77" s="103"/>
    </row>
    <row r="78" spans="1:10">
      <c r="A78" s="104"/>
      <c r="B78" s="105"/>
      <c r="E78" s="104"/>
      <c r="F78" s="105"/>
      <c r="I78" s="104"/>
      <c r="J78" s="105"/>
    </row>
    <row r="79" spans="1:10">
      <c r="A79" s="98" t="s">
        <v>126</v>
      </c>
      <c r="B79" s="99"/>
      <c r="E79" s="98" t="s">
        <v>126</v>
      </c>
      <c r="F79" s="99"/>
      <c r="I79" s="98" t="s">
        <v>126</v>
      </c>
      <c r="J79" s="99"/>
    </row>
    <row r="80" spans="1:10">
      <c r="A80" s="98" t="s">
        <v>127</v>
      </c>
      <c r="B80" s="99"/>
      <c r="E80" s="98" t="s">
        <v>127</v>
      </c>
      <c r="F80" s="99"/>
      <c r="I80" s="98" t="s">
        <v>127</v>
      </c>
      <c r="J80" s="99"/>
    </row>
    <row r="81" spans="1:10">
      <c r="A81" s="94"/>
      <c r="B81" s="95"/>
      <c r="E81" s="94"/>
      <c r="F81" s="95"/>
      <c r="I81" s="94"/>
      <c r="J81" s="95"/>
    </row>
    <row r="82" spans="1:10" ht="18" customHeight="1">
      <c r="A82" s="33" t="s">
        <v>128</v>
      </c>
      <c r="B82" s="34" t="s">
        <v>129</v>
      </c>
      <c r="E82" s="33" t="s">
        <v>128</v>
      </c>
      <c r="F82" s="34" t="s">
        <v>129</v>
      </c>
      <c r="I82" s="33" t="s">
        <v>128</v>
      </c>
      <c r="J82" s="34" t="s">
        <v>129</v>
      </c>
    </row>
    <row r="83" spans="1:10">
      <c r="A83" s="35">
        <v>1990</v>
      </c>
      <c r="B83" s="36" t="s">
        <v>161</v>
      </c>
      <c r="E83" s="35">
        <v>1990</v>
      </c>
      <c r="F83" s="36" t="s">
        <v>245</v>
      </c>
      <c r="I83" s="35">
        <v>1990</v>
      </c>
      <c r="J83" s="36" t="s">
        <v>327</v>
      </c>
    </row>
    <row r="84" spans="1:10">
      <c r="A84" s="35">
        <v>1995</v>
      </c>
      <c r="B84" s="36" t="s">
        <v>162</v>
      </c>
      <c r="E84" s="35">
        <v>1995</v>
      </c>
      <c r="F84" s="36" t="s">
        <v>246</v>
      </c>
      <c r="I84" s="35">
        <v>1995</v>
      </c>
      <c r="J84" s="36" t="s">
        <v>328</v>
      </c>
    </row>
    <row r="85" spans="1:10">
      <c r="A85" s="35">
        <v>2000</v>
      </c>
      <c r="B85" s="36" t="s">
        <v>163</v>
      </c>
      <c r="E85" s="35">
        <v>2000</v>
      </c>
      <c r="F85" s="36" t="s">
        <v>203</v>
      </c>
      <c r="I85" s="35">
        <v>2000</v>
      </c>
      <c r="J85" s="36" t="s">
        <v>329</v>
      </c>
    </row>
    <row r="86" spans="1:10">
      <c r="A86" s="35">
        <v>2005</v>
      </c>
      <c r="B86" s="36" t="s">
        <v>164</v>
      </c>
      <c r="E86" s="35">
        <v>2005</v>
      </c>
      <c r="F86" s="36" t="s">
        <v>247</v>
      </c>
      <c r="I86" s="35">
        <v>2005</v>
      </c>
      <c r="J86" s="36" t="s">
        <v>330</v>
      </c>
    </row>
    <row r="87" spans="1:10">
      <c r="A87" s="35">
        <v>2010</v>
      </c>
      <c r="B87" s="36" t="s">
        <v>165</v>
      </c>
      <c r="E87" s="35">
        <v>2010</v>
      </c>
      <c r="F87" s="36" t="s">
        <v>248</v>
      </c>
      <c r="I87" s="35">
        <v>2010</v>
      </c>
      <c r="J87" s="36" t="s">
        <v>331</v>
      </c>
    </row>
    <row r="88" spans="1:10">
      <c r="A88" s="35">
        <v>2011</v>
      </c>
      <c r="B88" s="36" t="s">
        <v>166</v>
      </c>
      <c r="E88" s="35">
        <v>2011</v>
      </c>
      <c r="F88" s="36" t="s">
        <v>249</v>
      </c>
      <c r="I88" s="35">
        <v>2011</v>
      </c>
      <c r="J88" s="36" t="s">
        <v>332</v>
      </c>
    </row>
    <row r="89" spans="1:10">
      <c r="A89" s="35">
        <v>2015</v>
      </c>
      <c r="B89" s="36" t="s">
        <v>167</v>
      </c>
      <c r="E89" s="35">
        <v>2015</v>
      </c>
      <c r="F89" s="36" t="s">
        <v>250</v>
      </c>
      <c r="I89" s="35">
        <v>2015</v>
      </c>
      <c r="J89" s="36" t="s">
        <v>333</v>
      </c>
    </row>
    <row r="90" spans="1:10">
      <c r="A90" s="100"/>
      <c r="B90" s="101"/>
      <c r="E90" s="100"/>
      <c r="F90" s="101"/>
      <c r="I90" s="100"/>
      <c r="J90" s="101"/>
    </row>
    <row r="91" spans="1:10">
      <c r="A91" s="98" t="s">
        <v>133</v>
      </c>
      <c r="B91" s="99"/>
      <c r="E91" s="98" t="s">
        <v>133</v>
      </c>
      <c r="F91" s="99"/>
      <c r="I91" s="98" t="s">
        <v>133</v>
      </c>
      <c r="J91" s="99"/>
    </row>
    <row r="92" spans="1:10">
      <c r="A92" s="98" t="s">
        <v>127</v>
      </c>
      <c r="B92" s="99"/>
      <c r="E92" s="98" t="s">
        <v>127</v>
      </c>
      <c r="F92" s="99"/>
      <c r="I92" s="98" t="s">
        <v>127</v>
      </c>
      <c r="J92" s="99"/>
    </row>
    <row r="93" spans="1:10">
      <c r="A93" s="94"/>
      <c r="B93" s="95"/>
      <c r="E93" s="94"/>
      <c r="F93" s="95"/>
      <c r="I93" s="94"/>
      <c r="J93" s="95"/>
    </row>
    <row r="94" spans="1:10" ht="18" customHeight="1">
      <c r="A94" s="33" t="s">
        <v>128</v>
      </c>
      <c r="B94" s="34" t="s">
        <v>134</v>
      </c>
      <c r="E94" s="33" t="s">
        <v>128</v>
      </c>
      <c r="F94" s="34" t="s">
        <v>134</v>
      </c>
      <c r="I94" s="33" t="s">
        <v>128</v>
      </c>
      <c r="J94" s="34" t="s">
        <v>134</v>
      </c>
    </row>
    <row r="95" spans="1:10">
      <c r="A95" s="35">
        <v>1990</v>
      </c>
      <c r="B95" s="36" t="s">
        <v>168</v>
      </c>
      <c r="E95" s="35">
        <v>1990</v>
      </c>
      <c r="F95" s="36">
        <v>633</v>
      </c>
      <c r="I95" s="35">
        <v>1990</v>
      </c>
      <c r="J95" s="36">
        <v>379</v>
      </c>
    </row>
    <row r="96" spans="1:10">
      <c r="A96" s="35">
        <v>1995</v>
      </c>
      <c r="B96" s="36" t="s">
        <v>169</v>
      </c>
      <c r="E96" s="35">
        <v>1995</v>
      </c>
      <c r="F96" s="36">
        <v>632</v>
      </c>
      <c r="I96" s="35">
        <v>1995</v>
      </c>
      <c r="J96" s="36">
        <v>509</v>
      </c>
    </row>
    <row r="97" spans="1:10">
      <c r="A97" s="35">
        <v>2000</v>
      </c>
      <c r="B97" s="36" t="s">
        <v>170</v>
      </c>
      <c r="E97" s="35">
        <v>2000</v>
      </c>
      <c r="F97" s="36">
        <v>644</v>
      </c>
      <c r="I97" s="35">
        <v>2000</v>
      </c>
      <c r="J97" s="36">
        <v>581</v>
      </c>
    </row>
    <row r="98" spans="1:10">
      <c r="A98" s="35">
        <v>2005</v>
      </c>
      <c r="B98" s="36" t="s">
        <v>171</v>
      </c>
      <c r="E98" s="35">
        <v>2005</v>
      </c>
      <c r="F98" s="36">
        <v>683</v>
      </c>
      <c r="I98" s="35">
        <v>2005</v>
      </c>
      <c r="J98" s="36">
        <v>722</v>
      </c>
    </row>
    <row r="99" spans="1:10">
      <c r="A99" s="35">
        <v>2010</v>
      </c>
      <c r="B99" s="36" t="s">
        <v>172</v>
      </c>
      <c r="E99" s="35">
        <v>2010</v>
      </c>
      <c r="F99" s="36">
        <v>746</v>
      </c>
      <c r="I99" s="35">
        <v>2010</v>
      </c>
      <c r="J99" s="36" t="s">
        <v>334</v>
      </c>
    </row>
    <row r="100" spans="1:10">
      <c r="A100" s="35">
        <v>2011</v>
      </c>
      <c r="B100" s="36" t="s">
        <v>173</v>
      </c>
      <c r="E100" s="35">
        <v>2011</v>
      </c>
      <c r="F100" s="36">
        <v>756</v>
      </c>
      <c r="I100" s="35">
        <v>2011</v>
      </c>
      <c r="J100" s="36" t="s">
        <v>335</v>
      </c>
    </row>
    <row r="101" spans="1:10">
      <c r="A101" s="35">
        <v>2015</v>
      </c>
      <c r="B101" s="36" t="s">
        <v>174</v>
      </c>
      <c r="E101" s="35">
        <v>2015</v>
      </c>
      <c r="F101" s="36">
        <v>781</v>
      </c>
      <c r="I101" s="35">
        <v>2015</v>
      </c>
      <c r="J101" s="36" t="s">
        <v>336</v>
      </c>
    </row>
    <row r="102" spans="1:10">
      <c r="A102" s="100"/>
      <c r="B102" s="101"/>
      <c r="E102" s="100"/>
      <c r="F102" s="101"/>
      <c r="I102" s="100"/>
      <c r="J102" s="101"/>
    </row>
    <row r="103" spans="1:10">
      <c r="A103" s="98" t="s">
        <v>135</v>
      </c>
      <c r="B103" s="99"/>
      <c r="E103" s="98" t="s">
        <v>135</v>
      </c>
      <c r="F103" s="99"/>
      <c r="I103" s="98" t="s">
        <v>135</v>
      </c>
      <c r="J103" s="99"/>
    </row>
    <row r="104" spans="1:10">
      <c r="A104" s="98" t="s">
        <v>127</v>
      </c>
      <c r="B104" s="99"/>
      <c r="E104" s="98" t="s">
        <v>127</v>
      </c>
      <c r="F104" s="99"/>
      <c r="I104" s="98" t="s">
        <v>127</v>
      </c>
      <c r="J104" s="99"/>
    </row>
    <row r="105" spans="1:10">
      <c r="A105" s="94"/>
      <c r="B105" s="95"/>
      <c r="E105" s="94"/>
      <c r="F105" s="95"/>
      <c r="I105" s="94"/>
      <c r="J105" s="95"/>
    </row>
    <row r="106" spans="1:10" ht="18" customHeight="1">
      <c r="A106" s="33" t="s">
        <v>128</v>
      </c>
      <c r="B106" s="34" t="s">
        <v>136</v>
      </c>
      <c r="E106" s="33" t="s">
        <v>128</v>
      </c>
      <c r="F106" s="34" t="s">
        <v>136</v>
      </c>
      <c r="I106" s="33" t="s">
        <v>128</v>
      </c>
      <c r="J106" s="34" t="s">
        <v>136</v>
      </c>
    </row>
    <row r="107" spans="1:10">
      <c r="A107" s="35">
        <v>1990</v>
      </c>
      <c r="B107" s="36" t="s">
        <v>175</v>
      </c>
      <c r="E107" s="35">
        <v>1990</v>
      </c>
      <c r="F107" s="36" t="s">
        <v>251</v>
      </c>
      <c r="I107" s="35">
        <v>1990</v>
      </c>
      <c r="J107" s="36" t="s">
        <v>337</v>
      </c>
    </row>
    <row r="108" spans="1:10">
      <c r="A108" s="35">
        <v>1995</v>
      </c>
      <c r="B108" s="36" t="s">
        <v>176</v>
      </c>
      <c r="E108" s="35">
        <v>1995</v>
      </c>
      <c r="F108" s="36" t="s">
        <v>252</v>
      </c>
      <c r="I108" s="35">
        <v>1995</v>
      </c>
      <c r="J108" s="36" t="s">
        <v>338</v>
      </c>
    </row>
    <row r="109" spans="1:10">
      <c r="A109" s="35">
        <v>2000</v>
      </c>
      <c r="B109" s="36" t="s">
        <v>177</v>
      </c>
      <c r="E109" s="35">
        <v>2000</v>
      </c>
      <c r="F109" s="36" t="s">
        <v>253</v>
      </c>
      <c r="I109" s="35">
        <v>2000</v>
      </c>
      <c r="J109" s="36" t="s">
        <v>339</v>
      </c>
    </row>
    <row r="110" spans="1:10">
      <c r="A110" s="35">
        <v>2005</v>
      </c>
      <c r="B110" s="36" t="s">
        <v>178</v>
      </c>
      <c r="E110" s="35">
        <v>2005</v>
      </c>
      <c r="F110" s="36" t="s">
        <v>254</v>
      </c>
      <c r="I110" s="35">
        <v>2005</v>
      </c>
      <c r="J110" s="36" t="s">
        <v>340</v>
      </c>
    </row>
    <row r="111" spans="1:10">
      <c r="A111" s="35">
        <v>2010</v>
      </c>
      <c r="B111" s="36" t="s">
        <v>179</v>
      </c>
      <c r="E111" s="35">
        <v>2010</v>
      </c>
      <c r="F111" s="36" t="s">
        <v>255</v>
      </c>
      <c r="I111" s="35">
        <v>2010</v>
      </c>
      <c r="J111" s="36" t="s">
        <v>341</v>
      </c>
    </row>
    <row r="112" spans="1:10">
      <c r="A112" s="35">
        <v>2011</v>
      </c>
      <c r="B112" s="36" t="s">
        <v>180</v>
      </c>
      <c r="E112" s="35">
        <v>2011</v>
      </c>
      <c r="F112" s="36" t="s">
        <v>256</v>
      </c>
      <c r="I112" s="35">
        <v>2011</v>
      </c>
      <c r="J112" s="36" t="s">
        <v>342</v>
      </c>
    </row>
    <row r="113" spans="1:10">
      <c r="A113" s="35">
        <v>2015</v>
      </c>
      <c r="B113" s="36" t="s">
        <v>181</v>
      </c>
      <c r="E113" s="35">
        <v>2015</v>
      </c>
      <c r="F113" s="36" t="s">
        <v>257</v>
      </c>
      <c r="I113" s="35">
        <v>2015</v>
      </c>
      <c r="J113" s="36" t="s">
        <v>343</v>
      </c>
    </row>
    <row r="114" spans="1:10">
      <c r="A114" s="100"/>
      <c r="B114" s="101"/>
      <c r="E114" s="100"/>
      <c r="F114" s="101"/>
      <c r="I114" s="100"/>
      <c r="J114" s="101"/>
    </row>
    <row r="115" spans="1:10">
      <c r="A115" s="102" t="s">
        <v>26</v>
      </c>
      <c r="B115" s="103"/>
      <c r="E115" s="102" t="s">
        <v>36</v>
      </c>
      <c r="F115" s="103"/>
      <c r="I115" s="102" t="s">
        <v>344</v>
      </c>
      <c r="J115" s="103"/>
    </row>
    <row r="116" spans="1:10">
      <c r="A116" s="104"/>
      <c r="B116" s="105"/>
      <c r="E116" s="104"/>
      <c r="F116" s="105"/>
      <c r="I116" s="104"/>
      <c r="J116" s="105"/>
    </row>
    <row r="117" spans="1:10">
      <c r="A117" s="98" t="s">
        <v>126</v>
      </c>
      <c r="B117" s="99"/>
      <c r="E117" s="98" t="s">
        <v>126</v>
      </c>
      <c r="F117" s="99"/>
      <c r="I117" s="98" t="s">
        <v>126</v>
      </c>
      <c r="J117" s="99"/>
    </row>
    <row r="118" spans="1:10">
      <c r="A118" s="98" t="s">
        <v>127</v>
      </c>
      <c r="B118" s="99"/>
      <c r="E118" s="98" t="s">
        <v>127</v>
      </c>
      <c r="F118" s="99"/>
      <c r="I118" s="98" t="s">
        <v>127</v>
      </c>
      <c r="J118" s="99"/>
    </row>
    <row r="119" spans="1:10">
      <c r="A119" s="94"/>
      <c r="B119" s="95"/>
      <c r="E119" s="94"/>
      <c r="F119" s="95"/>
      <c r="I119" s="94"/>
      <c r="J119" s="95"/>
    </row>
    <row r="120" spans="1:10" ht="18" customHeight="1">
      <c r="A120" s="33" t="s">
        <v>128</v>
      </c>
      <c r="B120" s="34" t="s">
        <v>129</v>
      </c>
      <c r="E120" s="33" t="s">
        <v>128</v>
      </c>
      <c r="F120" s="34" t="s">
        <v>129</v>
      </c>
      <c r="I120" s="33" t="s">
        <v>128</v>
      </c>
      <c r="J120" s="34" t="s">
        <v>129</v>
      </c>
    </row>
    <row r="121" spans="1:10">
      <c r="A121" s="35">
        <v>1990</v>
      </c>
      <c r="B121" s="36" t="s">
        <v>182</v>
      </c>
      <c r="E121" s="35">
        <v>1990</v>
      </c>
      <c r="F121" s="36">
        <v>474</v>
      </c>
      <c r="I121" s="35">
        <v>1990</v>
      </c>
      <c r="J121" s="36" t="s">
        <v>345</v>
      </c>
    </row>
    <row r="122" spans="1:10">
      <c r="A122" s="35">
        <v>1995</v>
      </c>
      <c r="B122" s="36" t="s">
        <v>183</v>
      </c>
      <c r="E122" s="35">
        <v>1995</v>
      </c>
      <c r="F122" s="36">
        <v>501</v>
      </c>
      <c r="I122" s="35">
        <v>1995</v>
      </c>
      <c r="J122" s="36" t="s">
        <v>346</v>
      </c>
    </row>
    <row r="123" spans="1:10">
      <c r="A123" s="35">
        <v>2000</v>
      </c>
      <c r="B123" s="36" t="s">
        <v>184</v>
      </c>
      <c r="E123" s="35">
        <v>2000</v>
      </c>
      <c r="F123" s="36">
        <v>591</v>
      </c>
      <c r="I123" s="35">
        <v>2000</v>
      </c>
      <c r="J123" s="36" t="s">
        <v>347</v>
      </c>
    </row>
    <row r="124" spans="1:10">
      <c r="A124" s="35">
        <v>2005</v>
      </c>
      <c r="B124" s="36" t="s">
        <v>185</v>
      </c>
      <c r="E124" s="35">
        <v>2005</v>
      </c>
      <c r="F124" s="36">
        <v>821</v>
      </c>
      <c r="I124" s="35">
        <v>2005</v>
      </c>
      <c r="J124" s="36" t="s">
        <v>348</v>
      </c>
    </row>
    <row r="125" spans="1:10">
      <c r="A125" s="35">
        <v>2010</v>
      </c>
      <c r="B125" s="36" t="s">
        <v>186</v>
      </c>
      <c r="E125" s="35">
        <v>2010</v>
      </c>
      <c r="F125" s="36" t="s">
        <v>258</v>
      </c>
      <c r="I125" s="35">
        <v>2010</v>
      </c>
      <c r="J125" s="36" t="s">
        <v>349</v>
      </c>
    </row>
    <row r="126" spans="1:10">
      <c r="A126" s="35">
        <v>2011</v>
      </c>
      <c r="B126" s="36" t="s">
        <v>187</v>
      </c>
      <c r="E126" s="35">
        <v>2011</v>
      </c>
      <c r="F126" s="36" t="s">
        <v>259</v>
      </c>
      <c r="I126" s="35">
        <v>2011</v>
      </c>
      <c r="J126" s="36" t="s">
        <v>350</v>
      </c>
    </row>
    <row r="127" spans="1:10">
      <c r="A127" s="35">
        <v>2015</v>
      </c>
      <c r="B127" s="36" t="s">
        <v>188</v>
      </c>
      <c r="E127" s="35">
        <v>2015</v>
      </c>
      <c r="F127" s="36" t="s">
        <v>260</v>
      </c>
      <c r="I127" s="35">
        <v>2015</v>
      </c>
      <c r="J127" s="36" t="s">
        <v>351</v>
      </c>
    </row>
    <row r="128" spans="1:10">
      <c r="A128" s="100"/>
      <c r="B128" s="101"/>
      <c r="E128" s="100"/>
      <c r="F128" s="101"/>
      <c r="I128" s="100"/>
      <c r="J128" s="101"/>
    </row>
    <row r="129" spans="1:10">
      <c r="A129" s="98" t="s">
        <v>133</v>
      </c>
      <c r="B129" s="99"/>
      <c r="E129" s="98" t="s">
        <v>133</v>
      </c>
      <c r="F129" s="99"/>
      <c r="I129" s="98" t="s">
        <v>133</v>
      </c>
      <c r="J129" s="99"/>
    </row>
    <row r="130" spans="1:10">
      <c r="A130" s="98" t="s">
        <v>127</v>
      </c>
      <c r="B130" s="99"/>
      <c r="E130" s="98" t="s">
        <v>127</v>
      </c>
      <c r="F130" s="99"/>
      <c r="I130" s="98" t="s">
        <v>127</v>
      </c>
      <c r="J130" s="99"/>
    </row>
    <row r="131" spans="1:10">
      <c r="A131" s="94"/>
      <c r="B131" s="95"/>
      <c r="E131" s="94"/>
      <c r="F131" s="95"/>
      <c r="I131" s="94"/>
      <c r="J131" s="95"/>
    </row>
    <row r="132" spans="1:10" ht="18" customHeight="1">
      <c r="A132" s="33" t="s">
        <v>128</v>
      </c>
      <c r="B132" s="34" t="s">
        <v>134</v>
      </c>
      <c r="E132" s="33" t="s">
        <v>128</v>
      </c>
      <c r="F132" s="34" t="s">
        <v>134</v>
      </c>
      <c r="I132" s="33" t="s">
        <v>128</v>
      </c>
      <c r="J132" s="34" t="s">
        <v>134</v>
      </c>
    </row>
    <row r="133" spans="1:10">
      <c r="A133" s="35">
        <v>1990</v>
      </c>
      <c r="B133" s="36">
        <v>949</v>
      </c>
      <c r="E133" s="35">
        <v>1990</v>
      </c>
      <c r="F133" s="36">
        <v>34</v>
      </c>
      <c r="I133" s="35">
        <v>1990</v>
      </c>
      <c r="J133" s="36" t="s">
        <v>352</v>
      </c>
    </row>
    <row r="134" spans="1:10">
      <c r="A134" s="35">
        <v>1995</v>
      </c>
      <c r="B134" s="36">
        <v>948</v>
      </c>
      <c r="E134" s="35">
        <v>1995</v>
      </c>
      <c r="F134" s="36">
        <v>25</v>
      </c>
      <c r="I134" s="35">
        <v>1995</v>
      </c>
      <c r="J134" s="36" t="s">
        <v>353</v>
      </c>
    </row>
    <row r="135" spans="1:10">
      <c r="A135" s="35">
        <v>2000</v>
      </c>
      <c r="B135" s="36">
        <v>975</v>
      </c>
      <c r="E135" s="35">
        <v>2000</v>
      </c>
      <c r="F135" s="36">
        <v>22</v>
      </c>
      <c r="I135" s="35">
        <v>2000</v>
      </c>
      <c r="J135" s="36" t="s">
        <v>354</v>
      </c>
    </row>
    <row r="136" spans="1:10">
      <c r="A136" s="35">
        <v>2005</v>
      </c>
      <c r="B136" s="36" t="s">
        <v>189</v>
      </c>
      <c r="E136" s="35">
        <v>2005</v>
      </c>
      <c r="F136" s="36">
        <v>21</v>
      </c>
      <c r="I136" s="35">
        <v>2005</v>
      </c>
      <c r="J136" s="36" t="s">
        <v>355</v>
      </c>
    </row>
    <row r="137" spans="1:10">
      <c r="A137" s="35">
        <v>2010</v>
      </c>
      <c r="B137" s="36" t="s">
        <v>190</v>
      </c>
      <c r="E137" s="35">
        <v>2010</v>
      </c>
      <c r="F137" s="36">
        <v>24</v>
      </c>
      <c r="I137" s="35">
        <v>2010</v>
      </c>
      <c r="J137" s="36" t="s">
        <v>356</v>
      </c>
    </row>
    <row r="138" spans="1:10">
      <c r="A138" s="35">
        <v>2011</v>
      </c>
      <c r="B138" s="36" t="s">
        <v>191</v>
      </c>
      <c r="E138" s="35">
        <v>2011</v>
      </c>
      <c r="F138" s="36">
        <v>22</v>
      </c>
      <c r="I138" s="35">
        <v>2011</v>
      </c>
      <c r="J138" s="36" t="s">
        <v>357</v>
      </c>
    </row>
    <row r="139" spans="1:10">
      <c r="A139" s="35">
        <v>2015</v>
      </c>
      <c r="B139" s="36" t="s">
        <v>192</v>
      </c>
      <c r="E139" s="35">
        <v>2015</v>
      </c>
      <c r="F139" s="36">
        <v>15</v>
      </c>
      <c r="I139" s="35">
        <v>2015</v>
      </c>
      <c r="J139" s="36" t="s">
        <v>358</v>
      </c>
    </row>
    <row r="140" spans="1:10">
      <c r="A140" s="100"/>
      <c r="B140" s="101"/>
      <c r="E140" s="100"/>
      <c r="F140" s="101"/>
      <c r="I140" s="100"/>
      <c r="J140" s="101"/>
    </row>
    <row r="141" spans="1:10">
      <c r="A141" s="98" t="s">
        <v>135</v>
      </c>
      <c r="B141" s="99"/>
      <c r="E141" s="98" t="s">
        <v>135</v>
      </c>
      <c r="F141" s="99"/>
      <c r="I141" s="98" t="s">
        <v>135</v>
      </c>
      <c r="J141" s="99"/>
    </row>
    <row r="142" spans="1:10">
      <c r="A142" s="98" t="s">
        <v>127</v>
      </c>
      <c r="B142" s="99"/>
      <c r="E142" s="98" t="s">
        <v>127</v>
      </c>
      <c r="F142" s="99"/>
      <c r="I142" s="98" t="s">
        <v>127</v>
      </c>
      <c r="J142" s="99"/>
    </row>
    <row r="143" spans="1:10">
      <c r="A143" s="94"/>
      <c r="B143" s="95"/>
      <c r="E143" s="94"/>
      <c r="F143" s="95"/>
      <c r="I143" s="94"/>
      <c r="J143" s="95"/>
    </row>
    <row r="144" spans="1:10" ht="18" customHeight="1">
      <c r="A144" s="33" t="s">
        <v>128</v>
      </c>
      <c r="B144" s="34" t="s">
        <v>136</v>
      </c>
      <c r="E144" s="33" t="s">
        <v>128</v>
      </c>
      <c r="F144" s="34" t="s">
        <v>136</v>
      </c>
      <c r="I144" s="33" t="s">
        <v>128</v>
      </c>
      <c r="J144" s="34" t="s">
        <v>136</v>
      </c>
    </row>
    <row r="145" spans="1:10">
      <c r="A145" s="35">
        <v>1990</v>
      </c>
      <c r="B145" s="36" t="s">
        <v>193</v>
      </c>
      <c r="E145" s="35">
        <v>1990</v>
      </c>
      <c r="F145" s="36">
        <v>440</v>
      </c>
      <c r="I145" s="35">
        <v>1990</v>
      </c>
      <c r="J145" s="36" t="s">
        <v>359</v>
      </c>
    </row>
    <row r="146" spans="1:10">
      <c r="A146" s="35">
        <v>1995</v>
      </c>
      <c r="B146" s="36" t="s">
        <v>194</v>
      </c>
      <c r="E146" s="35">
        <v>1995</v>
      </c>
      <c r="F146" s="36">
        <v>476</v>
      </c>
      <c r="I146" s="35">
        <v>1995</v>
      </c>
      <c r="J146" s="36" t="s">
        <v>360</v>
      </c>
    </row>
    <row r="147" spans="1:10">
      <c r="A147" s="35">
        <v>2000</v>
      </c>
      <c r="B147" s="36" t="s">
        <v>195</v>
      </c>
      <c r="E147" s="35">
        <v>2000</v>
      </c>
      <c r="F147" s="36">
        <v>569</v>
      </c>
      <c r="I147" s="35">
        <v>2000</v>
      </c>
      <c r="J147" s="36" t="s">
        <v>361</v>
      </c>
    </row>
    <row r="148" spans="1:10">
      <c r="A148" s="35">
        <v>2005</v>
      </c>
      <c r="B148" s="36" t="s">
        <v>196</v>
      </c>
      <c r="E148" s="35">
        <v>2005</v>
      </c>
      <c r="F148" s="36">
        <v>800</v>
      </c>
      <c r="I148" s="35">
        <v>2005</v>
      </c>
      <c r="J148" s="36" t="s">
        <v>362</v>
      </c>
    </row>
    <row r="149" spans="1:10">
      <c r="A149" s="35">
        <v>2010</v>
      </c>
      <c r="B149" s="36" t="s">
        <v>197</v>
      </c>
      <c r="E149" s="35">
        <v>2010</v>
      </c>
      <c r="F149" s="36" t="s">
        <v>261</v>
      </c>
      <c r="I149" s="35">
        <v>2010</v>
      </c>
      <c r="J149" s="36" t="s">
        <v>363</v>
      </c>
    </row>
    <row r="150" spans="1:10">
      <c r="A150" s="35">
        <v>2011</v>
      </c>
      <c r="B150" s="36" t="s">
        <v>198</v>
      </c>
      <c r="E150" s="35">
        <v>2011</v>
      </c>
      <c r="F150" s="36" t="s">
        <v>262</v>
      </c>
      <c r="I150" s="35">
        <v>2011</v>
      </c>
      <c r="J150" s="36" t="s">
        <v>364</v>
      </c>
    </row>
    <row r="151" spans="1:10">
      <c r="A151" s="35">
        <v>2015</v>
      </c>
      <c r="B151" s="36" t="s">
        <v>199</v>
      </c>
      <c r="E151" s="35">
        <v>2015</v>
      </c>
      <c r="F151" s="36" t="s">
        <v>263</v>
      </c>
      <c r="I151" s="35">
        <v>2015</v>
      </c>
      <c r="J151" s="36" t="s">
        <v>365</v>
      </c>
    </row>
    <row r="152" spans="1:10">
      <c r="A152" s="100"/>
      <c r="B152" s="101"/>
      <c r="E152" s="100"/>
      <c r="F152" s="101"/>
      <c r="I152" s="96"/>
      <c r="J152" s="97"/>
    </row>
    <row r="153" spans="1:10">
      <c r="A153" s="102" t="s">
        <v>28</v>
      </c>
      <c r="B153" s="103"/>
      <c r="E153" s="102" t="s">
        <v>38</v>
      </c>
      <c r="F153" s="103"/>
    </row>
    <row r="154" spans="1:10">
      <c r="A154" s="104"/>
      <c r="B154" s="105"/>
      <c r="E154" s="104"/>
      <c r="F154" s="105"/>
    </row>
    <row r="155" spans="1:10">
      <c r="A155" s="98" t="s">
        <v>126</v>
      </c>
      <c r="B155" s="99"/>
      <c r="E155" s="98" t="s">
        <v>126</v>
      </c>
      <c r="F155" s="99"/>
    </row>
    <row r="156" spans="1:10">
      <c r="A156" s="98" t="s">
        <v>127</v>
      </c>
      <c r="B156" s="99"/>
      <c r="E156" s="98" t="s">
        <v>127</v>
      </c>
      <c r="F156" s="99"/>
    </row>
    <row r="157" spans="1:10">
      <c r="A157" s="94"/>
      <c r="B157" s="95"/>
      <c r="E157" s="94"/>
      <c r="F157" s="95"/>
    </row>
    <row r="158" spans="1:10" ht="18" customHeight="1">
      <c r="A158" s="33" t="s">
        <v>128</v>
      </c>
      <c r="B158" s="34" t="s">
        <v>129</v>
      </c>
      <c r="E158" s="33" t="s">
        <v>128</v>
      </c>
      <c r="F158" s="34" t="s">
        <v>129</v>
      </c>
    </row>
    <row r="159" spans="1:10">
      <c r="A159" s="35">
        <v>1990</v>
      </c>
      <c r="B159" s="36" t="s">
        <v>200</v>
      </c>
      <c r="E159" s="35">
        <v>1990</v>
      </c>
      <c r="F159" s="36" t="s">
        <v>264</v>
      </c>
    </row>
    <row r="160" spans="1:10">
      <c r="A160" s="35">
        <v>1995</v>
      </c>
      <c r="B160" s="36" t="s">
        <v>201</v>
      </c>
      <c r="E160" s="35">
        <v>1995</v>
      </c>
      <c r="F160" s="36" t="s">
        <v>265</v>
      </c>
    </row>
    <row r="161" spans="1:6">
      <c r="A161" s="35">
        <v>2000</v>
      </c>
      <c r="B161" s="36" t="s">
        <v>202</v>
      </c>
      <c r="E161" s="35">
        <v>2000</v>
      </c>
      <c r="F161" s="36" t="s">
        <v>266</v>
      </c>
    </row>
    <row r="162" spans="1:6">
      <c r="A162" s="35">
        <v>2005</v>
      </c>
      <c r="B162" s="36" t="s">
        <v>203</v>
      </c>
      <c r="E162" s="35">
        <v>2005</v>
      </c>
      <c r="F162" s="36" t="s">
        <v>267</v>
      </c>
    </row>
    <row r="163" spans="1:6">
      <c r="A163" s="35">
        <v>2010</v>
      </c>
      <c r="B163" s="36" t="s">
        <v>204</v>
      </c>
      <c r="E163" s="35">
        <v>2010</v>
      </c>
      <c r="F163" s="36" t="s">
        <v>268</v>
      </c>
    </row>
    <row r="164" spans="1:6">
      <c r="A164" s="35">
        <v>2011</v>
      </c>
      <c r="B164" s="36" t="s">
        <v>205</v>
      </c>
      <c r="E164" s="35">
        <v>2011</v>
      </c>
      <c r="F164" s="36" t="s">
        <v>269</v>
      </c>
    </row>
    <row r="165" spans="1:6">
      <c r="A165" s="35">
        <v>2015</v>
      </c>
      <c r="B165" s="36" t="s">
        <v>206</v>
      </c>
      <c r="E165" s="35">
        <v>2015</v>
      </c>
      <c r="F165" s="36" t="s">
        <v>270</v>
      </c>
    </row>
    <row r="166" spans="1:6">
      <c r="A166" s="100"/>
      <c r="B166" s="101"/>
      <c r="E166" s="100"/>
      <c r="F166" s="101"/>
    </row>
    <row r="167" spans="1:6">
      <c r="A167" s="98" t="s">
        <v>133</v>
      </c>
      <c r="B167" s="99"/>
      <c r="E167" s="98" t="s">
        <v>133</v>
      </c>
      <c r="F167" s="99"/>
    </row>
    <row r="168" spans="1:6">
      <c r="A168" s="98" t="s">
        <v>127</v>
      </c>
      <c r="B168" s="99"/>
      <c r="E168" s="98" t="s">
        <v>127</v>
      </c>
      <c r="F168" s="99"/>
    </row>
    <row r="169" spans="1:6">
      <c r="A169" s="94"/>
      <c r="B169" s="95"/>
      <c r="E169" s="94"/>
      <c r="F169" s="95"/>
    </row>
    <row r="170" spans="1:6" ht="18" customHeight="1">
      <c r="A170" s="33" t="s">
        <v>128</v>
      </c>
      <c r="B170" s="34" t="s">
        <v>134</v>
      </c>
      <c r="E170" s="33" t="s">
        <v>128</v>
      </c>
      <c r="F170" s="34" t="s">
        <v>134</v>
      </c>
    </row>
    <row r="171" spans="1:6">
      <c r="A171" s="35">
        <v>1990</v>
      </c>
      <c r="B171" s="36">
        <v>42</v>
      </c>
      <c r="E171" s="35">
        <v>1990</v>
      </c>
      <c r="F171" s="36" t="s">
        <v>271</v>
      </c>
    </row>
    <row r="172" spans="1:6">
      <c r="A172" s="35">
        <v>1995</v>
      </c>
      <c r="B172" s="36">
        <v>32</v>
      </c>
      <c r="E172" s="35">
        <v>1995</v>
      </c>
      <c r="F172" s="36" t="s">
        <v>272</v>
      </c>
    </row>
    <row r="173" spans="1:6">
      <c r="A173" s="35">
        <v>2000</v>
      </c>
      <c r="B173" s="36">
        <v>37</v>
      </c>
      <c r="E173" s="35">
        <v>2000</v>
      </c>
      <c r="F173" s="36" t="s">
        <v>273</v>
      </c>
    </row>
    <row r="174" spans="1:6">
      <c r="A174" s="35">
        <v>2005</v>
      </c>
      <c r="B174" s="36">
        <v>41</v>
      </c>
      <c r="E174" s="35">
        <v>2005</v>
      </c>
      <c r="F174" s="36" t="s">
        <v>274</v>
      </c>
    </row>
    <row r="175" spans="1:6">
      <c r="A175" s="35">
        <v>2010</v>
      </c>
      <c r="B175" s="36">
        <v>48</v>
      </c>
      <c r="E175" s="35">
        <v>2010</v>
      </c>
      <c r="F175" s="36" t="s">
        <v>275</v>
      </c>
    </row>
    <row r="176" spans="1:6">
      <c r="A176" s="35">
        <v>2011</v>
      </c>
      <c r="B176" s="36">
        <v>49</v>
      </c>
      <c r="E176" s="35">
        <v>2011</v>
      </c>
      <c r="F176" s="36" t="s">
        <v>276</v>
      </c>
    </row>
    <row r="177" spans="1:6">
      <c r="A177" s="35">
        <v>2015</v>
      </c>
      <c r="B177" s="36">
        <v>52</v>
      </c>
      <c r="E177" s="35">
        <v>2015</v>
      </c>
      <c r="F177" s="36" t="s">
        <v>277</v>
      </c>
    </row>
    <row r="178" spans="1:6">
      <c r="A178" s="100"/>
      <c r="B178" s="101"/>
      <c r="E178" s="100"/>
      <c r="F178" s="101"/>
    </row>
    <row r="179" spans="1:6">
      <c r="A179" s="98" t="s">
        <v>135</v>
      </c>
      <c r="B179" s="99"/>
      <c r="E179" s="98" t="s">
        <v>135</v>
      </c>
      <c r="F179" s="99"/>
    </row>
    <row r="180" spans="1:6">
      <c r="A180" s="98" t="s">
        <v>127</v>
      </c>
      <c r="B180" s="99"/>
      <c r="E180" s="98" t="s">
        <v>127</v>
      </c>
      <c r="F180" s="99"/>
    </row>
    <row r="181" spans="1:6">
      <c r="A181" s="94"/>
      <c r="B181" s="95"/>
      <c r="E181" s="94"/>
      <c r="F181" s="95"/>
    </row>
    <row r="182" spans="1:6" ht="18" customHeight="1">
      <c r="A182" s="33" t="s">
        <v>128</v>
      </c>
      <c r="B182" s="34" t="s">
        <v>136</v>
      </c>
      <c r="E182" s="33" t="s">
        <v>128</v>
      </c>
      <c r="F182" s="34" t="s">
        <v>136</v>
      </c>
    </row>
    <row r="183" spans="1:6">
      <c r="A183" s="35">
        <v>1990</v>
      </c>
      <c r="B183" s="36" t="s">
        <v>207</v>
      </c>
      <c r="E183" s="35">
        <v>1990</v>
      </c>
      <c r="F183" s="36" t="s">
        <v>278</v>
      </c>
    </row>
    <row r="184" spans="1:6">
      <c r="A184" s="35">
        <v>1995</v>
      </c>
      <c r="B184" s="36" t="s">
        <v>208</v>
      </c>
      <c r="E184" s="35">
        <v>1995</v>
      </c>
      <c r="F184" s="36" t="s">
        <v>279</v>
      </c>
    </row>
    <row r="185" spans="1:6">
      <c r="A185" s="35">
        <v>2000</v>
      </c>
      <c r="B185" s="36" t="s">
        <v>209</v>
      </c>
      <c r="E185" s="35">
        <v>2000</v>
      </c>
      <c r="F185" s="36" t="s">
        <v>280</v>
      </c>
    </row>
    <row r="186" spans="1:6">
      <c r="A186" s="35">
        <v>2005</v>
      </c>
      <c r="B186" s="36" t="s">
        <v>210</v>
      </c>
      <c r="E186" s="35">
        <v>2005</v>
      </c>
      <c r="F186" s="36" t="s">
        <v>281</v>
      </c>
    </row>
    <row r="187" spans="1:6">
      <c r="A187" s="35">
        <v>2010</v>
      </c>
      <c r="B187" s="36" t="s">
        <v>211</v>
      </c>
      <c r="E187" s="35">
        <v>2010</v>
      </c>
      <c r="F187" s="36" t="s">
        <v>282</v>
      </c>
    </row>
    <row r="188" spans="1:6">
      <c r="A188" s="35">
        <v>2011</v>
      </c>
      <c r="B188" s="36" t="s">
        <v>212</v>
      </c>
      <c r="E188" s="35">
        <v>2011</v>
      </c>
      <c r="F188" s="36" t="s">
        <v>283</v>
      </c>
    </row>
    <row r="189" spans="1:6">
      <c r="A189" s="35">
        <v>2015</v>
      </c>
      <c r="B189" s="36" t="s">
        <v>213</v>
      </c>
      <c r="E189" s="35">
        <v>2015</v>
      </c>
      <c r="F189" s="36" t="s">
        <v>284</v>
      </c>
    </row>
    <row r="190" spans="1:6">
      <c r="A190" s="96"/>
      <c r="B190" s="97"/>
      <c r="E190" s="96"/>
      <c r="F190" s="97"/>
    </row>
  </sheetData>
  <mergeCells count="196">
    <mergeCell ref="A1:B1"/>
    <mergeCell ref="A2:B2"/>
    <mergeCell ref="A3:B3"/>
    <mergeCell ref="A4:B4"/>
    <mergeCell ref="A5:B5"/>
    <mergeCell ref="A14:B14"/>
    <mergeCell ref="A29:B29"/>
    <mergeCell ref="A38:B38"/>
    <mergeCell ref="A39:B39"/>
    <mergeCell ref="A40:B40"/>
    <mergeCell ref="A41:B41"/>
    <mergeCell ref="A42:B42"/>
    <mergeCell ref="A15:B15"/>
    <mergeCell ref="A16:B16"/>
    <mergeCell ref="A17:B17"/>
    <mergeCell ref="A26:B26"/>
    <mergeCell ref="A27:B27"/>
    <mergeCell ref="A28:B28"/>
    <mergeCell ref="A65:B65"/>
    <mergeCell ref="A66:B66"/>
    <mergeCell ref="A67:B67"/>
    <mergeCell ref="A76:B76"/>
    <mergeCell ref="A77:B77"/>
    <mergeCell ref="A78:B78"/>
    <mergeCell ref="A43:B43"/>
    <mergeCell ref="A52:B52"/>
    <mergeCell ref="A53:B53"/>
    <mergeCell ref="A54:B54"/>
    <mergeCell ref="A55:B55"/>
    <mergeCell ref="A64:B64"/>
    <mergeCell ref="A93:B93"/>
    <mergeCell ref="A102:B102"/>
    <mergeCell ref="A103:B103"/>
    <mergeCell ref="A104:B104"/>
    <mergeCell ref="A105:B105"/>
    <mergeCell ref="A114:B114"/>
    <mergeCell ref="A79:B79"/>
    <mergeCell ref="A80:B80"/>
    <mergeCell ref="A81:B81"/>
    <mergeCell ref="A90:B90"/>
    <mergeCell ref="A91:B91"/>
    <mergeCell ref="A92:B92"/>
    <mergeCell ref="A131:B131"/>
    <mergeCell ref="A140:B140"/>
    <mergeCell ref="A141:B141"/>
    <mergeCell ref="A142:B142"/>
    <mergeCell ref="A115:B115"/>
    <mergeCell ref="A116:B116"/>
    <mergeCell ref="A117:B117"/>
    <mergeCell ref="A118:B118"/>
    <mergeCell ref="A119:B119"/>
    <mergeCell ref="A128:B128"/>
    <mergeCell ref="A179:B179"/>
    <mergeCell ref="A180:B180"/>
    <mergeCell ref="A181:B181"/>
    <mergeCell ref="A190:B190"/>
    <mergeCell ref="E1:F1"/>
    <mergeCell ref="E2:F2"/>
    <mergeCell ref="E3:F3"/>
    <mergeCell ref="E4:F4"/>
    <mergeCell ref="E5:F5"/>
    <mergeCell ref="E14:F14"/>
    <mergeCell ref="A157:B157"/>
    <mergeCell ref="A166:B166"/>
    <mergeCell ref="A167:B167"/>
    <mergeCell ref="A168:B168"/>
    <mergeCell ref="A169:B169"/>
    <mergeCell ref="A178:B178"/>
    <mergeCell ref="A143:B143"/>
    <mergeCell ref="A152:B152"/>
    <mergeCell ref="A153:B153"/>
    <mergeCell ref="A154:B154"/>
    <mergeCell ref="A155:B155"/>
    <mergeCell ref="A156:B156"/>
    <mergeCell ref="A129:B129"/>
    <mergeCell ref="A130:B130"/>
    <mergeCell ref="E29:F29"/>
    <mergeCell ref="E38:F38"/>
    <mergeCell ref="E39:F39"/>
    <mergeCell ref="E40:F40"/>
    <mergeCell ref="E41:F41"/>
    <mergeCell ref="E42:F42"/>
    <mergeCell ref="E15:F15"/>
    <mergeCell ref="E16:F16"/>
    <mergeCell ref="E17:F17"/>
    <mergeCell ref="E26:F26"/>
    <mergeCell ref="E27:F27"/>
    <mergeCell ref="E28:F28"/>
    <mergeCell ref="E65:F65"/>
    <mergeCell ref="E66:F66"/>
    <mergeCell ref="E67:F67"/>
    <mergeCell ref="E76:F76"/>
    <mergeCell ref="E77:F77"/>
    <mergeCell ref="E78:F78"/>
    <mergeCell ref="E43:F43"/>
    <mergeCell ref="E52:F52"/>
    <mergeCell ref="E53:F53"/>
    <mergeCell ref="E54:F54"/>
    <mergeCell ref="E55:F55"/>
    <mergeCell ref="E64:F64"/>
    <mergeCell ref="E93:F93"/>
    <mergeCell ref="E102:F102"/>
    <mergeCell ref="E103:F103"/>
    <mergeCell ref="E104:F104"/>
    <mergeCell ref="E105:F105"/>
    <mergeCell ref="E114:F114"/>
    <mergeCell ref="E79:F79"/>
    <mergeCell ref="E80:F80"/>
    <mergeCell ref="E81:F81"/>
    <mergeCell ref="E90:F90"/>
    <mergeCell ref="E91:F91"/>
    <mergeCell ref="E92:F92"/>
    <mergeCell ref="E131:F131"/>
    <mergeCell ref="E140:F140"/>
    <mergeCell ref="E141:F141"/>
    <mergeCell ref="E142:F142"/>
    <mergeCell ref="E115:F115"/>
    <mergeCell ref="E116:F116"/>
    <mergeCell ref="E117:F117"/>
    <mergeCell ref="E118:F118"/>
    <mergeCell ref="E119:F119"/>
    <mergeCell ref="E128:F128"/>
    <mergeCell ref="E179:F179"/>
    <mergeCell ref="E180:F180"/>
    <mergeCell ref="E181:F181"/>
    <mergeCell ref="E190:F190"/>
    <mergeCell ref="I1:J1"/>
    <mergeCell ref="I2:J2"/>
    <mergeCell ref="I3:J3"/>
    <mergeCell ref="I4:J4"/>
    <mergeCell ref="I5:J5"/>
    <mergeCell ref="I14:J14"/>
    <mergeCell ref="E157:F157"/>
    <mergeCell ref="E166:F166"/>
    <mergeCell ref="E167:F167"/>
    <mergeCell ref="E168:F168"/>
    <mergeCell ref="E169:F169"/>
    <mergeCell ref="E178:F178"/>
    <mergeCell ref="E143:F143"/>
    <mergeCell ref="E152:F152"/>
    <mergeCell ref="E153:F153"/>
    <mergeCell ref="E154:F154"/>
    <mergeCell ref="E155:F155"/>
    <mergeCell ref="E156:F156"/>
    <mergeCell ref="E129:F129"/>
    <mergeCell ref="E130:F130"/>
    <mergeCell ref="I29:J29"/>
    <mergeCell ref="I38:J38"/>
    <mergeCell ref="I39:J39"/>
    <mergeCell ref="I40:J40"/>
    <mergeCell ref="I41:J41"/>
    <mergeCell ref="I42:J42"/>
    <mergeCell ref="I15:J15"/>
    <mergeCell ref="I16:J16"/>
    <mergeCell ref="I17:J17"/>
    <mergeCell ref="I26:J26"/>
    <mergeCell ref="I27:J27"/>
    <mergeCell ref="I28:J28"/>
    <mergeCell ref="I65:J65"/>
    <mergeCell ref="I66:J66"/>
    <mergeCell ref="I67:J67"/>
    <mergeCell ref="I76:J76"/>
    <mergeCell ref="I77:J77"/>
    <mergeCell ref="I78:J78"/>
    <mergeCell ref="I43:J43"/>
    <mergeCell ref="I52:J52"/>
    <mergeCell ref="I53:J53"/>
    <mergeCell ref="I54:J54"/>
    <mergeCell ref="I55:J55"/>
    <mergeCell ref="I64:J64"/>
    <mergeCell ref="I93:J93"/>
    <mergeCell ref="I102:J102"/>
    <mergeCell ref="I103:J103"/>
    <mergeCell ref="I104:J104"/>
    <mergeCell ref="I105:J105"/>
    <mergeCell ref="I114:J114"/>
    <mergeCell ref="I79:J79"/>
    <mergeCell ref="I80:J80"/>
    <mergeCell ref="I81:J81"/>
    <mergeCell ref="I90:J90"/>
    <mergeCell ref="I91:J91"/>
    <mergeCell ref="I92:J92"/>
    <mergeCell ref="I143:J143"/>
    <mergeCell ref="I152:J152"/>
    <mergeCell ref="I129:J129"/>
    <mergeCell ref="I130:J130"/>
    <mergeCell ref="I131:J131"/>
    <mergeCell ref="I140:J140"/>
    <mergeCell ref="I141:J141"/>
    <mergeCell ref="I142:J142"/>
    <mergeCell ref="I115:J115"/>
    <mergeCell ref="I116:J116"/>
    <mergeCell ref="I117:J117"/>
    <mergeCell ref="I118:J118"/>
    <mergeCell ref="I119:J119"/>
    <mergeCell ref="I128:J1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List of Tables</vt:lpstr>
      <vt:lpstr>Table VII.1</vt:lpstr>
      <vt:lpstr>Table VII.2</vt:lpstr>
      <vt:lpstr>Table VII.3</vt:lpstr>
      <vt:lpstr>Table VII.4</vt:lpstr>
      <vt:lpstr>Table VII.5</vt:lpstr>
      <vt:lpstr>Table VII.6</vt:lpstr>
      <vt:lpstr>Population</vt:lpstr>
      <vt:lpstr>Sheet2</vt:lpstr>
      <vt:lpstr>'Table VII.2'!Print_Area</vt:lpstr>
      <vt:lpstr>'Table VII.3'!Print_Area</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escwauser1</cp:lastModifiedBy>
  <cp:lastPrinted>2013-05-08T09:03:16Z</cp:lastPrinted>
  <dcterms:created xsi:type="dcterms:W3CDTF">2011-12-29T13:28:58Z</dcterms:created>
  <dcterms:modified xsi:type="dcterms:W3CDTF">2013-10-23T06:58:17Z</dcterms:modified>
</cp:coreProperties>
</file>