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colors3.xml" ContentType="application/vnd.ms-office.chartcolorstyle+xml"/>
  <Override PartName="/xl/charts/style3.xml" ContentType="application/vnd.ms-office.chart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8370" windowHeight="13200" tabRatio="692" firstSheet="2" activeTab="7"/>
  </bookViews>
  <sheets>
    <sheet name="Cover" sheetId="9" r:id="rId1"/>
    <sheet name="List of Tables" sheetId="1" r:id="rId2"/>
    <sheet name="Table II.1" sheetId="8" r:id="rId3"/>
    <sheet name="Table II.2" sheetId="7" r:id="rId4"/>
    <sheet name="Table II.3" sheetId="6" r:id="rId5"/>
    <sheet name="Table II.4" sheetId="5" r:id="rId6"/>
    <sheet name="Table II.5" sheetId="4" r:id="rId7"/>
    <sheet name="Charts" sheetId="10" r:id="rId8"/>
    <sheet name="Table II.6" sheetId="3" state="hidden" r:id="rId9"/>
  </sheets>
  <externalReferences>
    <externalReference r:id="rId12"/>
  </externalReferences>
  <definedNames>
    <definedName name="OLE_LINK7" localSheetId="5">'Table II.4'!$A$1</definedName>
    <definedName name="_xlnm.Print_Area" localSheetId="2">'Table II.1'!$A$1:$G$185</definedName>
    <definedName name="_xlnm.Print_Area" localSheetId="3">'Table II.2'!$A$1:$M$89</definedName>
    <definedName name="_xlnm.Print_Area" localSheetId="4">'Table II.3'!$A$1:$H$135</definedName>
    <definedName name="_xlnm.Print_Area" localSheetId="5">'Table II.4'!$A$1:$I$154</definedName>
    <definedName name="_xlnm.Print_Area" localSheetId="6">'Table II.5'!$A$1:$M$167</definedName>
    <definedName name="_xlnm.Print_Area" localSheetId="8">'Table II.6'!$A$1:$W$67</definedName>
  </definedNames>
  <calcPr calcId="152511"/>
</workbook>
</file>

<file path=xl/sharedStrings.xml><?xml version="1.0" encoding="utf-8"?>
<sst xmlns="http://schemas.openxmlformats.org/spreadsheetml/2006/main" count="1966" uniqueCount="378">
  <si>
    <t xml:space="preserve">Table II.3. Fisheries Trade contribution to GDP </t>
  </si>
  <si>
    <t xml:space="preserve">Table II.4. Fisheries Contribution to GDP </t>
  </si>
  <si>
    <t xml:space="preserve">Table II.5. Fisheries Production by inland and marine waters </t>
  </si>
  <si>
    <t>Chapter II.  Fisheries</t>
  </si>
  <si>
    <t>الفصل الثاني-  مصائد الأسماك</t>
  </si>
  <si>
    <t xml:space="preserve">الجدول II.3- مساهمة تجارة مصائد الأسماك في الناتج المحلي الإجمالي </t>
  </si>
  <si>
    <t xml:space="preserve">الجدول II.4- مساهمة قطاع مصائد الأسماك في الناتج المحلي الإجمالي </t>
  </si>
  <si>
    <t xml:space="preserve">الجدول II.5- إنتاج مصائد الأسماك في المياه الداخلية والبحور </t>
  </si>
  <si>
    <t>Year</t>
  </si>
  <si>
    <r>
      <t>Production (tons)</t>
    </r>
    <r>
      <rPr>
        <u val="single"/>
        <vertAlign val="superscript"/>
        <sz val="10"/>
        <color rgb="FF000000"/>
        <rFont val="Times New Roman"/>
        <family val="1"/>
      </rPr>
      <t>a</t>
    </r>
    <r>
      <rPr>
        <vertAlign val="superscript"/>
        <sz val="10"/>
        <color rgb="FF000000"/>
        <rFont val="Times New Roman"/>
        <family val="1"/>
      </rPr>
      <t>/</t>
    </r>
  </si>
  <si>
    <r>
      <t>(thousand US$)</t>
    </r>
    <r>
      <rPr>
        <u val="single"/>
        <vertAlign val="superscript"/>
        <sz val="10"/>
        <color rgb="FF000000"/>
        <rFont val="Times New Roman"/>
        <family val="1"/>
      </rPr>
      <t>b</t>
    </r>
    <r>
      <rPr>
        <vertAlign val="superscript"/>
        <sz val="10"/>
        <color rgb="FF000000"/>
        <rFont val="Times New Roman"/>
        <family val="1"/>
      </rPr>
      <t>/</t>
    </r>
  </si>
  <si>
    <t>السنة</t>
  </si>
  <si>
    <t>الإنتاج</t>
  </si>
  <si>
    <t xml:space="preserve"> (طن)</t>
  </si>
  <si>
    <t>المخرجات (ألف دولار أمريكي)</t>
  </si>
  <si>
    <t>القيمة المضافة</t>
  </si>
  <si>
    <t xml:space="preserve">(ألف دولار أمريكي) </t>
  </si>
  <si>
    <t>Bahrain</t>
  </si>
  <si>
    <t>البحرين</t>
  </si>
  <si>
    <t>Egypt</t>
  </si>
  <si>
    <t>…</t>
  </si>
  <si>
    <t>مصر</t>
  </si>
  <si>
    <t>Iraq</t>
  </si>
  <si>
    <t>العراق</t>
  </si>
  <si>
    <t>Jordan</t>
  </si>
  <si>
    <t>الأردن</t>
  </si>
  <si>
    <t>Kuwait</t>
  </si>
  <si>
    <t>الكويت</t>
  </si>
  <si>
    <t>Lebanon</t>
  </si>
  <si>
    <t>لبنان</t>
  </si>
  <si>
    <t>Oman</t>
  </si>
  <si>
    <t>عمان</t>
  </si>
  <si>
    <t>فلسطين</t>
  </si>
  <si>
    <t>Qatar</t>
  </si>
  <si>
    <t>قطر</t>
  </si>
  <si>
    <t>Saudi Arabia</t>
  </si>
  <si>
    <t>المملكة العربية السعودية </t>
  </si>
  <si>
    <t>السودان</t>
  </si>
  <si>
    <t>Syrian Arab Republic</t>
  </si>
  <si>
    <t>الجمهورية العربية السورية</t>
  </si>
  <si>
    <t>United Arab Emirates</t>
  </si>
  <si>
    <t>الإمارات العربية المتحدة </t>
  </si>
  <si>
    <t>Yemen</t>
  </si>
  <si>
    <t>اليمن</t>
  </si>
  <si>
    <t>Qatar Statistics Authority reply to ESCWA on the preliminary tables for the Compendium of Environment Statistics 2010-2011.</t>
  </si>
  <si>
    <t>Fishery Trade flow (Tons)</t>
  </si>
  <si>
    <t>تدفقات تجارة مصائد الأسماك (طن)</t>
  </si>
  <si>
    <t>Export</t>
  </si>
  <si>
    <t>التصدير</t>
  </si>
  <si>
    <t>Import</t>
  </si>
  <si>
    <t>الإستيراد</t>
  </si>
  <si>
    <t>Production</t>
  </si>
  <si>
    <t>Reexport</t>
  </si>
  <si>
    <t>-</t>
  </si>
  <si>
    <t>إعادة التصدير</t>
  </si>
  <si>
    <t>Supply</t>
  </si>
  <si>
    <t>الإمدادات</t>
  </si>
  <si>
    <t>المملكة العربية السعودية</t>
  </si>
  <si>
    <t>الإمارات العربية المتحدة</t>
  </si>
  <si>
    <r>
      <t xml:space="preserve">Table II.3 </t>
    </r>
    <r>
      <rPr>
        <b/>
        <sz val="12"/>
        <color theme="1"/>
        <rFont val="Arabic Transparent"/>
        <family val="2"/>
      </rPr>
      <t>الجدول</t>
    </r>
  </si>
  <si>
    <t>Fisheries Trade contribution to GDP</t>
  </si>
  <si>
    <t>مساهمة تجارة مصائد الأسماك في الناتج المحلي الإجمالي</t>
  </si>
  <si>
    <t>الناتج المحلي الإجمالي (مليون دولار أمريكي)</t>
  </si>
  <si>
    <t>مجموع واردات الأسماك (ألف دولار أمريكي)</t>
  </si>
  <si>
    <t>مجموع صادرات الأسماك (ألف دولار أمريكي)</t>
  </si>
  <si>
    <r>
      <t>Imports out of GDP (%)</t>
    </r>
    <r>
      <rPr>
        <u val="single"/>
        <vertAlign val="superscript"/>
        <sz val="10"/>
        <color rgb="FF000000"/>
        <rFont val="Times New Roman"/>
        <family val="1"/>
      </rPr>
      <t>c</t>
    </r>
    <r>
      <rPr>
        <vertAlign val="superscript"/>
        <sz val="10"/>
        <color rgb="FF000000"/>
        <rFont val="Times New Roman"/>
        <family val="1"/>
      </rPr>
      <t>/</t>
    </r>
  </si>
  <si>
    <t>نسبة واردات الأسماك من الناتج المحلي الإجمالي (بالنسبة المئوية)</t>
  </si>
  <si>
    <r>
      <t>Exports out of GDP (%)</t>
    </r>
    <r>
      <rPr>
        <u val="single"/>
        <vertAlign val="superscript"/>
        <sz val="10"/>
        <color rgb="FF000000"/>
        <rFont val="Times New Roman"/>
        <family val="1"/>
      </rPr>
      <t>c</t>
    </r>
    <r>
      <rPr>
        <vertAlign val="superscript"/>
        <sz val="10"/>
        <color rgb="FF000000"/>
        <rFont val="Times New Roman"/>
        <family val="1"/>
      </rPr>
      <t>/</t>
    </r>
  </si>
  <si>
    <t>نسبة صادرات الأسماك من الناتج المحلي الإجمالي (بالنسبة المئوية)</t>
  </si>
  <si>
    <t>...</t>
  </si>
  <si>
    <t>Palestine</t>
  </si>
  <si>
    <r>
      <t xml:space="preserve">Table II.4 </t>
    </r>
    <r>
      <rPr>
        <b/>
        <sz val="12"/>
        <color theme="1"/>
        <rFont val="Arabic Transparent"/>
        <family val="2"/>
      </rPr>
      <t>الجدول</t>
    </r>
  </si>
  <si>
    <t>Fisheries Contribution to GDP</t>
  </si>
  <si>
    <t>مساهمة قطاع مصائد الأسماك في الناتج المحلي الإجمالي</t>
  </si>
  <si>
    <t>Country</t>
  </si>
  <si>
    <t>البلد</t>
  </si>
  <si>
    <t>Currency (thousand)</t>
  </si>
  <si>
    <t>العملة (ألف)</t>
  </si>
  <si>
    <t>الناتج المحلي الإجمالي بالأسعار الجارية</t>
  </si>
  <si>
    <t>الزراعة وصيد الحيوانات والحراجة وصيد الأسماك من الناتج المحلي الإجمالي</t>
  </si>
  <si>
    <t>إجمالي القيمة المضافة لصيد الأسماك</t>
  </si>
  <si>
    <t>الزراعة من الناتج المحلي الإجمالي (بالنسبة المئوية)</t>
  </si>
  <si>
    <t>صيد الأسماك من الزراعة (بالنسبة المئوية)</t>
  </si>
  <si>
    <t>صيد الأسماك من الناتج المحلي الإجمالي (بالنسبة المئوية)</t>
  </si>
  <si>
    <t>BHD</t>
  </si>
  <si>
    <t>د.ب</t>
  </si>
  <si>
    <t>EGP</t>
  </si>
  <si>
    <t>ج.م</t>
  </si>
  <si>
    <t>IQD</t>
  </si>
  <si>
    <t>د.ع</t>
  </si>
  <si>
    <t>JOD</t>
  </si>
  <si>
    <t>د.أ</t>
  </si>
  <si>
    <t>KWD</t>
  </si>
  <si>
    <t>د.ك</t>
  </si>
  <si>
    <t>LBP</t>
  </si>
  <si>
    <t>ل.ل</t>
  </si>
  <si>
    <t xml:space="preserve"> عمان</t>
  </si>
  <si>
    <t>OMR</t>
  </si>
  <si>
    <t>ر.ع</t>
  </si>
  <si>
    <t xml:space="preserve"> قطر</t>
  </si>
  <si>
    <t>QAR</t>
  </si>
  <si>
    <t xml:space="preserve">ر.ق </t>
  </si>
  <si>
    <t>SAR</t>
  </si>
  <si>
    <t>ر.س</t>
  </si>
  <si>
    <t>SYP</t>
  </si>
  <si>
    <t>ل.س</t>
  </si>
  <si>
    <t>AED</t>
  </si>
  <si>
    <t>د.إ</t>
  </si>
  <si>
    <t>YER</t>
  </si>
  <si>
    <t>ر.ي</t>
  </si>
  <si>
    <r>
      <t xml:space="preserve">Table II.5 </t>
    </r>
    <r>
      <rPr>
        <b/>
        <sz val="12"/>
        <color theme="1"/>
        <rFont val="Arabic Transparent"/>
        <family val="2"/>
      </rPr>
      <t>الجدول</t>
    </r>
  </si>
  <si>
    <r>
      <t>Fisheries Production by inland and marine waters (Tons)</t>
    </r>
    <r>
      <rPr>
        <u val="single"/>
        <vertAlign val="superscript"/>
        <sz val="11"/>
        <color rgb="FF000000"/>
        <rFont val="Times New Roman"/>
        <family val="1"/>
      </rPr>
      <t>a</t>
    </r>
    <r>
      <rPr>
        <vertAlign val="superscript"/>
        <sz val="11"/>
        <color rgb="FF000000"/>
        <rFont val="Times New Roman"/>
        <family val="1"/>
      </rPr>
      <t>/</t>
    </r>
  </si>
  <si>
    <t>إنتاج مصائد الأسماك في المياه الداخلية والبحور (طن)</t>
  </si>
  <si>
    <t>Fisheries Production</t>
  </si>
  <si>
    <t>By Ocean Area</t>
  </si>
  <si>
    <t>Species</t>
  </si>
  <si>
    <t>الفصائل</t>
  </si>
  <si>
    <t>إنتاج مصائد الأسماك حسب منطقة المحيط</t>
  </si>
  <si>
    <t>Marine areas</t>
  </si>
  <si>
    <t>Crustaceans</t>
  </si>
  <si>
    <t>القشريات</t>
  </si>
  <si>
    <t>المناطق البحرية</t>
  </si>
  <si>
    <t>الأصناف ثنائية المجال</t>
  </si>
  <si>
    <t>Marine fishes</t>
  </si>
  <si>
    <t>الأسماك البحرية</t>
  </si>
  <si>
    <t>حيوانات مائية متفرقة</t>
  </si>
  <si>
    <t>Molluscs</t>
  </si>
  <si>
    <t>الرخويات</t>
  </si>
  <si>
    <t>Sub-total Marine areas</t>
  </si>
  <si>
    <t>المجموع الفرعي للمناطق البحرية</t>
  </si>
  <si>
    <t>Total Fisheries Production</t>
  </si>
  <si>
    <t>مجموع إنتاج مصائد الأسماك</t>
  </si>
  <si>
    <t>Inland waters</t>
  </si>
  <si>
    <t>المياه الداخلية</t>
  </si>
  <si>
    <t>Diadromous fishes</t>
  </si>
  <si>
    <t>Freshwater fishes</t>
  </si>
  <si>
    <t>أسماك المياه العذبة</t>
  </si>
  <si>
    <t>المجموع الفرعي للمياه الداخلية</t>
  </si>
  <si>
    <t>Miscellaneous aquatic animal products</t>
  </si>
  <si>
    <t>منتجات حيوانية مائية متفرقة</t>
  </si>
  <si>
    <t>Miscellaneous aquatic animals</t>
  </si>
  <si>
    <t>Sub-total Inland waters</t>
  </si>
  <si>
    <t xml:space="preserve"> المجموع الفرعي للمناطق البحرية</t>
  </si>
  <si>
    <t>الحيتان والفقمات وثدييات مائية أخرى</t>
  </si>
  <si>
    <t xml:space="preserve"> مجموع إنتاج مصائد الأسماك</t>
  </si>
  <si>
    <t>Total inland waters</t>
  </si>
  <si>
    <t>مجموع المياه الداخلية</t>
  </si>
  <si>
    <t>مجموع المناطق البحرية</t>
  </si>
  <si>
    <r>
      <t xml:space="preserve">Table II.6 </t>
    </r>
    <r>
      <rPr>
        <b/>
        <sz val="12"/>
        <color theme="1"/>
        <rFont val="Arabic Transparent"/>
        <family val="2"/>
      </rPr>
      <t>الجدول</t>
    </r>
  </si>
  <si>
    <t>Export of fish by kind and destination for Oman</t>
  </si>
  <si>
    <t>صادرات الأسماك في عمان حسب النوع ووجهة التصدير</t>
  </si>
  <si>
    <t>Destination</t>
  </si>
  <si>
    <t>Crustaceans and Molluscs</t>
  </si>
  <si>
    <t>القشريات والرخويات</t>
  </si>
  <si>
    <t>Frozen fish</t>
  </si>
  <si>
    <t>الأسماك المثلجة</t>
  </si>
  <si>
    <t>Fresh fish</t>
  </si>
  <si>
    <t>الأسماك الطازجة</t>
  </si>
  <si>
    <r>
      <t>Other (inc.Canned, salted &amp;cooked fish</t>
    </r>
    <r>
      <rPr>
        <sz val="9.5"/>
        <color rgb="FF000000"/>
        <rFont val="Arabic Transparent"/>
        <family val="2"/>
      </rPr>
      <t>غيره (منها الأسماك المعلبة والمملحة والمطبوخة)</t>
    </r>
  </si>
  <si>
    <t>Total</t>
  </si>
  <si>
    <t>المجموع</t>
  </si>
  <si>
    <t>%</t>
  </si>
  <si>
    <t>Qty.(Tons)</t>
  </si>
  <si>
    <t>الكمية (طن)</t>
  </si>
  <si>
    <t>Value</t>
  </si>
  <si>
    <t>(000 O.R)</t>
  </si>
  <si>
    <r>
      <t>القيمة</t>
    </r>
    <r>
      <rPr>
        <sz val="9.5"/>
        <color rgb="FF000000"/>
        <rFont val="Times New Roman"/>
        <family val="1"/>
      </rPr>
      <t xml:space="preserve"> </t>
    </r>
    <r>
      <rPr>
        <sz val="9.5"/>
        <color rgb="FF000000"/>
        <rFont val="Arabic Transparent"/>
        <family val="2"/>
      </rPr>
      <t>(ألف ر.ع)</t>
    </r>
  </si>
  <si>
    <t>الجهة</t>
  </si>
  <si>
    <r>
      <t> </t>
    </r>
    <r>
      <rPr>
        <sz val="9.5"/>
        <color rgb="FF000000"/>
        <rFont val="Arabic Transparent"/>
        <family val="2"/>
      </rPr>
      <t>الكويت</t>
    </r>
  </si>
  <si>
    <r>
      <t> </t>
    </r>
    <r>
      <rPr>
        <sz val="9.5"/>
        <color rgb="FF000000"/>
        <rFont val="Arabic Transparent"/>
        <family val="2"/>
      </rPr>
      <t>قطر</t>
    </r>
  </si>
  <si>
    <r>
      <t> </t>
    </r>
    <r>
      <rPr>
        <sz val="9.5"/>
        <color rgb="FF000000"/>
        <rFont val="Arabic Transparent"/>
        <family val="2"/>
      </rPr>
      <t xml:space="preserve">المملكة العربية </t>
    </r>
    <r>
      <rPr>
        <sz val="9.5"/>
        <color rgb="FF000000"/>
        <rFont val="Times New Roman"/>
        <family val="1"/>
      </rPr>
      <t xml:space="preserve">  </t>
    </r>
    <r>
      <rPr>
        <sz val="9.5"/>
        <color rgb="FF000000"/>
        <rFont val="Arabic Transparent"/>
        <family val="2"/>
      </rPr>
      <t>السعودية</t>
    </r>
  </si>
  <si>
    <t>GCC</t>
  </si>
  <si>
    <t>  أمريكا</t>
  </si>
  <si>
    <t>Europe</t>
  </si>
  <si>
    <t>  أوروبا</t>
  </si>
  <si>
    <t xml:space="preserve">Others </t>
  </si>
  <si>
    <t xml:space="preserve">Total </t>
  </si>
  <si>
    <t>  المجموع</t>
  </si>
  <si>
    <r>
      <t>Source</t>
    </r>
    <r>
      <rPr>
        <sz val="9"/>
        <color rgb="FF000000"/>
        <rFont val="Times New Roman"/>
        <family val="1"/>
      </rPr>
      <t>:</t>
    </r>
  </si>
  <si>
    <t xml:space="preserve"> *-</t>
  </si>
  <si>
    <t>Refers to export of fish only</t>
  </si>
  <si>
    <t xml:space="preserve"> *244</t>
  </si>
  <si>
    <t>Data is estimated by source</t>
  </si>
  <si>
    <t>وجهات أخرى</t>
  </si>
  <si>
    <r>
      <t> </t>
    </r>
    <r>
      <rPr>
        <sz val="9.5"/>
        <color rgb="FF000000"/>
        <rFont val="Arabic Transparent"/>
        <family val="2"/>
      </rPr>
      <t>الإمارات العربية المتحدة</t>
    </r>
  </si>
  <si>
    <t>America</t>
  </si>
  <si>
    <t>Oman
عمان</t>
  </si>
  <si>
    <t>Palestine
فلسطين</t>
  </si>
  <si>
    <t>Saudi Arabia
المملكة العربية السعودية </t>
  </si>
  <si>
    <t>World
العالم</t>
  </si>
  <si>
    <t>Estimated by the source</t>
  </si>
  <si>
    <t>Value excluding Whales, seals and other aquatic mammals</t>
  </si>
  <si>
    <t>Total Inland waters</t>
  </si>
  <si>
    <t xml:space="preserve"> الجمهورية العربية السورية</t>
  </si>
  <si>
    <t xml:space="preserve"> لبنان</t>
  </si>
  <si>
    <t xml:space="preserve"> الكويت</t>
  </si>
  <si>
    <t>Oman Statistical Yearbook, several issues, Ministry of National Economy, Oman.</t>
  </si>
  <si>
    <r>
      <t>Total fish imports (thousand US$)</t>
    </r>
    <r>
      <rPr>
        <u val="single"/>
        <vertAlign val="superscript"/>
        <sz val="10"/>
        <color rgb="FF000000"/>
        <rFont val="Times New Roman"/>
        <family val="1"/>
      </rPr>
      <t>b</t>
    </r>
    <r>
      <rPr>
        <vertAlign val="superscript"/>
        <sz val="10"/>
        <color rgb="FF000000"/>
        <rFont val="Times New Roman"/>
        <family val="1"/>
      </rPr>
      <t>/</t>
    </r>
  </si>
  <si>
    <r>
      <t>Total fish exports (thousand US$)</t>
    </r>
    <r>
      <rPr>
        <u val="single"/>
        <vertAlign val="superscript"/>
        <sz val="10"/>
        <color rgb="FF000000"/>
        <rFont val="Times New Roman"/>
        <family val="1"/>
      </rPr>
      <t>b</t>
    </r>
    <r>
      <rPr>
        <vertAlign val="superscript"/>
        <sz val="10"/>
        <color rgb="FF000000"/>
        <rFont val="Times New Roman"/>
        <family val="1"/>
      </rPr>
      <t>/</t>
    </r>
  </si>
  <si>
    <t>US$</t>
  </si>
  <si>
    <t xml:space="preserve">Table II.6. Export of fish by kind and destination for Oman </t>
  </si>
  <si>
    <t xml:space="preserve">الجدول II.6- صادرات الأسماك في عمان حسب النوع ووجهة التصدير </t>
  </si>
  <si>
    <t>السعودية</t>
  </si>
  <si>
    <t xml:space="preserve">المملكة  </t>
  </si>
  <si>
    <t>العربية</t>
  </si>
  <si>
    <t xml:space="preserve">المملكة العربية </t>
  </si>
  <si>
    <t>CSO reply to ESCWA on the preliminary tables for the Compendium of Environment Statistics 2012-2013.</t>
  </si>
  <si>
    <t>PCBS reply to ESCWA on the preliminary tables for the Compendium of Environment Statistics 2012-2013.</t>
  </si>
  <si>
    <t>CDSI reply to ESCWA on the preliminary tables for the Compendium of Environment Statistics 2012-2013.</t>
  </si>
  <si>
    <t>Compendium of Environment Statistics</t>
  </si>
  <si>
    <t>مجموعة الإحصاءات البيئية</t>
  </si>
  <si>
    <t>United Nations</t>
  </si>
  <si>
    <t>الأمم المتحدة</t>
  </si>
  <si>
    <r>
      <t xml:space="preserve">في المنطقة العربية </t>
    </r>
    <r>
      <rPr>
        <b/>
        <sz val="18"/>
        <color theme="1"/>
        <rFont val="Arabic Transparent"/>
        <family val="2"/>
      </rPr>
      <t>2014-2015</t>
    </r>
  </si>
  <si>
    <t>in the Arab Region 2014-2015</t>
  </si>
  <si>
    <t>Libya</t>
  </si>
  <si>
    <t>Morocco</t>
  </si>
  <si>
    <t>ليبيا</t>
  </si>
  <si>
    <t>المغرب</t>
  </si>
  <si>
    <t>Tunisia</t>
  </si>
  <si>
    <t>تونس</t>
  </si>
  <si>
    <t>تجارة السلع  (ألف دولار أمريكي)</t>
  </si>
  <si>
    <t>Commodity Trade is calculated as the sum of exports, imports, and reexports.</t>
  </si>
  <si>
    <t>Data for Sudan before 2012 is for Sudan before separation while data for Sudan in 2012 is for Sudan after separation and does not include South Sudan.</t>
  </si>
  <si>
    <t>f</t>
  </si>
  <si>
    <t>Aquatic plants</t>
  </si>
  <si>
    <t>Total Fisheries Productiom</t>
  </si>
  <si>
    <t>2012/</t>
  </si>
  <si>
    <t>النباتات المائية</t>
  </si>
  <si>
    <t>Data unit is number, value is not included in the total.</t>
  </si>
  <si>
    <t xml:space="preserve">Libya </t>
  </si>
  <si>
    <t>LYD</t>
  </si>
  <si>
    <t>د.ل</t>
  </si>
  <si>
    <t>د.م</t>
  </si>
  <si>
    <t>MAD</t>
  </si>
  <si>
    <t>TND</t>
  </si>
  <si>
    <t>د.ت</t>
  </si>
  <si>
    <t>ESCWA estimate for the current GDP.</t>
  </si>
  <si>
    <t>National Estimate for the GDP by Agriculture, hunting, forestry and fishing industry.</t>
  </si>
  <si>
    <t xml:space="preserve">The Sudand/ </t>
  </si>
  <si>
    <t>Egypt Statistical Yearbook 2014, CAPMAS.</t>
  </si>
  <si>
    <t>GDP (Million USD)a/, 1</t>
  </si>
  <si>
    <t>CAPMAS reply to ESCWA on the preliminary tables for the Compendium of Environment Statistics 2014-2015.</t>
  </si>
  <si>
    <t>CBS reply to ESCWA on the preliminary tables for the Compendium of Environment Statistics 2014-2015.</t>
  </si>
  <si>
    <t>ESCWA calculation.</t>
  </si>
  <si>
    <t xml:space="preserve"> ( الف) ج.س</t>
  </si>
  <si>
    <t>SDG (000)</t>
  </si>
  <si>
    <t>Notes:</t>
  </si>
  <si>
    <t xml:space="preserve"> -</t>
  </si>
  <si>
    <r>
      <t xml:space="preserve">Commodity trade  </t>
    </r>
    <r>
      <rPr>
        <vertAlign val="superscript"/>
        <sz val="10"/>
        <color rgb="FF000000"/>
        <rFont val="Times New Roman"/>
        <family val="1"/>
      </rPr>
      <t>1</t>
    </r>
  </si>
  <si>
    <r>
      <t>Output (thousand US$)</t>
    </r>
    <r>
      <rPr>
        <u val="single"/>
        <vertAlign val="superscript"/>
        <sz val="10"/>
        <color rgb="FF000000"/>
        <rFont val="Times New Roman"/>
        <family val="1"/>
      </rPr>
      <t>c</t>
    </r>
    <r>
      <rPr>
        <vertAlign val="superscript"/>
        <sz val="10"/>
        <color rgb="FF000000"/>
        <rFont val="Times New Roman"/>
        <family val="1"/>
      </rPr>
      <t>/, 2</t>
    </r>
  </si>
  <si>
    <r>
      <t>Value added (thousand US$)</t>
    </r>
    <r>
      <rPr>
        <u val="single"/>
        <vertAlign val="superscript"/>
        <sz val="10"/>
        <color rgb="FF000000"/>
        <rFont val="Times New Roman"/>
        <family val="1"/>
      </rPr>
      <t>c</t>
    </r>
    <r>
      <rPr>
        <vertAlign val="superscript"/>
        <sz val="10"/>
        <color rgb="FF000000"/>
        <rFont val="Times New Roman"/>
        <family val="1"/>
      </rPr>
      <t>/, 2</t>
    </r>
  </si>
  <si>
    <t>2010-2011 values are all from FAO Fishery Commodities Global Production and Trade; and in Saudi Arabia, Production values are also from  FAO Fishery Commodities Global Production and Trade.</t>
  </si>
  <si>
    <t xml:space="preserve">المجموع </t>
  </si>
  <si>
    <t>Table II.1. ESCWA Member States Fisheries Production in Quantities and Values, 2000-2012</t>
  </si>
  <si>
    <t xml:space="preserve">الجدول II.1- إنتاج مصائد الأسماك في دول الإسكوا بالكميات والقيم، 2000-2012 </t>
  </si>
  <si>
    <t>Table II.2. ESCWA Member States Fisheries Trade Volume, 2000-2011</t>
  </si>
  <si>
    <t>الجدول II.2- حجم تجارة مصائد الأسماك في دول الإسكوا، 2000-2011</t>
  </si>
  <si>
    <r>
      <t xml:space="preserve">Table II.1 </t>
    </r>
    <r>
      <rPr>
        <b/>
        <sz val="12"/>
        <rFont val="Arabic Transparent"/>
        <family val="2"/>
      </rPr>
      <t>الجدول</t>
    </r>
  </si>
  <si>
    <t>ESCWA Member States Fisheries Production in Quantities (tons) and Values (thousand US$), 2000-2012</t>
  </si>
  <si>
    <t>إنتاج مصائد الأسماك في دول الإسكوا بالكميات (طن) والقيم (ألف دولار أمريكي)، 2000-2012</t>
  </si>
  <si>
    <r>
      <t>724,400</t>
    </r>
    <r>
      <rPr>
        <u val="single"/>
        <vertAlign val="superscript"/>
        <sz val="10"/>
        <rFont val="Times New Roman"/>
        <family val="1"/>
      </rPr>
      <t>d</t>
    </r>
    <r>
      <rPr>
        <vertAlign val="superscript"/>
        <sz val="10"/>
        <rFont val="Times New Roman"/>
        <family val="1"/>
      </rPr>
      <t>/</t>
    </r>
  </si>
  <si>
    <r>
      <t xml:space="preserve">137,951 </t>
    </r>
    <r>
      <rPr>
        <u val="single"/>
        <vertAlign val="superscript"/>
        <sz val="10"/>
        <rFont val="Times New Roman"/>
        <family val="1"/>
      </rPr>
      <t>e</t>
    </r>
    <r>
      <rPr>
        <vertAlign val="superscript"/>
        <sz val="10"/>
        <rFont val="Times New Roman"/>
        <family val="1"/>
      </rPr>
      <t>/</t>
    </r>
  </si>
  <si>
    <r>
      <t>1,437,764</t>
    </r>
    <r>
      <rPr>
        <u val="single"/>
        <vertAlign val="superscript"/>
        <sz val="10"/>
        <rFont val="Times New Roman"/>
        <family val="1"/>
      </rPr>
      <t>e</t>
    </r>
    <r>
      <rPr>
        <vertAlign val="superscript"/>
        <sz val="10"/>
        <rFont val="Times New Roman"/>
        <family val="1"/>
      </rPr>
      <t>/</t>
    </r>
  </si>
  <si>
    <r>
      <t>889,200</t>
    </r>
    <r>
      <rPr>
        <u val="single"/>
        <vertAlign val="superscript"/>
        <sz val="10"/>
        <rFont val="Times New Roman"/>
        <family val="1"/>
      </rPr>
      <t>d</t>
    </r>
    <r>
      <rPr>
        <vertAlign val="superscript"/>
        <sz val="10"/>
        <rFont val="Times New Roman"/>
        <family val="1"/>
      </rPr>
      <t>/</t>
    </r>
  </si>
  <si>
    <r>
      <t>1,300,183</t>
    </r>
    <r>
      <rPr>
        <u val="single"/>
        <vertAlign val="superscript"/>
        <sz val="10"/>
        <rFont val="Times New Roman"/>
        <family val="1"/>
      </rPr>
      <t>e</t>
    </r>
    <r>
      <rPr>
        <vertAlign val="superscript"/>
        <sz val="10"/>
        <rFont val="Times New Roman"/>
        <family val="1"/>
      </rPr>
      <t>/</t>
    </r>
  </si>
  <si>
    <r>
      <t>1,181,032</t>
    </r>
    <r>
      <rPr>
        <u val="single"/>
        <vertAlign val="superscript"/>
        <sz val="10"/>
        <rFont val="Times New Roman"/>
        <family val="1"/>
      </rPr>
      <t>e</t>
    </r>
    <r>
      <rPr>
        <vertAlign val="superscript"/>
        <sz val="10"/>
        <rFont val="Times New Roman"/>
        <family val="1"/>
      </rPr>
      <t>/</t>
    </r>
  </si>
  <si>
    <r>
      <t>970,900</t>
    </r>
    <r>
      <rPr>
        <u val="single"/>
        <vertAlign val="superscript"/>
        <sz val="10"/>
        <rFont val="Times New Roman"/>
        <family val="1"/>
      </rPr>
      <t>d</t>
    </r>
    <r>
      <rPr>
        <vertAlign val="superscript"/>
        <sz val="10"/>
        <rFont val="Times New Roman"/>
        <family val="1"/>
      </rPr>
      <t>/</t>
    </r>
  </si>
  <si>
    <r>
      <t>1,618,338</t>
    </r>
    <r>
      <rPr>
        <u val="single"/>
        <vertAlign val="superscript"/>
        <sz val="10"/>
        <rFont val="Times New Roman"/>
        <family val="1"/>
      </rPr>
      <t>e</t>
    </r>
    <r>
      <rPr>
        <vertAlign val="superscript"/>
        <sz val="10"/>
        <rFont val="Times New Roman"/>
        <family val="1"/>
      </rPr>
      <t>/</t>
    </r>
  </si>
  <si>
    <r>
      <t>1,479,826</t>
    </r>
    <r>
      <rPr>
        <u val="single"/>
        <vertAlign val="superscript"/>
        <sz val="10"/>
        <rFont val="Times New Roman"/>
        <family val="1"/>
      </rPr>
      <t>e</t>
    </r>
    <r>
      <rPr>
        <vertAlign val="superscript"/>
        <sz val="10"/>
        <rFont val="Times New Roman"/>
        <family val="1"/>
      </rPr>
      <t>/</t>
    </r>
  </si>
  <si>
    <r>
      <t>1,008,000</t>
    </r>
    <r>
      <rPr>
        <u val="single"/>
        <vertAlign val="superscript"/>
        <sz val="10"/>
        <rFont val="Times New Roman"/>
        <family val="1"/>
      </rPr>
      <t>d</t>
    </r>
    <r>
      <rPr>
        <vertAlign val="superscript"/>
        <sz val="10"/>
        <rFont val="Times New Roman"/>
        <family val="1"/>
      </rPr>
      <t>/</t>
    </r>
  </si>
  <si>
    <r>
      <t>1,896,819</t>
    </r>
    <r>
      <rPr>
        <u val="single"/>
        <vertAlign val="superscript"/>
        <sz val="10"/>
        <rFont val="Times New Roman"/>
        <family val="1"/>
      </rPr>
      <t>e</t>
    </r>
    <r>
      <rPr>
        <vertAlign val="superscript"/>
        <sz val="10"/>
        <rFont val="Times New Roman"/>
        <family val="1"/>
      </rPr>
      <t>/</t>
    </r>
  </si>
  <si>
    <r>
      <t>1,734,501</t>
    </r>
    <r>
      <rPr>
        <u val="single"/>
        <vertAlign val="superscript"/>
        <sz val="10"/>
        <rFont val="Times New Roman"/>
        <family val="1"/>
      </rPr>
      <t>e</t>
    </r>
    <r>
      <rPr>
        <vertAlign val="superscript"/>
        <sz val="10"/>
        <rFont val="Times New Roman"/>
        <family val="1"/>
      </rPr>
      <t>/</t>
    </r>
  </si>
  <si>
    <r>
      <t>1,067,900</t>
    </r>
    <r>
      <rPr>
        <u val="single"/>
        <vertAlign val="superscript"/>
        <sz val="10"/>
        <rFont val="Times New Roman"/>
        <family val="1"/>
      </rPr>
      <t>d</t>
    </r>
    <r>
      <rPr>
        <vertAlign val="superscript"/>
        <sz val="10"/>
        <rFont val="Times New Roman"/>
        <family val="1"/>
      </rPr>
      <t>/</t>
    </r>
  </si>
  <si>
    <r>
      <t>385,144</t>
    </r>
    <r>
      <rPr>
        <vertAlign val="superscript"/>
        <sz val="10"/>
        <rFont val="Times New Roman"/>
        <family val="1"/>
      </rPr>
      <t xml:space="preserve"> </t>
    </r>
    <r>
      <rPr>
        <u val="single"/>
        <vertAlign val="superscript"/>
        <sz val="10"/>
        <rFont val="Times New Roman"/>
        <family val="1"/>
      </rPr>
      <t>e</t>
    </r>
    <r>
      <rPr>
        <vertAlign val="superscript"/>
        <sz val="10"/>
        <rFont val="Times New Roman"/>
        <family val="1"/>
      </rPr>
      <t>/</t>
    </r>
  </si>
  <si>
    <r>
      <t>1,789,636</t>
    </r>
    <r>
      <rPr>
        <u val="single"/>
        <vertAlign val="superscript"/>
        <sz val="10"/>
        <rFont val="Times New Roman"/>
        <family val="1"/>
      </rPr>
      <t>e</t>
    </r>
    <r>
      <rPr>
        <vertAlign val="superscript"/>
        <sz val="10"/>
        <rFont val="Times New Roman"/>
        <family val="1"/>
      </rPr>
      <t>/</t>
    </r>
  </si>
  <si>
    <r>
      <t>1,092,900</t>
    </r>
    <r>
      <rPr>
        <u val="single"/>
        <vertAlign val="superscript"/>
        <sz val="10"/>
        <rFont val="Times New Roman"/>
        <family val="1"/>
      </rPr>
      <t>d</t>
    </r>
    <r>
      <rPr>
        <vertAlign val="superscript"/>
        <sz val="10"/>
        <rFont val="Times New Roman"/>
        <family val="1"/>
      </rPr>
      <t>/</t>
    </r>
  </si>
  <si>
    <r>
      <t xml:space="preserve">480,248 </t>
    </r>
    <r>
      <rPr>
        <u val="single"/>
        <vertAlign val="superscript"/>
        <sz val="10"/>
        <rFont val="Times New Roman"/>
        <family val="1"/>
      </rPr>
      <t>e</t>
    </r>
    <r>
      <rPr>
        <vertAlign val="superscript"/>
        <sz val="10"/>
        <rFont val="Times New Roman"/>
        <family val="1"/>
      </rPr>
      <t>/</t>
    </r>
  </si>
  <si>
    <r>
      <t>1,304,800</t>
    </r>
    <r>
      <rPr>
        <u val="single"/>
        <vertAlign val="superscript"/>
        <sz val="10"/>
        <rFont val="Times New Roman"/>
        <family val="1"/>
      </rPr>
      <t>d</t>
    </r>
    <r>
      <rPr>
        <vertAlign val="superscript"/>
        <sz val="10"/>
        <rFont val="Times New Roman"/>
        <family val="1"/>
      </rPr>
      <t>/</t>
    </r>
  </si>
  <si>
    <r>
      <t xml:space="preserve">506,045 </t>
    </r>
    <r>
      <rPr>
        <u val="single"/>
        <vertAlign val="superscript"/>
        <sz val="10"/>
        <rFont val="Times New Roman"/>
        <family val="1"/>
      </rPr>
      <t>e</t>
    </r>
    <r>
      <rPr>
        <vertAlign val="superscript"/>
        <sz val="10"/>
        <rFont val="Times New Roman"/>
        <family val="1"/>
      </rPr>
      <t>/</t>
    </r>
  </si>
  <si>
    <r>
      <t xml:space="preserve">1,362,200 </t>
    </r>
    <r>
      <rPr>
        <u val="single"/>
        <vertAlign val="superscript"/>
        <sz val="10"/>
        <rFont val="Times New Roman"/>
        <family val="1"/>
      </rPr>
      <t>d/</t>
    </r>
  </si>
  <si>
    <r>
      <t xml:space="preserve">544,309 </t>
    </r>
    <r>
      <rPr>
        <u val="single"/>
        <vertAlign val="superscript"/>
        <sz val="10"/>
        <rFont val="Times New Roman"/>
        <family val="1"/>
      </rPr>
      <t>e</t>
    </r>
    <r>
      <rPr>
        <vertAlign val="superscript"/>
        <sz val="10"/>
        <rFont val="Times New Roman"/>
        <family val="1"/>
      </rPr>
      <t>/</t>
    </r>
  </si>
  <si>
    <r>
      <t xml:space="preserve">1,371,800 </t>
    </r>
    <r>
      <rPr>
        <u val="single"/>
        <vertAlign val="superscript"/>
        <sz val="10"/>
        <rFont val="Times New Roman"/>
        <family val="1"/>
      </rPr>
      <t>d</t>
    </r>
    <r>
      <rPr>
        <vertAlign val="superscript"/>
        <sz val="10"/>
        <rFont val="Times New Roman"/>
        <family val="1"/>
      </rPr>
      <t>/</t>
    </r>
  </si>
  <si>
    <r>
      <t xml:space="preserve">800,725 </t>
    </r>
    <r>
      <rPr>
        <u val="single"/>
        <vertAlign val="superscript"/>
        <sz val="10"/>
        <rFont val="Times New Roman"/>
        <family val="1"/>
      </rPr>
      <t>e</t>
    </r>
    <r>
      <rPr>
        <vertAlign val="superscript"/>
        <sz val="10"/>
        <rFont val="Times New Roman"/>
        <family val="1"/>
      </rPr>
      <t>/</t>
    </r>
  </si>
  <si>
    <r>
      <t>Palestine</t>
    </r>
    <r>
      <rPr>
        <u val="single"/>
        <vertAlign val="superscript"/>
        <sz val="10"/>
        <rFont val="Times New Roman"/>
        <family val="1"/>
      </rPr>
      <t>f</t>
    </r>
    <r>
      <rPr>
        <vertAlign val="superscript"/>
        <sz val="10"/>
        <rFont val="Times New Roman"/>
        <family val="1"/>
      </rPr>
      <t>/</t>
    </r>
  </si>
  <si>
    <r>
      <t>11,591</t>
    </r>
    <r>
      <rPr>
        <u val="singleAccounting"/>
        <vertAlign val="superscript"/>
        <sz val="10"/>
        <rFont val="Times New Roman"/>
        <family val="1"/>
      </rPr>
      <t>a</t>
    </r>
    <r>
      <rPr>
        <vertAlign val="superscript"/>
        <sz val="10"/>
        <rFont val="Times New Roman"/>
        <family val="1"/>
      </rPr>
      <t>/</t>
    </r>
  </si>
  <si>
    <r>
      <t>1,507</t>
    </r>
    <r>
      <rPr>
        <u val="single"/>
        <vertAlign val="superscript"/>
        <sz val="10"/>
        <rFont val="Times New Roman"/>
        <family val="1"/>
      </rPr>
      <t>a</t>
    </r>
    <r>
      <rPr>
        <vertAlign val="superscript"/>
        <sz val="10"/>
        <rFont val="Times New Roman"/>
        <family val="1"/>
      </rPr>
      <t>/</t>
    </r>
  </si>
  <si>
    <r>
      <t>14,965</t>
    </r>
    <r>
      <rPr>
        <u val="single"/>
        <vertAlign val="superscript"/>
        <sz val="10"/>
        <rFont val="Times New Roman"/>
        <family val="1"/>
      </rPr>
      <t>a</t>
    </r>
    <r>
      <rPr>
        <vertAlign val="superscript"/>
        <sz val="10"/>
        <rFont val="Times New Roman"/>
        <family val="1"/>
      </rPr>
      <t>/</t>
    </r>
  </si>
  <si>
    <r>
      <t>2,360</t>
    </r>
    <r>
      <rPr>
        <u val="single"/>
        <vertAlign val="superscript"/>
        <sz val="10"/>
        <rFont val="Times New Roman"/>
        <family val="1"/>
      </rPr>
      <t>a</t>
    </r>
    <r>
      <rPr>
        <vertAlign val="superscript"/>
        <sz val="10"/>
        <rFont val="Times New Roman"/>
        <family val="1"/>
      </rPr>
      <t>/</t>
    </r>
  </si>
  <si>
    <r>
      <t>13,958</t>
    </r>
    <r>
      <rPr>
        <u val="single"/>
        <vertAlign val="superscript"/>
        <sz val="10"/>
        <rFont val="Times New Roman"/>
        <family val="1"/>
      </rPr>
      <t>g</t>
    </r>
    <r>
      <rPr>
        <vertAlign val="superscript"/>
        <sz val="10"/>
        <rFont val="Times New Roman"/>
        <family val="1"/>
      </rPr>
      <t>/</t>
    </r>
  </si>
  <si>
    <r>
      <t>16,946</t>
    </r>
    <r>
      <rPr>
        <u val="single"/>
        <vertAlign val="superscript"/>
        <sz val="10"/>
        <rFont val="Times New Roman"/>
        <family val="1"/>
      </rPr>
      <t>g</t>
    </r>
    <r>
      <rPr>
        <vertAlign val="superscript"/>
        <sz val="10"/>
        <rFont val="Times New Roman"/>
        <family val="1"/>
      </rPr>
      <t>/</t>
    </r>
  </si>
  <si>
    <r>
      <t>15,183</t>
    </r>
    <r>
      <rPr>
        <u val="single"/>
        <vertAlign val="superscript"/>
        <sz val="10"/>
        <rFont val="Times New Roman"/>
        <family val="1"/>
      </rPr>
      <t>g</t>
    </r>
    <r>
      <rPr>
        <vertAlign val="superscript"/>
        <sz val="10"/>
        <rFont val="Times New Roman"/>
        <family val="1"/>
      </rPr>
      <t>/</t>
    </r>
  </si>
  <si>
    <r>
      <t>17,688</t>
    </r>
    <r>
      <rPr>
        <u val="single"/>
        <vertAlign val="superscript"/>
        <sz val="10"/>
        <rFont val="Times New Roman"/>
        <family val="1"/>
      </rPr>
      <t>g</t>
    </r>
    <r>
      <rPr>
        <vertAlign val="superscript"/>
        <sz val="10"/>
        <rFont val="Times New Roman"/>
        <family val="1"/>
      </rPr>
      <t>/</t>
    </r>
  </si>
  <si>
    <r>
      <t>The Sudan</t>
    </r>
    <r>
      <rPr>
        <u val="single"/>
        <vertAlign val="superscript"/>
        <sz val="10"/>
        <rFont val="Times New Roman"/>
        <family val="1"/>
      </rPr>
      <t>h</t>
    </r>
    <r>
      <rPr>
        <vertAlign val="superscript"/>
        <sz val="10"/>
        <rFont val="Times New Roman"/>
        <family val="1"/>
      </rPr>
      <t>/,3</t>
    </r>
  </si>
  <si>
    <r>
      <t>73,008</t>
    </r>
    <r>
      <rPr>
        <u val="single"/>
        <vertAlign val="superscript"/>
        <sz val="10"/>
        <rFont val="Times New Roman"/>
        <family val="1"/>
      </rPr>
      <t>a</t>
    </r>
    <r>
      <rPr>
        <vertAlign val="superscript"/>
        <sz val="10"/>
        <rFont val="Times New Roman"/>
        <family val="1"/>
      </rPr>
      <t>/</t>
    </r>
  </si>
  <si>
    <r>
      <t>134,733</t>
    </r>
    <r>
      <rPr>
        <u val="single"/>
        <vertAlign val="superscript"/>
        <sz val="10"/>
        <rFont val="Times New Roman"/>
        <family val="1"/>
      </rPr>
      <t>i</t>
    </r>
    <r>
      <rPr>
        <vertAlign val="superscript"/>
        <sz val="10"/>
        <rFont val="Times New Roman"/>
        <family val="1"/>
      </rPr>
      <t>/</t>
    </r>
  </si>
  <si>
    <r>
      <t>238,845</t>
    </r>
    <r>
      <rPr>
        <u val="single"/>
        <vertAlign val="superscript"/>
        <sz val="10"/>
        <rFont val="Times New Roman"/>
        <family val="1"/>
      </rPr>
      <t>i</t>
    </r>
    <r>
      <rPr>
        <vertAlign val="superscript"/>
        <sz val="10"/>
        <rFont val="Times New Roman"/>
        <family val="1"/>
      </rPr>
      <t>/</t>
    </r>
  </si>
  <si>
    <r>
      <t>229,660</t>
    </r>
    <r>
      <rPr>
        <u val="single"/>
        <vertAlign val="superscript"/>
        <sz val="10"/>
        <rFont val="Times New Roman"/>
        <family val="1"/>
      </rPr>
      <t>i</t>
    </r>
    <r>
      <rPr>
        <vertAlign val="superscript"/>
        <sz val="10"/>
        <rFont val="Times New Roman"/>
        <family val="1"/>
      </rPr>
      <t>/</t>
    </r>
  </si>
  <si>
    <r>
      <t>179,916</t>
    </r>
    <r>
      <rPr>
        <u val="single"/>
        <vertAlign val="superscript"/>
        <sz val="10"/>
        <rFont val="Times New Roman"/>
        <family val="1"/>
      </rPr>
      <t>i</t>
    </r>
    <r>
      <rPr>
        <vertAlign val="superscript"/>
        <sz val="10"/>
        <rFont val="Times New Roman"/>
        <family val="1"/>
      </rPr>
      <t>/</t>
    </r>
  </si>
  <si>
    <r>
      <t>132,062</t>
    </r>
    <r>
      <rPr>
        <u val="single"/>
        <vertAlign val="superscript"/>
        <sz val="10"/>
        <rFont val="Times New Roman"/>
        <family val="1"/>
      </rPr>
      <t>i</t>
    </r>
    <r>
      <rPr>
        <vertAlign val="superscript"/>
        <sz val="10"/>
        <rFont val="Times New Roman"/>
        <family val="1"/>
      </rPr>
      <t>/</t>
    </r>
  </si>
  <si>
    <r>
      <t>179,604</t>
    </r>
    <r>
      <rPr>
        <u val="single"/>
        <vertAlign val="superscript"/>
        <sz val="10"/>
        <rFont val="Times New Roman"/>
        <family val="1"/>
      </rPr>
      <t>i</t>
    </r>
    <r>
      <rPr>
        <vertAlign val="superscript"/>
        <sz val="10"/>
        <rFont val="Times New Roman"/>
        <family val="1"/>
      </rPr>
      <t>/</t>
    </r>
  </si>
  <si>
    <r>
      <t>163,861</t>
    </r>
    <r>
      <rPr>
        <u val="single"/>
        <vertAlign val="superscript"/>
        <sz val="10"/>
        <rFont val="Times New Roman"/>
        <family val="1"/>
      </rPr>
      <t>i</t>
    </r>
    <r>
      <rPr>
        <vertAlign val="superscript"/>
        <sz val="10"/>
        <rFont val="Times New Roman"/>
        <family val="1"/>
      </rPr>
      <t>/</t>
    </r>
  </si>
  <si>
    <r>
      <t>Sources</t>
    </r>
    <r>
      <rPr>
        <sz val="9"/>
        <rFont val="Times New Roman"/>
        <family val="1"/>
      </rPr>
      <t>:</t>
    </r>
  </si>
  <si>
    <r>
      <t>a</t>
    </r>
    <r>
      <rPr>
        <sz val="9"/>
        <rFont val="Times New Roman"/>
        <family val="1"/>
      </rPr>
      <t>/</t>
    </r>
  </si>
  <si>
    <t>FAO Global Production Statistics Database, accessed on 08 October 2014 from: http://www.fao.org/figis/servlet/TabSelector?tb_ds=Production&amp;tb_mode=TABLE&amp;tb_act=SELECT&amp;tb_grp=COUNTRY.</t>
  </si>
  <si>
    <r>
      <t>b</t>
    </r>
    <r>
      <rPr>
        <sz val="9"/>
        <rFont val="Times New Roman"/>
        <family val="1"/>
      </rPr>
      <t>/</t>
    </r>
  </si>
  <si>
    <t>FAO Fishery Commodities Global Production and Trade (online query), accessed on 09 October 2014 from: http://www.fao.org/fishery/statistics/global-commodities-production/query/en.</t>
  </si>
  <si>
    <r>
      <t>c</t>
    </r>
    <r>
      <rPr>
        <sz val="9"/>
        <rFont val="Times New Roman"/>
        <family val="1"/>
      </rPr>
      <t>/</t>
    </r>
  </si>
  <si>
    <t>National Accounts Official Country Data Database, UNSD, accessed on 09 October 2014 from: http://data.un.org/Explorer.aspx?d=SNAAMA.</t>
  </si>
  <si>
    <r>
      <t>d</t>
    </r>
    <r>
      <rPr>
        <sz val="9"/>
        <rFont val="Times New Roman"/>
        <family val="1"/>
      </rPr>
      <t>/</t>
    </r>
  </si>
  <si>
    <r>
      <t>e</t>
    </r>
    <r>
      <rPr>
        <sz val="9"/>
        <rFont val="Times New Roman"/>
        <family val="1"/>
      </rPr>
      <t>/</t>
    </r>
  </si>
  <si>
    <t>CAPMAS reply to ESCWA on the preliminary tables for the Compendium of Environment Statistics 2014-2015 and previous issues.</t>
  </si>
  <si>
    <r>
      <t>f</t>
    </r>
    <r>
      <rPr>
        <sz val="9"/>
        <rFont val="Times New Roman"/>
        <family val="1"/>
      </rPr>
      <t>/</t>
    </r>
  </si>
  <si>
    <r>
      <rPr>
        <u val="single"/>
        <sz val="9"/>
        <rFont val="Times New Roman"/>
        <family val="1"/>
      </rPr>
      <t>g</t>
    </r>
    <r>
      <rPr>
        <sz val="9"/>
        <rFont val="Times New Roman"/>
        <family val="1"/>
      </rPr>
      <t>/</t>
    </r>
  </si>
  <si>
    <r>
      <t>h</t>
    </r>
    <r>
      <rPr>
        <sz val="9"/>
        <rFont val="Times New Roman"/>
        <family val="1"/>
      </rPr>
      <t>/</t>
    </r>
  </si>
  <si>
    <r>
      <t>i</t>
    </r>
    <r>
      <rPr>
        <sz val="9"/>
        <rFont val="Times New Roman"/>
        <family val="1"/>
      </rPr>
      <t>/</t>
    </r>
  </si>
  <si>
    <r>
      <t>Notes</t>
    </r>
    <r>
      <rPr>
        <sz val="9"/>
        <rFont val="Times New Roman"/>
        <family val="1"/>
      </rPr>
      <t>:</t>
    </r>
  </si>
  <si>
    <t>Values are taken as local currency from the database and converted to US$ by the exchange rate available in the National Accounts Studies of the Arab Region, Bulletin No. 33, United Nations, New York, 2013.  These values are current prices values.</t>
  </si>
  <si>
    <r>
      <t xml:space="preserve">Table II.2 </t>
    </r>
    <r>
      <rPr>
        <b/>
        <sz val="12"/>
        <rFont val="Arabic Transparent"/>
        <family val="2"/>
      </rPr>
      <t>الجدول</t>
    </r>
  </si>
  <si>
    <t>ESCWA Member States Fisheries Trade Volume (tons), 2000-2011</t>
  </si>
  <si>
    <t>حجم تجارة مصائد الأسماك في دول الإسكوا (طن)، 2000-2011</t>
  </si>
  <si>
    <r>
      <t xml:space="preserve">Export </t>
    </r>
    <r>
      <rPr>
        <u val="single"/>
        <vertAlign val="superscript"/>
        <sz val="9.5"/>
        <rFont val="Times New Roman"/>
        <family val="1"/>
      </rPr>
      <t>a</t>
    </r>
    <r>
      <rPr>
        <vertAlign val="superscript"/>
        <sz val="9.5"/>
        <rFont val="Times New Roman"/>
        <family val="1"/>
      </rPr>
      <t>/</t>
    </r>
  </si>
  <si>
    <r>
      <t xml:space="preserve">Import </t>
    </r>
    <r>
      <rPr>
        <u val="single"/>
        <vertAlign val="superscript"/>
        <sz val="9.5"/>
        <rFont val="Times New Roman"/>
        <family val="1"/>
      </rPr>
      <t>a</t>
    </r>
    <r>
      <rPr>
        <vertAlign val="superscript"/>
        <sz val="9.5"/>
        <rFont val="Times New Roman"/>
        <family val="1"/>
      </rPr>
      <t>/</t>
    </r>
  </si>
  <si>
    <r>
      <t>Qatar</t>
    </r>
    <r>
      <rPr>
        <u val="single"/>
        <vertAlign val="superscript"/>
        <sz val="9.5"/>
        <rFont val="Times New Roman"/>
        <family val="1"/>
      </rPr>
      <t>b</t>
    </r>
    <r>
      <rPr>
        <i/>
        <vertAlign val="superscript"/>
        <sz val="9.5"/>
        <rFont val="Times New Roman"/>
        <family val="1"/>
      </rPr>
      <t>/</t>
    </r>
  </si>
  <si>
    <r>
      <t>قطر</t>
    </r>
    <r>
      <rPr>
        <vertAlign val="superscript"/>
        <sz val="10"/>
        <rFont val="Arabic Transparent"/>
        <family val="2"/>
      </rPr>
      <t>(*)</t>
    </r>
  </si>
  <si>
    <r>
      <t>Saudi Arabia</t>
    </r>
    <r>
      <rPr>
        <u val="single"/>
        <vertAlign val="superscript"/>
        <sz val="9.5"/>
        <rFont val="Times New Roman"/>
        <family val="1"/>
      </rPr>
      <t>c</t>
    </r>
    <r>
      <rPr>
        <vertAlign val="superscript"/>
        <sz val="9.5"/>
        <rFont val="Times New Roman"/>
        <family val="1"/>
      </rPr>
      <t>/</t>
    </r>
  </si>
  <si>
    <r>
      <t>The Sudan</t>
    </r>
    <r>
      <rPr>
        <u val="single"/>
        <vertAlign val="superscript"/>
        <sz val="9.5"/>
        <rFont val="Times New Roman"/>
        <family val="1"/>
      </rPr>
      <t>d</t>
    </r>
    <r>
      <rPr>
        <vertAlign val="superscript"/>
        <sz val="9.5"/>
        <rFont val="Times New Roman"/>
        <family val="1"/>
      </rPr>
      <t>/</t>
    </r>
  </si>
  <si>
    <r>
      <rPr>
        <u val="single"/>
        <sz val="9"/>
        <rFont val="Times New Roman"/>
        <family val="1"/>
      </rPr>
      <t>c</t>
    </r>
    <r>
      <rPr>
        <sz val="9"/>
        <rFont val="Times New Roman"/>
        <family val="1"/>
      </rPr>
      <t>/</t>
    </r>
  </si>
  <si>
    <r>
      <rPr>
        <u val="single"/>
        <sz val="9"/>
        <rFont val="Times New Roman"/>
        <family val="1"/>
      </rPr>
      <t>d</t>
    </r>
    <r>
      <rPr>
        <sz val="9"/>
        <rFont val="Times New Roman"/>
        <family val="1"/>
      </rPr>
      <t>/</t>
    </r>
  </si>
  <si>
    <r>
      <t>Note</t>
    </r>
    <r>
      <rPr>
        <sz val="9"/>
        <rFont val="Times New Roman"/>
        <family val="1"/>
      </rPr>
      <t>:</t>
    </r>
  </si>
  <si>
    <r>
      <t>10</t>
    </r>
    <r>
      <rPr>
        <vertAlign val="superscript"/>
        <sz val="10"/>
        <rFont val="Times New Roman"/>
        <family val="1"/>
      </rPr>
      <t xml:space="preserve"> 2</t>
    </r>
  </si>
  <si>
    <r>
      <t>151</t>
    </r>
    <r>
      <rPr>
        <vertAlign val="superscript"/>
        <sz val="10"/>
        <rFont val="Times New Roman"/>
        <family val="1"/>
      </rPr>
      <t xml:space="preserve"> 2</t>
    </r>
  </si>
  <si>
    <r>
      <t xml:space="preserve">162 </t>
    </r>
    <r>
      <rPr>
        <vertAlign val="superscript"/>
        <sz val="10"/>
        <rFont val="Times New Roman"/>
        <family val="1"/>
      </rPr>
      <t>2</t>
    </r>
  </si>
  <si>
    <r>
      <t xml:space="preserve">188 </t>
    </r>
    <r>
      <rPr>
        <vertAlign val="superscript"/>
        <sz val="10"/>
        <rFont val="Times New Roman"/>
        <family val="1"/>
      </rPr>
      <t>2</t>
    </r>
  </si>
  <si>
    <r>
      <t xml:space="preserve">The Sudan </t>
    </r>
    <r>
      <rPr>
        <u val="single"/>
        <vertAlign val="superscript"/>
        <sz val="10"/>
        <rFont val="Times New Roman"/>
        <family val="1"/>
      </rPr>
      <t>d</t>
    </r>
    <r>
      <rPr>
        <vertAlign val="superscript"/>
        <sz val="10"/>
        <rFont val="Times New Roman"/>
        <family val="1"/>
      </rPr>
      <t>/</t>
    </r>
  </si>
  <si>
    <t xml:space="preserve">National Accounts Studies of the Arab Region, Bulletin No. 33, United Nations, New York, 2013, </t>
  </si>
  <si>
    <t>FAO Fishery Commodities Global Production and Trade (online query), accessed on 09 October 2014 from: http://www.fao.org/fishery/statistics/global-commodities-production/query/en, except for Sudan.</t>
  </si>
  <si>
    <r>
      <t>Notes</t>
    </r>
    <r>
      <rPr>
        <sz val="9"/>
        <rFont val="Times New Roman"/>
        <family val="1"/>
      </rPr>
      <t xml:space="preserve">: </t>
    </r>
  </si>
  <si>
    <t>Gross Domestic Product refers to GDP at constant prices and base year 2000. Values for all countries for the year 2006 are taken from the National Accounts Studies of the ESCWA Region, Bulletin No. 31, United Nations, New York, 2011, and values for all countries for the year 2007 are taken from the National Accounts Studies of the Arab Region, Bulletin No. 32, United Nations, New York, 2012.</t>
  </si>
  <si>
    <r>
      <t>Current GDP</t>
    </r>
    <r>
      <rPr>
        <u val="single"/>
        <vertAlign val="superscript"/>
        <sz val="10"/>
        <rFont val="Times New Roman"/>
        <family val="1"/>
      </rPr>
      <t>a</t>
    </r>
    <r>
      <rPr>
        <vertAlign val="superscript"/>
        <sz val="10"/>
        <rFont val="Times New Roman"/>
        <family val="1"/>
      </rPr>
      <t>/, 1</t>
    </r>
  </si>
  <si>
    <r>
      <t>GDP by Agriculture, hunting, forestry and fishing industry</t>
    </r>
    <r>
      <rPr>
        <u val="single"/>
        <vertAlign val="superscript"/>
        <sz val="10"/>
        <rFont val="Times New Roman"/>
        <family val="1"/>
      </rPr>
      <t>a</t>
    </r>
    <r>
      <rPr>
        <vertAlign val="superscript"/>
        <sz val="10"/>
        <rFont val="Times New Roman"/>
        <family val="1"/>
      </rPr>
      <t>/, 1</t>
    </r>
  </si>
  <si>
    <r>
      <t>Gross value added fishing</t>
    </r>
    <r>
      <rPr>
        <u val="single"/>
        <vertAlign val="superscript"/>
        <sz val="10"/>
        <rFont val="Times New Roman"/>
        <family val="1"/>
      </rPr>
      <t>b</t>
    </r>
    <r>
      <rPr>
        <vertAlign val="superscript"/>
        <sz val="10"/>
        <rFont val="Times New Roman"/>
        <family val="1"/>
      </rPr>
      <t xml:space="preserve">/ </t>
    </r>
  </si>
  <si>
    <r>
      <t>Agriculture of GDP (%)</t>
    </r>
    <r>
      <rPr>
        <u val="single"/>
        <vertAlign val="superscript"/>
        <sz val="10"/>
        <rFont val="Times New Roman"/>
        <family val="1"/>
      </rPr>
      <t>c</t>
    </r>
    <r>
      <rPr>
        <vertAlign val="superscript"/>
        <sz val="10"/>
        <rFont val="Times New Roman"/>
        <family val="1"/>
      </rPr>
      <t>/</t>
    </r>
  </si>
  <si>
    <r>
      <t>Fishing out of Agriculture Industry</t>
    </r>
    <r>
      <rPr>
        <vertAlign val="superscript"/>
        <sz val="10"/>
        <rFont val="Times New Roman"/>
        <family val="1"/>
      </rPr>
      <t xml:space="preserve"> </t>
    </r>
    <r>
      <rPr>
        <sz val="10"/>
        <rFont val="Times New Roman"/>
        <family val="1"/>
      </rPr>
      <t>(%)</t>
    </r>
    <r>
      <rPr>
        <u val="single"/>
        <vertAlign val="superscript"/>
        <sz val="10"/>
        <rFont val="Times New Roman"/>
        <family val="1"/>
      </rPr>
      <t>c</t>
    </r>
    <r>
      <rPr>
        <vertAlign val="superscript"/>
        <sz val="10"/>
        <rFont val="Times New Roman"/>
        <family val="1"/>
      </rPr>
      <t>/</t>
    </r>
  </si>
  <si>
    <r>
      <t>Fishing out of GDP (%)</t>
    </r>
    <r>
      <rPr>
        <u val="single"/>
        <vertAlign val="superscript"/>
        <sz val="10"/>
        <rFont val="Times New Roman"/>
        <family val="1"/>
      </rPr>
      <t>c</t>
    </r>
    <r>
      <rPr>
        <vertAlign val="superscript"/>
        <sz val="10"/>
        <rFont val="Times New Roman"/>
        <family val="1"/>
      </rPr>
      <t xml:space="preserve">/ </t>
    </r>
  </si>
  <si>
    <r>
      <t xml:space="preserve">2012 </t>
    </r>
    <r>
      <rPr>
        <vertAlign val="superscript"/>
        <sz val="10"/>
        <rFont val="Times New Roman"/>
        <family val="1"/>
      </rPr>
      <t>2</t>
    </r>
  </si>
  <si>
    <r>
      <t>United Arab Emirates</t>
    </r>
    <r>
      <rPr>
        <sz val="10"/>
        <rFont val="Arabic Transparent"/>
        <family val="2"/>
      </rPr>
      <t xml:space="preserve"> الإمارات العربية المتحدة</t>
    </r>
  </si>
  <si>
    <r>
      <t xml:space="preserve">2011 </t>
    </r>
    <r>
      <rPr>
        <vertAlign val="superscript"/>
        <sz val="10"/>
        <rFont val="Times New Roman"/>
        <family val="1"/>
      </rPr>
      <t>3</t>
    </r>
  </si>
  <si>
    <r>
      <t xml:space="preserve">2012 </t>
    </r>
    <r>
      <rPr>
        <vertAlign val="superscript"/>
        <sz val="10"/>
        <rFont val="Times New Roman"/>
        <family val="1"/>
      </rPr>
      <t>3</t>
    </r>
  </si>
  <si>
    <t>National Accounts Studies of the Arab Region, Bulletin No. 33, United Nations, New York, 2013; except for Sudan.</t>
  </si>
  <si>
    <t>National Accounts Official Country Data Series, UNSD, UNdata website, accessed on 17 October 2014 from: http://data.un.org/Explorer.aspx?d=UNODC; except for Sudan.</t>
  </si>
  <si>
    <t>ESCWA calculation based on values from the National Accounts Official Country Data Series, UNSD; except for Sudan.</t>
  </si>
  <si>
    <t>Years 2005 and 2006 are taken from the National Accounts Studies of the ESCWA Region, Bulletin No. 31, United Nations, New York, 2011 and year 2007 is taken from the National Accounts Studies of the Arab Region No.32, United Nations, New York, 2012.</t>
  </si>
  <si>
    <r>
      <t xml:space="preserve">Bahrain </t>
    </r>
    <r>
      <rPr>
        <sz val="8.5"/>
        <rFont val="Arabic Transparent"/>
        <family val="2"/>
      </rPr>
      <t>البحرين</t>
    </r>
  </si>
  <si>
    <r>
      <t xml:space="preserve">Whales, seals and other aquatic mammals </t>
    </r>
    <r>
      <rPr>
        <u val="single"/>
        <vertAlign val="superscript"/>
        <sz val="9"/>
        <rFont val="Times New Roman"/>
        <family val="1"/>
      </rPr>
      <t>1</t>
    </r>
  </si>
  <si>
    <r>
      <t xml:space="preserve">The Sudan </t>
    </r>
    <r>
      <rPr>
        <vertAlign val="superscript"/>
        <sz val="8.5"/>
        <rFont val="Times New Roman"/>
        <family val="1"/>
      </rPr>
      <t>2</t>
    </r>
    <r>
      <rPr>
        <sz val="8.5"/>
        <rFont val="Times New Roman"/>
        <family val="1"/>
      </rPr>
      <t xml:space="preserve">
السودان</t>
    </r>
  </si>
  <si>
    <r>
      <t>Miscellaneous aquatic animals</t>
    </r>
    <r>
      <rPr>
        <vertAlign val="superscript"/>
        <sz val="9"/>
        <rFont val="Times New Roman"/>
        <family val="1"/>
      </rPr>
      <t>1</t>
    </r>
  </si>
  <si>
    <r>
      <t>Syrian Arab Republic</t>
    </r>
    <r>
      <rPr>
        <sz val="8.5"/>
        <rFont val="Arabic Transparent"/>
        <family val="2"/>
      </rPr>
      <t xml:space="preserve"> الجمهورية العربية السورية</t>
    </r>
  </si>
  <si>
    <r>
      <t>United Arab Emirates</t>
    </r>
    <r>
      <rPr>
        <sz val="8.5"/>
        <rFont val="Arabic Transparent"/>
        <family val="2"/>
      </rPr>
      <t xml:space="preserve"> الإمارات العربية المتحدة</t>
    </r>
  </si>
  <si>
    <r>
      <t>Whales, seals and other aquatic mammals</t>
    </r>
    <r>
      <rPr>
        <vertAlign val="superscript"/>
        <sz val="9"/>
        <rFont val="Times New Roman"/>
        <family val="1"/>
      </rPr>
      <t xml:space="preserve"> </t>
    </r>
    <r>
      <rPr>
        <u val="single"/>
        <vertAlign val="superscript"/>
        <sz val="9"/>
        <rFont val="Times New Roman"/>
        <family val="1"/>
      </rPr>
      <t>1</t>
    </r>
  </si>
  <si>
    <r>
      <t>Total Marine areas</t>
    </r>
    <r>
      <rPr>
        <vertAlign val="superscript"/>
        <sz val="9"/>
        <rFont val="Times New Roman"/>
        <family val="1"/>
      </rPr>
      <t xml:space="preserve"> </t>
    </r>
    <r>
      <rPr>
        <u val="single"/>
        <vertAlign val="superscript"/>
        <sz val="9"/>
        <rFont val="Times New Roman"/>
        <family val="1"/>
      </rPr>
      <t>3</t>
    </r>
  </si>
  <si>
    <r>
      <t xml:space="preserve">Total Fisheries Production </t>
    </r>
    <r>
      <rPr>
        <u val="single"/>
        <vertAlign val="superscript"/>
        <sz val="9"/>
        <rFont val="Times New Roman"/>
        <family val="1"/>
      </rPr>
      <t>3</t>
    </r>
  </si>
  <si>
    <r>
      <t>Source</t>
    </r>
    <r>
      <rPr>
        <sz val="9"/>
        <rFont val="Times New Roman"/>
        <family val="1"/>
      </rPr>
      <t>:</t>
    </r>
  </si>
  <si>
    <t>FAO Global Production Statistics, accessed on 10 October 2014 from http://www.fao.org/fishery/statistics/global-production/query/en</t>
  </si>
  <si>
    <t xml:space="preserve">Jordan </t>
  </si>
  <si>
    <t>Syria</t>
  </si>
  <si>
    <t>Sudan</t>
  </si>
  <si>
    <t>UAE</t>
  </si>
  <si>
    <t>Production in Tons الإنتاج بالطن</t>
  </si>
  <si>
    <t>The Sudan</t>
  </si>
  <si>
    <t>Export التصدير</t>
  </si>
  <si>
    <t>Import الإستيراد</t>
  </si>
  <si>
    <t>Production الإنتاج</t>
  </si>
  <si>
    <t>Reexport إعادة التصدير</t>
  </si>
  <si>
    <t>Supply الإمدادات</t>
  </si>
  <si>
    <t xml:space="preserve">Total Marine areas </t>
  </si>
  <si>
    <t xml:space="preserve">Inland Fisheries Production إنتاج مصائد الأسماك في المياه الداخلية               </t>
  </si>
  <si>
    <t>Marine Fisheries Production إنتاج مصائد الأسماك في البحار</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</si>
</sst>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_(* #,##0_);_(* \(#,##0\);_(* &quot;-&quot;??_);_(@_)"/>
    <numFmt numFmtId="167" formatCode="0\f"/>
    <numFmt numFmtId="168" formatCode="\-"/>
  </numFmts>
  <fonts count="88">
    <font>
      <sz val="11"/>
      <color theme="1"/>
      <name val="Calibri"/>
      <family val="2"/>
      <scheme val="minor"/>
    </font>
    <font>
      <sz val="10"/>
      <name val="Arial"/>
      <family val="2"/>
    </font>
    <font>
      <sz val="12"/>
      <color theme="1"/>
      <name val="Times New Roman"/>
      <family val="1"/>
    </font>
    <font>
      <sz val="11"/>
      <color theme="1"/>
      <name val="Times New Roman"/>
      <family val="1"/>
    </font>
    <font>
      <b/>
      <sz val="12"/>
      <color theme="1"/>
      <name val="Times New Roman"/>
      <family val="1"/>
    </font>
    <font>
      <b/>
      <sz val="12"/>
      <color theme="1"/>
      <name val="Arabic Transparent"/>
      <family val="2"/>
    </font>
    <font>
      <b/>
      <sz val="14"/>
      <color theme="1"/>
      <name val="Arabic Transparent"/>
      <family val="2"/>
    </font>
    <font>
      <u val="single"/>
      <sz val="11"/>
      <color theme="10"/>
      <name val="Calibri"/>
      <family val="2"/>
    </font>
    <font>
      <b/>
      <sz val="11"/>
      <color theme="1"/>
      <name val="Times New Roman"/>
      <family val="1"/>
    </font>
    <font>
      <sz val="11"/>
      <color rgb="FF000000"/>
      <name val="Times New Roman"/>
      <family val="1"/>
    </font>
    <font>
      <sz val="10"/>
      <color rgb="FF000000"/>
      <name val="Times New Roman"/>
      <family val="1"/>
    </font>
    <font>
      <u val="single"/>
      <vertAlign val="superscript"/>
      <sz val="10"/>
      <color rgb="FF000000"/>
      <name val="Times New Roman"/>
      <family val="1"/>
    </font>
    <font>
      <vertAlign val="superscript"/>
      <sz val="10"/>
      <color rgb="FF000000"/>
      <name val="Times New Roman"/>
      <family val="1"/>
    </font>
    <font>
      <sz val="10"/>
      <color rgb="FF000000"/>
      <name val="Arabic Transparent"/>
      <family val="2"/>
    </font>
    <font>
      <sz val="9"/>
      <color theme="1"/>
      <name val="Times New Roman"/>
      <family val="1"/>
    </font>
    <font>
      <sz val="9"/>
      <color rgb="FF000000"/>
      <name val="Times New Roman"/>
      <family val="1"/>
    </font>
    <font>
      <b/>
      <sz val="9.5"/>
      <color rgb="FF000000"/>
      <name val="Times New Roman"/>
      <family val="1"/>
    </font>
    <font>
      <sz val="9.5"/>
      <color rgb="FF000000"/>
      <name val="Times New Roman"/>
      <family val="1"/>
    </font>
    <font>
      <i/>
      <sz val="11"/>
      <color theme="1"/>
      <name val="Times New Roman"/>
      <family val="1"/>
    </font>
    <font>
      <sz val="9.5"/>
      <color rgb="FF000000"/>
      <name val="Arabic Transparent"/>
      <family val="2"/>
    </font>
    <font>
      <i/>
      <sz val="11"/>
      <color rgb="FF000000"/>
      <name val="Times New Roman"/>
      <family val="1"/>
    </font>
    <font>
      <i/>
      <sz val="9"/>
      <color rgb="FF000000"/>
      <name val="Times New Roman"/>
      <family val="1"/>
    </font>
    <font>
      <u val="single"/>
      <vertAlign val="superscript"/>
      <sz val="11"/>
      <color rgb="FF000000"/>
      <name val="Times New Roman"/>
      <family val="1"/>
    </font>
    <font>
      <vertAlign val="superscript"/>
      <sz val="11"/>
      <color rgb="FF000000"/>
      <name val="Times New Roman"/>
      <family val="1"/>
    </font>
    <font>
      <sz val="9"/>
      <color rgb="FF000000"/>
      <name val="Arabic Transparent"/>
      <family val="2"/>
    </font>
    <font>
      <b/>
      <sz val="9"/>
      <color rgb="FF000000"/>
      <name val="Times New Roman"/>
      <family val="1"/>
    </font>
    <font>
      <b/>
      <sz val="9"/>
      <color rgb="FF000000"/>
      <name val="Arabic Transparent"/>
      <family val="2"/>
    </font>
    <font>
      <sz val="7"/>
      <color theme="1"/>
      <name val="Arial"/>
      <family val="2"/>
    </font>
    <font>
      <b/>
      <sz val="14"/>
      <color rgb="FF000000"/>
      <name val="Times New Roman"/>
      <family val="1"/>
    </font>
    <font>
      <sz val="14"/>
      <color theme="1"/>
      <name val="Times New Roman"/>
      <family val="1"/>
    </font>
    <font>
      <b/>
      <sz val="20"/>
      <color theme="1"/>
      <name val="Arabic Transparent"/>
      <family val="2"/>
    </font>
    <font>
      <b/>
      <sz val="18"/>
      <color theme="1"/>
      <name val="Arabic Transparent"/>
      <family val="2"/>
    </font>
    <font>
      <sz val="14"/>
      <color theme="1"/>
      <name val="Arabic Transparent"/>
      <family val="2"/>
    </font>
    <font>
      <sz val="8"/>
      <color theme="1"/>
      <name val="Calibri"/>
      <family val="2"/>
      <scheme val="minor"/>
    </font>
    <font>
      <sz val="11"/>
      <color rgb="FFFF0000"/>
      <name val="Calibri"/>
      <family val="2"/>
      <scheme val="minor"/>
    </font>
    <font>
      <sz val="10"/>
      <color rgb="FFFF0000"/>
      <name val="Times New Roman"/>
      <family val="1"/>
    </font>
    <font>
      <sz val="7"/>
      <color rgb="FFFF0000"/>
      <name val="Arial"/>
      <family val="2"/>
    </font>
    <font>
      <sz val="12"/>
      <color rgb="FFFF0000"/>
      <name val="Times New Roman"/>
      <family val="1"/>
    </font>
    <font>
      <sz val="9"/>
      <name val="Times New Roman"/>
      <family val="1"/>
    </font>
    <font>
      <sz val="11"/>
      <color theme="0"/>
      <name val="Calibri"/>
      <family val="2"/>
      <scheme val="minor"/>
    </font>
    <font>
      <b/>
      <sz val="11"/>
      <name val="Times New Roman"/>
      <family val="1"/>
    </font>
    <font>
      <b/>
      <sz val="12"/>
      <name val="Arabic Transparent"/>
      <family val="2"/>
    </font>
    <font>
      <sz val="10"/>
      <name val="Times New Roman"/>
      <family val="1"/>
    </font>
    <font>
      <sz val="10"/>
      <name val="Arabic Transparent"/>
      <family val="2"/>
    </font>
    <font>
      <u val="single"/>
      <vertAlign val="superscript"/>
      <sz val="10"/>
      <name val="Times New Roman"/>
      <family val="1"/>
    </font>
    <font>
      <vertAlign val="superscript"/>
      <sz val="10"/>
      <name val="Times New Roman"/>
      <family val="1"/>
    </font>
    <font>
      <sz val="11"/>
      <name val="Calibri"/>
      <family val="2"/>
      <scheme val="minor"/>
    </font>
    <font>
      <u val="singleAccounting"/>
      <vertAlign val="superscript"/>
      <sz val="10"/>
      <name val="Times New Roman"/>
      <family val="1"/>
    </font>
    <font>
      <sz val="11"/>
      <name val="Times New Roman"/>
      <family val="1"/>
    </font>
    <font>
      <b/>
      <sz val="10"/>
      <name val="Times New Roman"/>
      <family val="1"/>
    </font>
    <font>
      <b/>
      <sz val="10"/>
      <name val="Arabic Transparent"/>
      <family val="2"/>
    </font>
    <font>
      <i/>
      <sz val="9"/>
      <name val="Times New Roman"/>
      <family val="1"/>
    </font>
    <font>
      <u val="single"/>
      <sz val="9"/>
      <name val="Times New Roman"/>
      <family val="1"/>
    </font>
    <font>
      <sz val="10"/>
      <color theme="0"/>
      <name val="Times New Roman"/>
      <family val="1"/>
    </font>
    <font>
      <sz val="10"/>
      <color theme="0"/>
      <name val="Arabic Transparent"/>
      <family val="2"/>
    </font>
    <font>
      <sz val="11"/>
      <color theme="0"/>
      <name val="Times New Roman"/>
      <family val="1"/>
    </font>
    <font>
      <b/>
      <sz val="10"/>
      <color theme="0"/>
      <name val="Times New Roman"/>
      <family val="1"/>
    </font>
    <font>
      <b/>
      <sz val="9.5"/>
      <name val="Times New Roman"/>
      <family val="1"/>
    </font>
    <font>
      <sz val="9.5"/>
      <name val="Times New Roman"/>
      <family val="1"/>
    </font>
    <font>
      <u val="single"/>
      <vertAlign val="superscript"/>
      <sz val="9.5"/>
      <name val="Times New Roman"/>
      <family val="1"/>
    </font>
    <font>
      <vertAlign val="superscript"/>
      <sz val="9.5"/>
      <name val="Times New Roman"/>
      <family val="1"/>
    </font>
    <font>
      <i/>
      <vertAlign val="superscript"/>
      <sz val="9.5"/>
      <name val="Times New Roman"/>
      <family val="1"/>
    </font>
    <font>
      <vertAlign val="superscript"/>
      <sz val="10"/>
      <name val="Arabic Transparent"/>
      <family val="2"/>
    </font>
    <font>
      <sz val="9.5"/>
      <name val="Arabic Transparent"/>
      <family val="2"/>
    </font>
    <font>
      <b/>
      <sz val="9.5"/>
      <name val="Arabic Transparent"/>
      <family val="2"/>
    </font>
    <font>
      <i/>
      <sz val="10"/>
      <name val="Times New Roman"/>
      <family val="1"/>
    </font>
    <font>
      <sz val="8.8"/>
      <name val="Verdana"/>
      <family val="2"/>
    </font>
    <font>
      <b/>
      <sz val="8.5"/>
      <name val="Times New Roman"/>
      <family val="1"/>
    </font>
    <font>
      <sz val="9"/>
      <name val="Arabic Transparent"/>
      <family val="2"/>
    </font>
    <font>
      <sz val="8.5"/>
      <name val="Times New Roman"/>
      <family val="1"/>
    </font>
    <font>
      <sz val="8.5"/>
      <name val="Arabic Transparent"/>
      <family val="2"/>
    </font>
    <font>
      <u val="single"/>
      <vertAlign val="superscript"/>
      <sz val="9"/>
      <name val="Times New Roman"/>
      <family val="1"/>
    </font>
    <font>
      <vertAlign val="superscript"/>
      <sz val="8.5"/>
      <name val="Times New Roman"/>
      <family val="1"/>
    </font>
    <font>
      <vertAlign val="superscript"/>
      <sz val="9"/>
      <name val="Times New Roman"/>
      <family val="1"/>
    </font>
    <font>
      <sz val="8.5"/>
      <name val="Calibri"/>
      <family val="2"/>
      <scheme val="minor"/>
    </font>
    <font>
      <b/>
      <sz val="9"/>
      <name val="Times New Roman"/>
      <family val="1"/>
    </font>
    <font>
      <b/>
      <sz val="9"/>
      <name val="Arabic Transparent"/>
      <family val="2"/>
    </font>
    <font>
      <sz val="7"/>
      <name val="Arial"/>
      <family val="2"/>
    </font>
    <font>
      <sz val="9.5"/>
      <color rgb="FFFF0000"/>
      <name val="Times New Roman"/>
      <family val="1"/>
    </font>
    <font>
      <sz val="9"/>
      <color rgb="FFFF0000"/>
      <name val="Times New Roman"/>
      <family val="1"/>
    </font>
    <font>
      <b/>
      <sz val="16"/>
      <color theme="3"/>
      <name val="Calibri"/>
      <family val="2"/>
    </font>
    <font>
      <sz val="9"/>
      <color rgb="FF000000"/>
      <name val="Calibri"/>
      <family val="2"/>
    </font>
    <font>
      <sz val="9"/>
      <color rgb="FF000000"/>
      <name val="+mn-cs"/>
      <family val="2"/>
    </font>
    <font>
      <b/>
      <sz val="9"/>
      <color theme="3"/>
      <name val="Calibri"/>
      <family val="2"/>
    </font>
    <font>
      <sz val="14"/>
      <color theme="1" tint="0.35"/>
      <name val="Calibri"/>
      <family val="2"/>
    </font>
    <font>
      <sz val="9"/>
      <color theme="1" tint="0.35"/>
      <name val="+mn-cs"/>
      <family val="2"/>
    </font>
    <font>
      <sz val="10"/>
      <color theme="1" tint="0.35"/>
      <name val="Calibri"/>
      <family val="2"/>
    </font>
    <font>
      <sz val="9"/>
      <color theme="1" tint="0.35"/>
      <name val="Calibri"/>
      <family val="2"/>
    </font>
  </fonts>
  <fills count="5">
    <fill>
      <patternFill/>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6">
    <border>
      <left/>
      <right/>
      <top/>
      <bottom/>
      <diagonal/>
    </border>
    <border>
      <left/>
      <right/>
      <top/>
      <bottom style="medium"/>
    </border>
    <border>
      <left/>
      <right/>
      <top style="medium"/>
      <bottom/>
    </border>
    <border>
      <left style="thin"/>
      <right style="thin"/>
      <top style="thin"/>
      <bottom style="thin"/>
    </border>
    <border>
      <left/>
      <right/>
      <top style="medium"/>
      <bottom style="medium"/>
    </border>
    <border>
      <left/>
      <right/>
      <top/>
      <bottom style="medium">
        <color theme="1"/>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7" fillId="0" borderId="0" applyNumberFormat="0" applyFill="0" applyBorder="0">
      <alignment/>
      <protection locked="0"/>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cellStyleXfs>
  <cellXfs count="527">
    <xf numFmtId="0" fontId="0" fillId="0" borderId="0" xfId="0"/>
    <xf numFmtId="0" fontId="3" fillId="0" borderId="0" xfId="0" applyFont="1" applyAlignment="1">
      <alignment horizontal="center"/>
    </xf>
    <xf numFmtId="0" fontId="14" fillId="0" borderId="0" xfId="0" applyFont="1"/>
    <xf numFmtId="0" fontId="9" fillId="0" borderId="0" xfId="0" applyFont="1" applyAlignment="1">
      <alignment horizontal="center"/>
    </xf>
    <xf numFmtId="0" fontId="21" fillId="0" borderId="0" xfId="0" applyFont="1"/>
    <xf numFmtId="0" fontId="2" fillId="0" borderId="0" xfId="0" applyFont="1" applyAlignment="1">
      <alignment horizontal="justify" wrapText="1"/>
    </xf>
    <xf numFmtId="0" fontId="0" fillId="0" borderId="0" xfId="0" applyAlignment="1">
      <alignment wrapText="1"/>
    </xf>
    <xf numFmtId="0" fontId="10" fillId="0" borderId="0" xfId="0" applyFont="1" applyAlignment="1">
      <alignment horizontal="center" wrapText="1"/>
    </xf>
    <xf numFmtId="0" fontId="18" fillId="0" borderId="0" xfId="0" applyFont="1" applyAlignment="1">
      <alignment horizontal="justify"/>
    </xf>
    <xf numFmtId="0" fontId="8" fillId="0" borderId="0" xfId="0" applyFont="1" applyAlignment="1">
      <alignment/>
    </xf>
    <xf numFmtId="0" fontId="15" fillId="0" borderId="0" xfId="0" applyFont="1" applyAlignment="1">
      <alignment horizontal="left" vertical="center" wrapText="1"/>
    </xf>
    <xf numFmtId="0" fontId="0" fillId="0" borderId="1" xfId="0" applyBorder="1"/>
    <xf numFmtId="0" fontId="15" fillId="0" borderId="0" xfId="0" applyFont="1" applyAlignment="1">
      <alignment horizontal="left" vertical="center"/>
    </xf>
    <xf numFmtId="0" fontId="0" fillId="0" borderId="0" xfId="0" applyFill="1"/>
    <xf numFmtId="0" fontId="9" fillId="2" borderId="0" xfId="0" applyFont="1" applyFill="1" applyAlignment="1">
      <alignment horizontal="center"/>
    </xf>
    <xf numFmtId="0" fontId="0" fillId="2" borderId="0" xfId="0" applyFill="1"/>
    <xf numFmtId="0" fontId="0" fillId="0" borderId="0" xfId="0" applyNumberFormat="1"/>
    <xf numFmtId="0" fontId="0" fillId="0" borderId="0" xfId="0" applyFill="1" applyBorder="1"/>
    <xf numFmtId="0" fontId="27" fillId="0" borderId="0" xfId="0" applyFont="1" applyFill="1" applyBorder="1" applyAlignment="1">
      <alignment horizontal="right" vertical="center" wrapText="1"/>
    </xf>
    <xf numFmtId="1" fontId="0" fillId="0" borderId="0" xfId="0" applyNumberFormat="1" applyFill="1" applyBorder="1"/>
    <xf numFmtId="1" fontId="27" fillId="0" borderId="0" xfId="0" applyNumberFormat="1" applyFont="1" applyFill="1" applyBorder="1" applyAlignment="1">
      <alignment horizontal="right" vertical="center" wrapText="1"/>
    </xf>
    <xf numFmtId="0" fontId="10" fillId="2" borderId="0" xfId="0" applyFont="1" applyFill="1" applyAlignment="1">
      <alignment horizontal="center" wrapText="1"/>
    </xf>
    <xf numFmtId="0" fontId="13" fillId="2" borderId="0" xfId="0" applyFont="1" applyFill="1" applyAlignment="1">
      <alignment horizontal="center" wrapText="1" readingOrder="2"/>
    </xf>
    <xf numFmtId="0" fontId="13" fillId="2" borderId="1" xfId="0" applyFont="1" applyFill="1" applyBorder="1" applyAlignment="1">
      <alignment horizontal="center" wrapText="1" readingOrder="2"/>
    </xf>
    <xf numFmtId="0" fontId="14" fillId="0" borderId="0" xfId="0" applyFont="1" applyAlignment="1">
      <alignment vertical="center" wrapText="1"/>
    </xf>
    <xf numFmtId="0" fontId="27" fillId="0" borderId="0" xfId="0" applyFont="1" applyFill="1" applyBorder="1" applyAlignment="1">
      <alignment horizontal="right" vertical="center" wrapText="1"/>
    </xf>
    <xf numFmtId="0" fontId="17" fillId="2" borderId="0" xfId="0" applyFont="1" applyFill="1" applyAlignment="1">
      <alignment horizontal="right" readingOrder="1"/>
    </xf>
    <xf numFmtId="0" fontId="10" fillId="3" borderId="2" xfId="0" applyFont="1" applyFill="1" applyBorder="1" applyAlignment="1">
      <alignment horizontal="center" wrapText="1" readingOrder="1"/>
    </xf>
    <xf numFmtId="0" fontId="10" fillId="2" borderId="2" xfId="0" applyFont="1" applyFill="1" applyBorder="1" applyAlignment="1">
      <alignment horizontal="center" wrapText="1" readingOrder="1"/>
    </xf>
    <xf numFmtId="0" fontId="13" fillId="2" borderId="1" xfId="0" applyFont="1" applyFill="1" applyBorder="1" applyAlignment="1">
      <alignment horizontal="center" wrapText="1" readingOrder="1"/>
    </xf>
    <xf numFmtId="0" fontId="15" fillId="2" borderId="0" xfId="0" applyFont="1" applyFill="1" applyAlignment="1">
      <alignment horizontal="justify" wrapText="1" readingOrder="1"/>
    </xf>
    <xf numFmtId="0" fontId="0" fillId="2" borderId="1" xfId="0" applyFill="1" applyBorder="1" applyAlignment="1">
      <alignment wrapText="1" readingOrder="1"/>
    </xf>
    <xf numFmtId="0" fontId="17" fillId="2" borderId="2" xfId="0" applyFont="1" applyFill="1" applyBorder="1" applyAlignment="1">
      <alignment horizontal="justify" wrapText="1" readingOrder="1"/>
    </xf>
    <xf numFmtId="0" fontId="17" fillId="2" borderId="0" xfId="0" applyFont="1" applyFill="1" applyBorder="1" applyAlignment="1">
      <alignment horizontal="justify" wrapText="1" readingOrder="1"/>
    </xf>
    <xf numFmtId="0" fontId="17" fillId="2" borderId="2" xfId="0" applyFont="1" applyFill="1" applyBorder="1" applyAlignment="1">
      <alignment horizontal="center" textRotation="90" wrapText="1" readingOrder="1"/>
    </xf>
    <xf numFmtId="0" fontId="17" fillId="2" borderId="0" xfId="0" applyFont="1" applyFill="1" applyAlignment="1">
      <alignment horizontal="center" textRotation="90" wrapText="1" readingOrder="1"/>
    </xf>
    <xf numFmtId="0" fontId="19" fillId="2" borderId="0" xfId="0" applyFont="1" applyFill="1" applyAlignment="1">
      <alignment horizontal="center" textRotation="90" wrapText="1" readingOrder="1"/>
    </xf>
    <xf numFmtId="0" fontId="17" fillId="2" borderId="1" xfId="0" applyFont="1" applyFill="1" applyBorder="1" applyAlignment="1">
      <alignment horizontal="justify" wrapText="1" readingOrder="1"/>
    </xf>
    <xf numFmtId="0" fontId="0" fillId="2" borderId="1" xfId="0" applyFill="1" applyBorder="1" applyAlignment="1">
      <alignment textRotation="90" wrapText="1" readingOrder="1"/>
    </xf>
    <xf numFmtId="0" fontId="19" fillId="2" borderId="1" xfId="0" applyFont="1" applyFill="1" applyBorder="1" applyAlignment="1">
      <alignment horizontal="center" textRotation="90" wrapText="1" readingOrder="1"/>
    </xf>
    <xf numFmtId="0" fontId="17" fillId="2" borderId="0" xfId="0" applyFont="1" applyFill="1" applyAlignment="1">
      <alignment horizontal="justify" readingOrder="1"/>
    </xf>
    <xf numFmtId="164" fontId="17" fillId="2" borderId="0" xfId="0" applyNumberFormat="1" applyFont="1" applyFill="1" applyAlignment="1">
      <alignment horizontal="center" readingOrder="1"/>
    </xf>
    <xf numFmtId="0" fontId="19" fillId="2" borderId="0" xfId="0" applyFont="1" applyFill="1" applyAlignment="1">
      <alignment horizontal="justify" readingOrder="1"/>
    </xf>
    <xf numFmtId="0" fontId="0" fillId="2" borderId="0" xfId="0" applyFill="1" applyAlignment="1">
      <alignment readingOrder="1"/>
    </xf>
    <xf numFmtId="0" fontId="0" fillId="2" borderId="0" xfId="0" applyFill="1" applyBorder="1" applyAlignment="1">
      <alignment readingOrder="1"/>
    </xf>
    <xf numFmtId="0" fontId="17" fillId="2" borderId="0" xfId="0" applyFont="1" applyFill="1" applyBorder="1" applyAlignment="1">
      <alignment horizontal="right" readingOrder="1"/>
    </xf>
    <xf numFmtId="164" fontId="17" fillId="2" borderId="0" xfId="0" applyNumberFormat="1" applyFont="1" applyFill="1" applyBorder="1" applyAlignment="1">
      <alignment horizontal="center" readingOrder="1"/>
    </xf>
    <xf numFmtId="0" fontId="17" fillId="2" borderId="0" xfId="0" applyFont="1" applyFill="1" applyBorder="1" applyAlignment="1">
      <alignment horizontal="justify" readingOrder="1"/>
    </xf>
    <xf numFmtId="0" fontId="0" fillId="2" borderId="1" xfId="0" applyFill="1" applyBorder="1" applyAlignment="1">
      <alignment readingOrder="1"/>
    </xf>
    <xf numFmtId="0" fontId="17" fillId="2" borderId="1" xfId="0" applyFont="1" applyFill="1" applyBorder="1" applyAlignment="1">
      <alignment horizontal="right" readingOrder="1"/>
    </xf>
    <xf numFmtId="164" fontId="17" fillId="2" borderId="1" xfId="0" applyNumberFormat="1" applyFont="1" applyFill="1" applyBorder="1" applyAlignment="1">
      <alignment horizontal="center" readingOrder="1"/>
    </xf>
    <xf numFmtId="0" fontId="17" fillId="2" borderId="1" xfId="0" applyFont="1" applyFill="1" applyBorder="1" applyAlignment="1">
      <alignment horizontal="justify" readingOrder="1"/>
    </xf>
    <xf numFmtId="0" fontId="15" fillId="2" borderId="0" xfId="0" applyFont="1" applyFill="1" applyAlignment="1">
      <alignment horizontal="right" wrapText="1" readingOrder="1"/>
    </xf>
    <xf numFmtId="164" fontId="15" fillId="2" borderId="0" xfId="0" applyNumberFormat="1" applyFont="1" applyFill="1" applyAlignment="1">
      <alignment horizontal="center" wrapText="1" readingOrder="1"/>
    </xf>
    <xf numFmtId="164" fontId="15" fillId="2" borderId="0" xfId="0" applyNumberFormat="1" applyFont="1" applyFill="1" applyAlignment="1">
      <alignment wrapText="1" readingOrder="1"/>
    </xf>
    <xf numFmtId="0" fontId="24" fillId="2" borderId="0" xfId="0" applyFont="1" applyFill="1" applyAlignment="1">
      <alignment horizontal="right" wrapText="1" readingOrder="1"/>
    </xf>
    <xf numFmtId="0" fontId="24" fillId="2" borderId="0" xfId="0" applyFont="1" applyFill="1" applyAlignment="1">
      <alignment horizontal="justify" wrapText="1" readingOrder="1"/>
    </xf>
    <xf numFmtId="0" fontId="24" fillId="2" borderId="0" xfId="0" applyFont="1" applyFill="1" applyAlignment="1">
      <alignment wrapText="1" readingOrder="1"/>
    </xf>
    <xf numFmtId="0" fontId="15" fillId="2" borderId="0" xfId="0" applyFont="1" applyFill="1" applyBorder="1" applyAlignment="1">
      <alignment horizontal="right" wrapText="1" readingOrder="1"/>
    </xf>
    <xf numFmtId="164" fontId="15" fillId="2" borderId="0" xfId="0" applyNumberFormat="1" applyFont="1" applyFill="1" applyBorder="1" applyAlignment="1">
      <alignment horizontal="center" wrapText="1" readingOrder="1"/>
    </xf>
    <xf numFmtId="164" fontId="15" fillId="2" borderId="0" xfId="0" applyNumberFormat="1" applyFont="1" applyFill="1" applyBorder="1" applyAlignment="1">
      <alignment wrapText="1" readingOrder="1"/>
    </xf>
    <xf numFmtId="0" fontId="15" fillId="2" borderId="1" xfId="0" applyFont="1" applyFill="1" applyBorder="1" applyAlignment="1">
      <alignment horizontal="right" wrapText="1" readingOrder="1"/>
    </xf>
    <xf numFmtId="164" fontId="15" fillId="2" borderId="1" xfId="0" applyNumberFormat="1" applyFont="1" applyFill="1" applyBorder="1" applyAlignment="1">
      <alignment horizontal="center" wrapText="1" readingOrder="1"/>
    </xf>
    <xf numFmtId="164" fontId="15" fillId="2" borderId="1" xfId="0" applyNumberFormat="1" applyFont="1" applyFill="1" applyBorder="1" applyAlignment="1">
      <alignment wrapText="1" readingOrder="1"/>
    </xf>
    <xf numFmtId="0" fontId="25" fillId="2" borderId="0" xfId="0" applyFont="1" applyFill="1" applyAlignment="1">
      <alignment horizontal="justify" wrapText="1" readingOrder="1"/>
    </xf>
    <xf numFmtId="0" fontId="25" fillId="2" borderId="0" xfId="0" applyFont="1" applyFill="1" applyAlignment="1">
      <alignment horizontal="right" wrapText="1" readingOrder="1"/>
    </xf>
    <xf numFmtId="164" fontId="25" fillId="2" borderId="0" xfId="0" applyNumberFormat="1" applyFont="1" applyFill="1" applyAlignment="1">
      <alignment horizontal="center" wrapText="1" readingOrder="1"/>
    </xf>
    <xf numFmtId="164" fontId="25" fillId="2" borderId="0" xfId="0" applyNumberFormat="1" applyFont="1" applyFill="1" applyAlignment="1">
      <alignment wrapText="1" readingOrder="1"/>
    </xf>
    <xf numFmtId="0" fontId="26" fillId="2" borderId="0" xfId="0" applyFont="1" applyFill="1" applyAlignment="1">
      <alignment wrapText="1" readingOrder="1"/>
    </xf>
    <xf numFmtId="0" fontId="25" fillId="2" borderId="0" xfId="0" applyFont="1" applyFill="1" applyBorder="1" applyAlignment="1">
      <alignment horizontal="right" wrapText="1" readingOrder="1"/>
    </xf>
    <xf numFmtId="164" fontId="25" fillId="2" borderId="0" xfId="0" applyNumberFormat="1" applyFont="1" applyFill="1" applyBorder="1" applyAlignment="1">
      <alignment horizontal="center" wrapText="1" readingOrder="1"/>
    </xf>
    <xf numFmtId="164" fontId="25" fillId="2" borderId="0" xfId="0" applyNumberFormat="1" applyFont="1" applyFill="1" applyBorder="1" applyAlignment="1">
      <alignment wrapText="1" readingOrder="1"/>
    </xf>
    <xf numFmtId="0" fontId="25" fillId="2" borderId="0" xfId="0" applyFont="1" applyFill="1" applyBorder="1" applyAlignment="1">
      <alignment horizontal="justify" wrapText="1" readingOrder="1"/>
    </xf>
    <xf numFmtId="0" fontId="0" fillId="2" borderId="0" xfId="0" applyFill="1" applyBorder="1" applyAlignment="1">
      <alignment wrapText="1" readingOrder="1"/>
    </xf>
    <xf numFmtId="0" fontId="25" fillId="2" borderId="1" xfId="0" applyFont="1" applyFill="1" applyBorder="1" applyAlignment="1">
      <alignment horizontal="right" wrapText="1" readingOrder="1"/>
    </xf>
    <xf numFmtId="164" fontId="25" fillId="2" borderId="1" xfId="0" applyNumberFormat="1" applyFont="1" applyFill="1" applyBorder="1" applyAlignment="1">
      <alignment horizontal="center" wrapText="1" readingOrder="1"/>
    </xf>
    <xf numFmtId="164" fontId="25" fillId="2" borderId="1" xfId="0" applyNumberFormat="1" applyFont="1" applyFill="1" applyBorder="1" applyAlignment="1">
      <alignment wrapText="1" readingOrder="1"/>
    </xf>
    <xf numFmtId="0" fontId="29" fillId="0" borderId="0" xfId="0" applyFont="1" applyAlignment="1">
      <alignment horizontal="center" readingOrder="2"/>
    </xf>
    <xf numFmtId="0" fontId="34" fillId="0" borderId="0" xfId="0" applyFont="1"/>
    <xf numFmtId="0" fontId="0" fillId="4" borderId="0" xfId="0" applyFill="1"/>
    <xf numFmtId="0" fontId="0" fillId="0" borderId="0" xfId="0" applyBorder="1"/>
    <xf numFmtId="0" fontId="34" fillId="0" borderId="0" xfId="0" applyFont="1" applyFill="1" applyBorder="1"/>
    <xf numFmtId="1" fontId="36" fillId="0" borderId="0" xfId="0" applyNumberFormat="1" applyFont="1" applyFill="1" applyBorder="1" applyAlignment="1">
      <alignment horizontal="right" vertical="center" wrapText="1"/>
    </xf>
    <xf numFmtId="0" fontId="34" fillId="0" borderId="0" xfId="0" applyNumberFormat="1" applyFont="1"/>
    <xf numFmtId="0" fontId="27" fillId="0" borderId="0" xfId="0" applyFont="1" applyFill="1" applyBorder="1" applyAlignment="1">
      <alignment horizontal="right" vertical="center" wrapText="1"/>
    </xf>
    <xf numFmtId="0" fontId="34" fillId="0" borderId="0" xfId="0" applyFont="1" applyAlignment="1">
      <alignment readingOrder="1"/>
    </xf>
    <xf numFmtId="0" fontId="34" fillId="0" borderId="0" xfId="0" applyFont="1" applyFill="1" applyBorder="1" applyAlignment="1">
      <alignment readingOrder="1"/>
    </xf>
    <xf numFmtId="0" fontId="14" fillId="0" borderId="0" xfId="0" applyFont="1" applyFill="1"/>
    <xf numFmtId="0" fontId="7" fillId="4" borderId="3" xfId="20" applyFill="1" applyBorder="1" applyAlignment="1" applyProtection="1">
      <alignment horizontal="justify" vertical="top" wrapText="1"/>
      <protection/>
    </xf>
    <xf numFmtId="0" fontId="7" fillId="4" borderId="3" xfId="20" applyFill="1" applyBorder="1" applyAlignment="1" applyProtection="1">
      <alignment horizontal="justify" vertical="top" wrapText="1" readingOrder="2"/>
      <protection/>
    </xf>
    <xf numFmtId="0" fontId="10" fillId="4" borderId="0" xfId="0" applyFont="1" applyFill="1" applyAlignment="1">
      <alignment horizontal="center" wrapText="1"/>
    </xf>
    <xf numFmtId="0" fontId="2" fillId="4" borderId="0" xfId="0" applyFont="1" applyFill="1" applyAlignment="1">
      <alignment horizontal="justify" wrapText="1"/>
    </xf>
    <xf numFmtId="0" fontId="35" fillId="0" borderId="0" xfId="0" applyFont="1"/>
    <xf numFmtId="0" fontId="34" fillId="0" borderId="1" xfId="0" applyFont="1" applyBorder="1"/>
    <xf numFmtId="0" fontId="35" fillId="0" borderId="0" xfId="0" applyFont="1" applyAlignment="1">
      <alignment horizontal="center" wrapText="1"/>
    </xf>
    <xf numFmtId="0" fontId="37" fillId="0" borderId="0" xfId="0" applyFont="1" applyAlignment="1">
      <alignment horizontal="justify" wrapText="1"/>
    </xf>
    <xf numFmtId="0" fontId="37" fillId="0" borderId="1" xfId="0" applyFont="1" applyBorder="1" applyAlignment="1">
      <alignment horizontal="justify" wrapText="1"/>
    </xf>
    <xf numFmtId="0" fontId="2" fillId="0" borderId="0" xfId="0" applyFont="1" applyBorder="1" applyAlignment="1">
      <alignment horizontal="justify" wrapText="1"/>
    </xf>
    <xf numFmtId="0" fontId="0" fillId="0" borderId="0" xfId="0" applyAlignment="1">
      <alignment horizontal="right"/>
    </xf>
    <xf numFmtId="0" fontId="0" fillId="0" borderId="0" xfId="0" applyAlignment="1">
      <alignment horizontal="right" wrapText="1"/>
    </xf>
    <xf numFmtId="0" fontId="37" fillId="2" borderId="0" xfId="0" applyFont="1" applyFill="1" applyAlignment="1">
      <alignment horizontal="justify" wrapText="1"/>
    </xf>
    <xf numFmtId="0" fontId="34" fillId="2" borderId="0" xfId="0" applyFont="1" applyFill="1"/>
    <xf numFmtId="0" fontId="2" fillId="2" borderId="0" xfId="0" applyFont="1" applyFill="1" applyAlignment="1">
      <alignment horizontal="justify"/>
    </xf>
    <xf numFmtId="0" fontId="6" fillId="2" borderId="0" xfId="0" applyFont="1" applyFill="1" applyAlignment="1">
      <alignment horizontal="center" readingOrder="2"/>
    </xf>
    <xf numFmtId="0" fontId="0" fillId="0" borderId="0" xfId="0" applyAlignment="1">
      <alignment horizontal="center"/>
    </xf>
    <xf numFmtId="0" fontId="3" fillId="0" borderId="0" xfId="0" applyFont="1" applyAlignment="1">
      <alignment horizontal="left"/>
    </xf>
    <xf numFmtId="0" fontId="20" fillId="0" borderId="0" xfId="0" applyFont="1" applyAlignment="1">
      <alignment horizontal="left"/>
    </xf>
    <xf numFmtId="0" fontId="0" fillId="0" borderId="0" xfId="0" applyAlignment="1">
      <alignment horizontal="left"/>
    </xf>
    <xf numFmtId="0" fontId="9" fillId="0" borderId="0" xfId="0" applyFont="1" applyAlignment="1">
      <alignment horizontal="left"/>
    </xf>
    <xf numFmtId="0" fontId="9" fillId="0" borderId="0" xfId="0" applyFont="1" applyAlignment="1">
      <alignment horizontal="left" readingOrder="2"/>
    </xf>
    <xf numFmtId="0" fontId="0" fillId="0" borderId="0" xfId="0" applyAlignment="1">
      <alignment horizontal="center" wrapText="1"/>
    </xf>
    <xf numFmtId="0" fontId="13" fillId="3" borderId="1" xfId="0" applyFont="1" applyFill="1" applyBorder="1" applyAlignment="1">
      <alignment horizontal="center" wrapText="1" readingOrder="1"/>
    </xf>
    <xf numFmtId="0" fontId="10" fillId="2" borderId="2" xfId="0" applyFont="1" applyFill="1" applyBorder="1" applyAlignment="1">
      <alignment horizontal="center" wrapText="1"/>
    </xf>
    <xf numFmtId="0" fontId="7" fillId="2" borderId="3" xfId="20" applyFill="1" applyBorder="1" applyAlignment="1" applyProtection="1">
      <alignment horizontal="justify" vertical="top" wrapText="1"/>
      <protection/>
    </xf>
    <xf numFmtId="0" fontId="7" fillId="2" borderId="3" xfId="20" applyFill="1" applyBorder="1" applyAlignment="1" applyProtection="1">
      <alignment horizontal="justify" vertical="top" wrapText="1" readingOrder="2"/>
      <protection/>
    </xf>
    <xf numFmtId="3" fontId="42" fillId="2" borderId="0" xfId="0" applyNumberFormat="1" applyFont="1" applyFill="1" applyAlignment="1">
      <alignment horizontal="right" indent="1"/>
    </xf>
    <xf numFmtId="3" fontId="42" fillId="2" borderId="0" xfId="0" applyNumberFormat="1" applyFont="1" applyFill="1" applyAlignment="1">
      <alignment/>
    </xf>
    <xf numFmtId="0" fontId="42" fillId="2" borderId="0" xfId="0" applyFont="1" applyFill="1" applyAlignment="1">
      <alignment horizontal="right"/>
    </xf>
    <xf numFmtId="3" fontId="42" fillId="2" borderId="0" xfId="0" applyNumberFormat="1" applyFont="1" applyFill="1" applyAlignment="1">
      <alignment horizontal="right"/>
    </xf>
    <xf numFmtId="0" fontId="42" fillId="2" borderId="0" xfId="0" applyFont="1" applyFill="1" applyAlignment="1">
      <alignment horizontal="right" readingOrder="1"/>
    </xf>
    <xf numFmtId="0" fontId="42" fillId="2" borderId="0" xfId="0" applyFont="1" applyFill="1" applyAlignment="1">
      <alignment horizontal="right" indent="1"/>
    </xf>
    <xf numFmtId="0" fontId="42" fillId="2" borderId="0" xfId="0" applyFont="1" applyFill="1" applyAlignment="1">
      <alignment wrapText="1"/>
    </xf>
    <xf numFmtId="167" fontId="42" fillId="2" borderId="0" xfId="0" applyNumberFormat="1" applyFont="1" applyFill="1" applyAlignment="1">
      <alignment wrapText="1"/>
    </xf>
    <xf numFmtId="167" fontId="42" fillId="2" borderId="0" xfId="0" applyNumberFormat="1" applyFont="1" applyFill="1" applyAlignment="1">
      <alignment/>
    </xf>
    <xf numFmtId="167" fontId="42" fillId="2" borderId="0" xfId="0" applyNumberFormat="1" applyFont="1" applyFill="1" applyAlignment="1">
      <alignment horizontal="right" indent="1"/>
    </xf>
    <xf numFmtId="3" fontId="42" fillId="2" borderId="0" xfId="0" applyNumberFormat="1" applyFont="1" applyFill="1" applyAlignment="1">
      <alignment wrapText="1"/>
    </xf>
    <xf numFmtId="0" fontId="42" fillId="2" borderId="0" xfId="0" applyFont="1" applyFill="1" applyAlignment="1">
      <alignment horizontal="right" wrapText="1"/>
    </xf>
    <xf numFmtId="3" fontId="42" fillId="2" borderId="0" xfId="0" applyNumberFormat="1" applyFont="1" applyFill="1" applyAlignment="1">
      <alignment horizontal="right" wrapText="1" indent="1"/>
    </xf>
    <xf numFmtId="167" fontId="42" fillId="2" borderId="0" xfId="0" applyNumberFormat="1" applyFont="1" applyFill="1" applyAlignment="1">
      <alignment horizontal="right" wrapText="1" indent="1"/>
    </xf>
    <xf numFmtId="3" fontId="42" fillId="2" borderId="0" xfId="0" applyNumberFormat="1" applyFont="1" applyFill="1" applyAlignment="1">
      <alignment horizontal="right" wrapText="1"/>
    </xf>
    <xf numFmtId="167" fontId="42" fillId="2" borderId="0" xfId="0" applyNumberFormat="1" applyFont="1" applyFill="1" applyAlignment="1">
      <alignment horizontal="right" wrapText="1"/>
    </xf>
    <xf numFmtId="0" fontId="42" fillId="2" borderId="0" xfId="0" applyFont="1" applyFill="1" applyBorder="1" applyAlignment="1">
      <alignment horizontal="right" wrapText="1"/>
    </xf>
    <xf numFmtId="3" fontId="42" fillId="2" borderId="0" xfId="0" applyNumberFormat="1" applyFont="1" applyFill="1" applyBorder="1" applyAlignment="1">
      <alignment horizontal="right" wrapText="1" indent="1"/>
    </xf>
    <xf numFmtId="3" fontId="42" fillId="2" borderId="0" xfId="0" applyNumberFormat="1" applyFont="1" applyFill="1" applyBorder="1" applyAlignment="1">
      <alignment wrapText="1"/>
    </xf>
    <xf numFmtId="3" fontId="42" fillId="2" borderId="0" xfId="0" applyNumberFormat="1" applyFont="1" applyFill="1" applyBorder="1" applyAlignment="1">
      <alignment horizontal="right" wrapText="1" readingOrder="1"/>
    </xf>
    <xf numFmtId="0" fontId="42" fillId="2" borderId="0" xfId="0" applyFont="1" applyFill="1" applyAlignment="1">
      <alignment horizontal="right" wrapText="1" indent="1"/>
    </xf>
    <xf numFmtId="167" fontId="42" fillId="2" borderId="0" xfId="0" applyNumberFormat="1" applyFont="1" applyFill="1" applyAlignment="1">
      <alignment horizontal="right"/>
    </xf>
    <xf numFmtId="49" fontId="42" fillId="2" borderId="0" xfId="0" applyNumberFormat="1" applyFont="1" applyFill="1" applyAlignment="1">
      <alignment horizontal="right" indent="1"/>
    </xf>
    <xf numFmtId="0" fontId="49" fillId="2" borderId="0" xfId="0" applyFont="1" applyFill="1" applyAlignment="1">
      <alignment horizontal="right"/>
    </xf>
    <xf numFmtId="0" fontId="42" fillId="2" borderId="0" xfId="0" applyFont="1" applyFill="1" applyAlignment="1">
      <alignment horizontal="left"/>
    </xf>
    <xf numFmtId="0" fontId="43" fillId="2" borderId="0" xfId="0" applyFont="1" applyFill="1" applyAlignment="1">
      <alignment horizontal="right" readingOrder="2"/>
    </xf>
    <xf numFmtId="0" fontId="42" fillId="2" borderId="0" xfId="0" applyFont="1" applyFill="1" applyAlignment="1">
      <alignment horizontal="right" wrapText="1" readingOrder="1"/>
    </xf>
    <xf numFmtId="0" fontId="42" fillId="2" borderId="0" xfId="0" applyFont="1" applyFill="1" applyBorder="1" applyAlignment="1">
      <alignment horizontal="right" readingOrder="1"/>
    </xf>
    <xf numFmtId="0" fontId="42" fillId="2" borderId="0" xfId="0" applyFont="1" applyFill="1" applyBorder="1" applyAlignment="1">
      <alignment horizontal="right"/>
    </xf>
    <xf numFmtId="0" fontId="43" fillId="2" borderId="0" xfId="0" applyFont="1" applyFill="1" applyAlignment="1">
      <alignment horizontal="right" wrapText="1" readingOrder="2"/>
    </xf>
    <xf numFmtId="167" fontId="42" fillId="2" borderId="0" xfId="18" applyNumberFormat="1" applyFont="1" applyFill="1" applyAlignment="1">
      <alignment horizontal="right"/>
    </xf>
    <xf numFmtId="0" fontId="42" fillId="2" borderId="0" xfId="0" applyFont="1" applyFill="1" applyAlignment="1">
      <alignment horizontal="left" wrapText="1"/>
    </xf>
    <xf numFmtId="0" fontId="46" fillId="2" borderId="0" xfId="0" applyFont="1" applyFill="1" applyAlignment="1">
      <alignment horizontal="right"/>
    </xf>
    <xf numFmtId="166" fontId="42" fillId="2" borderId="0" xfId="18" applyNumberFormat="1" applyFont="1" applyFill="1" applyAlignment="1">
      <alignment horizontal="right" wrapText="1"/>
    </xf>
    <xf numFmtId="166" fontId="42" fillId="2" borderId="0" xfId="18" applyNumberFormat="1" applyFont="1" applyFill="1" applyAlignment="1">
      <alignment wrapText="1"/>
    </xf>
    <xf numFmtId="166" fontId="42" fillId="2" borderId="0" xfId="18" applyNumberFormat="1" applyFont="1" applyFill="1" applyAlignment="1">
      <alignment horizontal="right"/>
    </xf>
    <xf numFmtId="0" fontId="42" fillId="2" borderId="0" xfId="0" applyFont="1" applyFill="1" applyBorder="1" applyAlignment="1">
      <alignment horizontal="left" wrapText="1"/>
    </xf>
    <xf numFmtId="0" fontId="43" fillId="2" borderId="0" xfId="0" applyFont="1" applyFill="1" applyBorder="1" applyAlignment="1">
      <alignment horizontal="right" wrapText="1" readingOrder="2"/>
    </xf>
    <xf numFmtId="0" fontId="48" fillId="2" borderId="0" xfId="0" applyFont="1" applyFill="1" applyAlignment="1">
      <alignment horizontal="right" wrapText="1"/>
    </xf>
    <xf numFmtId="0" fontId="42" fillId="2" borderId="0" xfId="0" applyFont="1" applyFill="1" applyAlignment="1">
      <alignment horizontal="left" vertical="center" wrapText="1"/>
    </xf>
    <xf numFmtId="0" fontId="43" fillId="2" borderId="0" xfId="0" applyFont="1" applyFill="1" applyAlignment="1">
      <alignment horizontal="right" wrapText="1"/>
    </xf>
    <xf numFmtId="0" fontId="49" fillId="2" borderId="0" xfId="0" applyFont="1" applyFill="1" applyAlignment="1">
      <alignment horizontal="left"/>
    </xf>
    <xf numFmtId="3" fontId="49" fillId="2" borderId="0" xfId="0" applyNumberFormat="1" applyFont="1" applyFill="1" applyAlignment="1">
      <alignment horizontal="right" indent="1"/>
    </xf>
    <xf numFmtId="3" fontId="49" fillId="2" borderId="0" xfId="0" applyNumberFormat="1" applyFont="1" applyFill="1" applyAlignment="1">
      <alignment horizontal="right"/>
    </xf>
    <xf numFmtId="0" fontId="49" fillId="2" borderId="0" xfId="0" applyFont="1" applyFill="1" applyAlignment="1">
      <alignment horizontal="right" wrapText="1"/>
    </xf>
    <xf numFmtId="0" fontId="50" fillId="2" borderId="0" xfId="0" applyFont="1" applyFill="1" applyAlignment="1">
      <alignment horizontal="right" wrapText="1" readingOrder="2"/>
    </xf>
    <xf numFmtId="0" fontId="50" fillId="2" borderId="0" xfId="0" applyFont="1" applyFill="1" applyAlignment="1">
      <alignment horizontal="right" wrapText="1"/>
    </xf>
    <xf numFmtId="0" fontId="49" fillId="2" borderId="0" xfId="0" applyFont="1" applyFill="1" applyBorder="1" applyAlignment="1">
      <alignment horizontal="right"/>
    </xf>
    <xf numFmtId="0" fontId="49" fillId="2" borderId="0" xfId="0" applyFont="1" applyFill="1" applyBorder="1" applyAlignment="1">
      <alignment horizontal="right" wrapText="1"/>
    </xf>
    <xf numFmtId="0" fontId="49" fillId="2" borderId="0" xfId="0" applyFont="1" applyFill="1" applyBorder="1" applyAlignment="1">
      <alignment horizontal="left"/>
    </xf>
    <xf numFmtId="3" fontId="49" fillId="2" borderId="0" xfId="0" applyNumberFormat="1" applyFont="1" applyFill="1" applyBorder="1" applyAlignment="1">
      <alignment horizontal="right" indent="1"/>
    </xf>
    <xf numFmtId="3" fontId="49" fillId="2" borderId="0" xfId="0" applyNumberFormat="1" applyFont="1" applyFill="1" applyBorder="1" applyAlignment="1">
      <alignment horizontal="right" wrapText="1"/>
    </xf>
    <xf numFmtId="0" fontId="50" fillId="2" borderId="0" xfId="0" applyFont="1" applyFill="1" applyBorder="1" applyAlignment="1">
      <alignment horizontal="right" wrapText="1"/>
    </xf>
    <xf numFmtId="0" fontId="49" fillId="2" borderId="1" xfId="0" applyFont="1" applyFill="1" applyBorder="1" applyAlignment="1">
      <alignment horizontal="left"/>
    </xf>
    <xf numFmtId="0" fontId="49" fillId="2" borderId="1" xfId="0" applyFont="1" applyFill="1" applyBorder="1" applyAlignment="1">
      <alignment horizontal="right"/>
    </xf>
    <xf numFmtId="3" fontId="49" fillId="2" borderId="1" xfId="0" applyNumberFormat="1" applyFont="1" applyFill="1" applyBorder="1" applyAlignment="1">
      <alignment horizontal="right" indent="1"/>
    </xf>
    <xf numFmtId="3" fontId="49" fillId="2" borderId="1" xfId="0" applyNumberFormat="1" applyFont="1" applyFill="1" applyBorder="1" applyAlignment="1">
      <alignment horizontal="right" wrapText="1"/>
    </xf>
    <xf numFmtId="0" fontId="50" fillId="2" borderId="1" xfId="0" applyFont="1" applyFill="1" applyBorder="1" applyAlignment="1">
      <alignment horizontal="right" wrapText="1"/>
    </xf>
    <xf numFmtId="0" fontId="52" fillId="0" borderId="0" xfId="0" applyFont="1" applyAlignment="1">
      <alignment horizontal="center" vertical="center"/>
    </xf>
    <xf numFmtId="0" fontId="52" fillId="0" borderId="0" xfId="0" applyFont="1" applyFill="1" applyAlignment="1">
      <alignment horizontal="center" vertical="center"/>
    </xf>
    <xf numFmtId="0" fontId="38" fillId="0" borderId="0" xfId="0" applyFont="1" applyAlignment="1">
      <alignment horizontal="left" vertical="center" wrapText="1"/>
    </xf>
    <xf numFmtId="0" fontId="38" fillId="0" borderId="0" xfId="0" applyFont="1" applyAlignment="1">
      <alignment horizontal="center"/>
    </xf>
    <xf numFmtId="0" fontId="51" fillId="0" borderId="0" xfId="0" applyFont="1" applyFill="1" applyAlignment="1">
      <alignment horizontal="left"/>
    </xf>
    <xf numFmtId="0" fontId="46" fillId="0" borderId="0" xfId="0" applyFont="1" applyFill="1" applyAlignment="1">
      <alignment horizontal="left"/>
    </xf>
    <xf numFmtId="0" fontId="38" fillId="0" borderId="0" xfId="0" applyFont="1" applyFill="1" applyAlignment="1">
      <alignment horizontal="center" vertical="center"/>
    </xf>
    <xf numFmtId="0" fontId="52" fillId="0" borderId="0" xfId="0" applyFont="1" applyFill="1" applyAlignment="1">
      <alignment horizontal="center"/>
    </xf>
    <xf numFmtId="0" fontId="38" fillId="0" borderId="0" xfId="0" applyFont="1" applyFill="1" applyAlignment="1">
      <alignment horizontal="left" vertical="center" wrapText="1"/>
    </xf>
    <xf numFmtId="0" fontId="38" fillId="0" borderId="0" xfId="0" applyFont="1" applyFill="1" applyAlignment="1">
      <alignment horizontal="center"/>
    </xf>
    <xf numFmtId="0" fontId="38" fillId="0" borderId="0" xfId="0" applyFont="1" applyFill="1" applyAlignment="1">
      <alignment/>
    </xf>
    <xf numFmtId="0" fontId="46" fillId="0" borderId="0" xfId="0" applyFont="1" applyFill="1" applyAlignment="1">
      <alignment/>
    </xf>
    <xf numFmtId="0" fontId="46" fillId="0" borderId="0" xfId="0" applyFont="1" applyFill="1" applyAlignment="1">
      <alignment horizontal="right"/>
    </xf>
    <xf numFmtId="0" fontId="53" fillId="2" borderId="0" xfId="0" applyFont="1" applyFill="1" applyBorder="1" applyAlignment="1">
      <alignment horizontal="justify" wrapText="1"/>
    </xf>
    <xf numFmtId="0" fontId="53" fillId="2" borderId="0" xfId="0" applyFont="1" applyFill="1" applyBorder="1" applyAlignment="1">
      <alignment horizontal="right" wrapText="1"/>
    </xf>
    <xf numFmtId="3" fontId="53" fillId="2" borderId="0" xfId="0" applyNumberFormat="1" applyFont="1" applyFill="1" applyBorder="1" applyAlignment="1">
      <alignment horizontal="right" wrapText="1" indent="1"/>
    </xf>
    <xf numFmtId="3" fontId="53" fillId="2" borderId="0" xfId="0" applyNumberFormat="1" applyFont="1" applyFill="1" applyBorder="1" applyAlignment="1">
      <alignment wrapText="1"/>
    </xf>
    <xf numFmtId="3" fontId="53" fillId="2" borderId="0" xfId="0" applyNumberFormat="1" applyFont="1" applyFill="1" applyBorder="1" applyAlignment="1">
      <alignment horizontal="right" wrapText="1" readingOrder="1"/>
    </xf>
    <xf numFmtId="0" fontId="39" fillId="2" borderId="0" xfId="0" applyFont="1" applyFill="1" applyBorder="1"/>
    <xf numFmtId="0" fontId="56" fillId="2" borderId="0" xfId="0" applyFont="1" applyFill="1" applyBorder="1" applyAlignment="1">
      <alignment horizontal="justify"/>
    </xf>
    <xf numFmtId="0" fontId="56" fillId="2" borderId="0" xfId="0" applyFont="1" applyFill="1" applyBorder="1" applyAlignment="1">
      <alignment horizontal="right"/>
    </xf>
    <xf numFmtId="3" fontId="56" fillId="2" borderId="0" xfId="0" applyNumberFormat="1" applyFont="1" applyFill="1" applyBorder="1" applyAlignment="1">
      <alignment horizontal="right" indent="1"/>
    </xf>
    <xf numFmtId="0" fontId="53" fillId="2" borderId="0" xfId="0" applyFont="1" applyFill="1" applyBorder="1" applyAlignment="1">
      <alignment horizontal="center" wrapText="1"/>
    </xf>
    <xf numFmtId="0" fontId="54" fillId="2" borderId="0" xfId="0" applyFont="1" applyFill="1" applyBorder="1" applyAlignment="1">
      <alignment horizontal="center" wrapText="1" readingOrder="2"/>
    </xf>
    <xf numFmtId="0" fontId="53" fillId="2" borderId="0" xfId="0" applyFont="1" applyFill="1" applyBorder="1" applyAlignment="1">
      <alignment horizontal="justify"/>
    </xf>
    <xf numFmtId="0" fontId="53" fillId="2" borderId="0" xfId="0" applyFont="1" applyFill="1" applyBorder="1" applyAlignment="1">
      <alignment horizontal="right"/>
    </xf>
    <xf numFmtId="3" fontId="53" fillId="2" borderId="0" xfId="0" applyNumberFormat="1" applyFont="1" applyFill="1" applyBorder="1" applyAlignment="1">
      <alignment horizontal="right" indent="1"/>
    </xf>
    <xf numFmtId="3" fontId="53" fillId="2" borderId="0" xfId="0" applyNumberFormat="1" applyFont="1" applyFill="1" applyBorder="1" applyAlignment="1">
      <alignment horizontal="right" indent="4"/>
    </xf>
    <xf numFmtId="0" fontId="53" fillId="2" borderId="0" xfId="0" applyFont="1" applyFill="1" applyBorder="1" applyAlignment="1">
      <alignment horizontal="right" indent="1"/>
    </xf>
    <xf numFmtId="3" fontId="53" fillId="2" borderId="0" xfId="0" applyNumberFormat="1" applyFont="1" applyFill="1" applyBorder="1" applyAlignment="1">
      <alignment horizontal="right" wrapText="1" indent="4"/>
    </xf>
    <xf numFmtId="0" fontId="53" fillId="2" borderId="0" xfId="0" applyFont="1" applyFill="1" applyBorder="1" applyAlignment="1">
      <alignment horizontal="right" indent="4"/>
    </xf>
    <xf numFmtId="0" fontId="53" fillId="2" borderId="0" xfId="0" applyFont="1" applyFill="1" applyBorder="1" applyAlignment="1">
      <alignment horizontal="right" wrapText="1" indent="4"/>
    </xf>
    <xf numFmtId="9" fontId="39" fillId="2" borderId="0" xfId="15" applyFont="1" applyFill="1" applyBorder="1"/>
    <xf numFmtId="0" fontId="53" fillId="2" borderId="0" xfId="0" applyFont="1" applyFill="1" applyBorder="1" applyAlignment="1">
      <alignment horizontal="right" wrapText="1" indent="1"/>
    </xf>
    <xf numFmtId="3" fontId="53" fillId="2" borderId="0" xfId="0" applyNumberFormat="1" applyFont="1" applyFill="1" applyBorder="1" applyAlignment="1">
      <alignment horizontal="right" wrapText="1"/>
    </xf>
    <xf numFmtId="3" fontId="53" fillId="2" borderId="0" xfId="0" applyNumberFormat="1" applyFont="1" applyFill="1" applyBorder="1" applyAlignment="1">
      <alignment horizontal="center" wrapText="1"/>
    </xf>
    <xf numFmtId="0" fontId="55" fillId="2" borderId="0" xfId="0" applyFont="1" applyFill="1" applyBorder="1" applyAlignment="1">
      <alignment horizontal="right" wrapText="1"/>
    </xf>
    <xf numFmtId="3" fontId="53" fillId="2" borderId="0" xfId="0" applyNumberFormat="1" applyFont="1" applyFill="1" applyBorder="1" applyAlignment="1">
      <alignment horizontal="center"/>
    </xf>
    <xf numFmtId="0" fontId="53" fillId="2" borderId="0" xfId="0" applyFont="1" applyFill="1" applyBorder="1" applyAlignment="1">
      <alignment horizontal="left" vertical="center" wrapText="1"/>
    </xf>
    <xf numFmtId="3" fontId="53" fillId="2" borderId="0" xfId="0" applyNumberFormat="1" applyFont="1" applyFill="1" applyBorder="1" applyAlignment="1">
      <alignment horizontal="right"/>
    </xf>
    <xf numFmtId="0" fontId="57" fillId="2" borderId="4" xfId="0" applyFont="1" applyFill="1" applyBorder="1" applyAlignment="1">
      <alignment horizontal="left" wrapText="1"/>
    </xf>
    <xf numFmtId="0" fontId="58" fillId="2" borderId="4" xfId="0" applyFont="1" applyFill="1" applyBorder="1" applyAlignment="1">
      <alignment horizontal="center" wrapText="1"/>
    </xf>
    <xf numFmtId="0" fontId="43" fillId="2" borderId="4" xfId="0" applyFont="1" applyFill="1" applyBorder="1" applyAlignment="1">
      <alignment horizontal="center" wrapText="1" readingOrder="2"/>
    </xf>
    <xf numFmtId="0" fontId="50" fillId="2" borderId="4" xfId="0" applyFont="1" applyFill="1" applyBorder="1" applyAlignment="1">
      <alignment horizontal="right" wrapText="1" readingOrder="2"/>
    </xf>
    <xf numFmtId="0" fontId="58" fillId="2" borderId="0" xfId="0" applyFont="1" applyFill="1" applyAlignment="1">
      <alignment horizontal="left" vertical="top" wrapText="1"/>
    </xf>
    <xf numFmtId="0" fontId="58" fillId="2" borderId="0" xfId="0" applyFont="1" applyFill="1" applyAlignment="1">
      <alignment horizontal="justify" vertical="top" wrapText="1"/>
    </xf>
    <xf numFmtId="3" fontId="58" fillId="2" borderId="0" xfId="0" applyNumberFormat="1" applyFont="1" applyFill="1" applyAlignment="1">
      <alignment horizontal="center"/>
    </xf>
    <xf numFmtId="0" fontId="43" fillId="2" borderId="0" xfId="0" applyFont="1" applyFill="1" applyAlignment="1">
      <alignment horizontal="justify" vertical="top" wrapText="1" readingOrder="2"/>
    </xf>
    <xf numFmtId="0" fontId="43" fillId="2" borderId="0" xfId="0" applyFont="1" applyFill="1" applyAlignment="1">
      <alignment horizontal="right" vertical="top" wrapText="1" readingOrder="2"/>
    </xf>
    <xf numFmtId="167" fontId="58" fillId="2" borderId="0" xfId="0" applyNumberFormat="1" applyFont="1" applyFill="1" applyAlignment="1">
      <alignment horizontal="center"/>
    </xf>
    <xf numFmtId="0" fontId="58" fillId="2" borderId="0" xfId="0" applyFont="1" applyFill="1" applyAlignment="1">
      <alignment horizontal="center"/>
    </xf>
    <xf numFmtId="3" fontId="58" fillId="2" borderId="0" xfId="0" applyNumberFormat="1" applyFont="1" applyFill="1" applyAlignment="1">
      <alignment horizontal="center" vertical="top"/>
    </xf>
    <xf numFmtId="0" fontId="58" fillId="2" borderId="0" xfId="0" applyFont="1" applyFill="1" applyAlignment="1">
      <alignment horizontal="center" vertical="top"/>
    </xf>
    <xf numFmtId="0" fontId="58" fillId="2" borderId="1" xfId="0" applyFont="1" applyFill="1" applyBorder="1" applyAlignment="1">
      <alignment horizontal="left" vertical="top" wrapText="1"/>
    </xf>
    <xf numFmtId="0" fontId="58" fillId="2" borderId="1" xfId="0" applyFont="1" applyFill="1" applyBorder="1" applyAlignment="1">
      <alignment horizontal="justify" vertical="top" wrapText="1"/>
    </xf>
    <xf numFmtId="3" fontId="58" fillId="2" borderId="1" xfId="0" applyNumberFormat="1" applyFont="1" applyFill="1" applyBorder="1" applyAlignment="1">
      <alignment horizontal="center" vertical="top"/>
    </xf>
    <xf numFmtId="0" fontId="43" fillId="2" borderId="1" xfId="0" applyFont="1" applyFill="1" applyBorder="1" applyAlignment="1">
      <alignment horizontal="justify" vertical="top" wrapText="1" readingOrder="2"/>
    </xf>
    <xf numFmtId="0" fontId="43" fillId="2" borderId="1" xfId="0" applyFont="1" applyFill="1" applyBorder="1" applyAlignment="1">
      <alignment horizontal="right" vertical="top" wrapText="1" readingOrder="2"/>
    </xf>
    <xf numFmtId="0" fontId="58" fillId="2" borderId="0" xfId="0" applyFont="1" applyFill="1" applyAlignment="1">
      <alignment horizontal="justify" wrapText="1"/>
    </xf>
    <xf numFmtId="167" fontId="58" fillId="2" borderId="0" xfId="0" applyNumberFormat="1" applyFont="1" applyFill="1" applyAlignment="1">
      <alignment horizontal="center" readingOrder="1"/>
    </xf>
    <xf numFmtId="0" fontId="58" fillId="2" borderId="0" xfId="0" applyFont="1" applyFill="1" applyAlignment="1">
      <alignment horizontal="center" readingOrder="1"/>
    </xf>
    <xf numFmtId="0" fontId="63" fillId="2" borderId="0" xfId="0" applyFont="1" applyFill="1" applyAlignment="1">
      <alignment horizontal="justify" wrapText="1" readingOrder="2"/>
    </xf>
    <xf numFmtId="3" fontId="58" fillId="2" borderId="0" xfId="0" applyNumberFormat="1" applyFont="1" applyFill="1" applyAlignment="1">
      <alignment horizontal="center" readingOrder="1"/>
    </xf>
    <xf numFmtId="0" fontId="63" fillId="2" borderId="0" xfId="0" applyFont="1" applyFill="1" applyAlignment="1">
      <alignment horizontal="right" vertical="top" wrapText="1" readingOrder="2"/>
    </xf>
    <xf numFmtId="0" fontId="63" fillId="2" borderId="0" xfId="0" applyFont="1" applyFill="1" applyAlignment="1">
      <alignment horizontal="justify" vertical="top" wrapText="1" readingOrder="2"/>
    </xf>
    <xf numFmtId="0" fontId="58" fillId="2" borderId="0" xfId="0" applyFont="1" applyFill="1" applyAlignment="1">
      <alignment horizontal="center" vertical="top" readingOrder="1"/>
    </xf>
    <xf numFmtId="0" fontId="63" fillId="2" borderId="0" xfId="0" applyFont="1" applyFill="1" applyAlignment="1">
      <alignment horizontal="right" vertical="top" wrapText="1"/>
    </xf>
    <xf numFmtId="3" fontId="58" fillId="2" borderId="1" xfId="0" applyNumberFormat="1" applyFont="1" applyFill="1" applyBorder="1" applyAlignment="1">
      <alignment horizontal="center" readingOrder="1"/>
    </xf>
    <xf numFmtId="0" fontId="63" fillId="2" borderId="1" xfId="0" applyFont="1" applyFill="1" applyBorder="1" applyAlignment="1">
      <alignment horizontal="justify" vertical="top" wrapText="1" readingOrder="2"/>
    </xf>
    <xf numFmtId="0" fontId="63" fillId="2" borderId="1" xfId="0" applyFont="1" applyFill="1" applyBorder="1" applyAlignment="1">
      <alignment horizontal="right" vertical="top" wrapText="1"/>
    </xf>
    <xf numFmtId="0" fontId="57" fillId="2" borderId="0" xfId="0" applyFont="1" applyFill="1" applyAlignment="1">
      <alignment horizontal="justify" wrapText="1"/>
    </xf>
    <xf numFmtId="3" fontId="57" fillId="2" borderId="0" xfId="0" applyNumberFormat="1" applyFont="1" applyFill="1" applyAlignment="1">
      <alignment horizontal="center" readingOrder="1"/>
    </xf>
    <xf numFmtId="0" fontId="64" fillId="2" borderId="0" xfId="0" applyFont="1" applyFill="1" applyAlignment="1">
      <alignment horizontal="justify" wrapText="1" readingOrder="2"/>
    </xf>
    <xf numFmtId="0" fontId="57" fillId="2" borderId="0" xfId="0" applyFont="1" applyFill="1" applyAlignment="1">
      <alignment horizontal="left" vertical="top" wrapText="1"/>
    </xf>
    <xf numFmtId="0" fontId="57" fillId="2" borderId="0" xfId="0" applyFont="1" applyFill="1" applyAlignment="1">
      <alignment horizontal="justify" vertical="top" wrapText="1"/>
    </xf>
    <xf numFmtId="0" fontId="64" fillId="2" borderId="0" xfId="0" applyFont="1" applyFill="1" applyAlignment="1">
      <alignment horizontal="justify" vertical="top" wrapText="1" readingOrder="2"/>
    </xf>
    <xf numFmtId="0" fontId="64" fillId="2" borderId="0" xfId="0" applyFont="1" applyFill="1" applyAlignment="1">
      <alignment horizontal="right" vertical="top" wrapText="1"/>
    </xf>
    <xf numFmtId="0" fontId="57" fillId="2" borderId="1" xfId="0" applyFont="1" applyFill="1" applyBorder="1" applyAlignment="1">
      <alignment horizontal="left" vertical="top" wrapText="1"/>
    </xf>
    <xf numFmtId="0" fontId="57" fillId="2" borderId="1" xfId="0" applyFont="1" applyFill="1" applyBorder="1" applyAlignment="1">
      <alignment horizontal="justify" vertical="top" wrapText="1"/>
    </xf>
    <xf numFmtId="3" fontId="57" fillId="2" borderId="1" xfId="0" applyNumberFormat="1" applyFont="1" applyFill="1" applyBorder="1" applyAlignment="1">
      <alignment horizontal="center" readingOrder="1"/>
    </xf>
    <xf numFmtId="0" fontId="64" fillId="2" borderId="1" xfId="0" applyFont="1" applyFill="1" applyBorder="1" applyAlignment="1">
      <alignment horizontal="justify" vertical="top" wrapText="1" readingOrder="2"/>
    </xf>
    <xf numFmtId="0" fontId="64" fillId="2" borderId="1" xfId="0" applyFont="1" applyFill="1" applyBorder="1" applyAlignment="1">
      <alignment horizontal="right" vertical="top" wrapText="1"/>
    </xf>
    <xf numFmtId="0" fontId="46" fillId="0" borderId="0" xfId="0" applyFont="1"/>
    <xf numFmtId="0" fontId="46" fillId="0" borderId="0" xfId="0" applyFont="1" applyFill="1"/>
    <xf numFmtId="0" fontId="38" fillId="0" borderId="0" xfId="0" applyFont="1" applyFill="1"/>
    <xf numFmtId="0" fontId="38" fillId="0" borderId="0" xfId="0" applyFont="1" applyFill="1" applyAlignment="1">
      <alignment horizontal="right" vertical="center" wrapText="1"/>
    </xf>
    <xf numFmtId="0" fontId="42" fillId="2" borderId="0" xfId="0" applyFont="1" applyFill="1" applyAlignment="1">
      <alignment horizontal="left" readingOrder="1"/>
    </xf>
    <xf numFmtId="3" fontId="42" fillId="2" borderId="0" xfId="0" applyNumberFormat="1" applyFont="1" applyFill="1" applyAlignment="1">
      <alignment horizontal="right" readingOrder="1"/>
    </xf>
    <xf numFmtId="2" fontId="42" fillId="2" borderId="0" xfId="15" applyNumberFormat="1" applyFont="1" applyFill="1" applyAlignment="1">
      <alignment horizontal="right" readingOrder="1"/>
    </xf>
    <xf numFmtId="0" fontId="43" fillId="2" borderId="0" xfId="0" applyFont="1" applyFill="1" applyAlignment="1">
      <alignment horizontal="right" readingOrder="1"/>
    </xf>
    <xf numFmtId="168" fontId="42" fillId="2" borderId="0" xfId="15" applyNumberFormat="1" applyFont="1" applyFill="1" applyAlignment="1">
      <alignment horizontal="right" readingOrder="1"/>
    </xf>
    <xf numFmtId="167" fontId="42" fillId="2" borderId="0" xfId="0" applyNumberFormat="1" applyFont="1" applyFill="1" applyAlignment="1">
      <alignment horizontal="right" readingOrder="1"/>
    </xf>
    <xf numFmtId="3" fontId="42" fillId="2" borderId="0" xfId="0" applyNumberFormat="1" applyFont="1" applyFill="1" applyAlignment="1">
      <alignment horizontal="right" readingOrder="2"/>
    </xf>
    <xf numFmtId="0" fontId="42" fillId="2" borderId="0" xfId="0" applyFont="1" applyFill="1" applyAlignment="1">
      <alignment horizontal="right" readingOrder="2"/>
    </xf>
    <xf numFmtId="0" fontId="42" fillId="2" borderId="0" xfId="0" applyFont="1" applyFill="1" applyBorder="1" applyAlignment="1">
      <alignment horizontal="left" readingOrder="1"/>
    </xf>
    <xf numFmtId="3" fontId="42" fillId="2" borderId="0" xfId="0" applyNumberFormat="1" applyFont="1" applyFill="1" applyBorder="1" applyAlignment="1">
      <alignment horizontal="right" readingOrder="1"/>
    </xf>
    <xf numFmtId="0" fontId="43" fillId="2" borderId="0" xfId="0" applyFont="1" applyFill="1" applyBorder="1" applyAlignment="1">
      <alignment horizontal="right" readingOrder="1"/>
    </xf>
    <xf numFmtId="167" fontId="42" fillId="2" borderId="0" xfId="0" applyNumberFormat="1" applyFont="1" applyFill="1" applyBorder="1" applyAlignment="1">
      <alignment horizontal="right" readingOrder="1"/>
    </xf>
    <xf numFmtId="0" fontId="42" fillId="2" borderId="0" xfId="0" applyFont="1" applyFill="1" applyAlignment="1">
      <alignment horizontal="left" vertical="center" wrapText="1" readingOrder="1"/>
    </xf>
    <xf numFmtId="0" fontId="43" fillId="2" borderId="0" xfId="0" applyFont="1" applyFill="1" applyAlignment="1">
      <alignment horizontal="right" vertical="center" wrapText="1" readingOrder="1"/>
    </xf>
    <xf numFmtId="166" fontId="42" fillId="2" borderId="0" xfId="18" applyNumberFormat="1" applyFont="1" applyFill="1" applyAlignment="1">
      <alignment horizontal="right" readingOrder="1"/>
    </xf>
    <xf numFmtId="2" fontId="42" fillId="2" borderId="0" xfId="15" applyNumberFormat="1" applyFont="1" applyFill="1" applyBorder="1" applyAlignment="1">
      <alignment horizontal="right" readingOrder="1"/>
    </xf>
    <xf numFmtId="0" fontId="42" fillId="2" borderId="1" xfId="0" applyFont="1" applyFill="1" applyBorder="1" applyAlignment="1">
      <alignment horizontal="left" readingOrder="1"/>
    </xf>
    <xf numFmtId="0" fontId="42" fillId="2" borderId="1" xfId="0" applyFont="1" applyFill="1" applyBorder="1" applyAlignment="1">
      <alignment horizontal="right" readingOrder="1"/>
    </xf>
    <xf numFmtId="3" fontId="42" fillId="2" borderId="1" xfId="0" applyNumberFormat="1" applyFont="1" applyFill="1" applyBorder="1" applyAlignment="1">
      <alignment horizontal="right" readingOrder="1"/>
    </xf>
    <xf numFmtId="0" fontId="43" fillId="2" borderId="1" xfId="0" applyFont="1" applyFill="1" applyBorder="1" applyAlignment="1">
      <alignment horizontal="right" readingOrder="1"/>
    </xf>
    <xf numFmtId="0" fontId="65" fillId="0" borderId="0" xfId="0" applyFont="1" applyFill="1" applyAlignment="1">
      <alignment horizontal="left"/>
    </xf>
    <xf numFmtId="0" fontId="38" fillId="0" borderId="0" xfId="0" applyFont="1" applyFill="1" applyAlignment="1">
      <alignment horizontal="left"/>
    </xf>
    <xf numFmtId="0" fontId="42" fillId="2" borderId="0" xfId="0" applyFont="1" applyFill="1" applyAlignment="1">
      <alignment horizontal="center" wrapText="1" readingOrder="1"/>
    </xf>
    <xf numFmtId="0" fontId="46" fillId="2" borderId="0" xfId="0" applyFont="1" applyFill="1" applyAlignment="1">
      <alignment horizontal="center" wrapText="1" readingOrder="1"/>
    </xf>
    <xf numFmtId="0" fontId="42" fillId="2" borderId="2" xfId="0" applyFont="1" applyFill="1" applyBorder="1" applyAlignment="1">
      <alignment horizontal="center" wrapText="1"/>
    </xf>
    <xf numFmtId="0" fontId="43" fillId="2" borderId="0" xfId="0" applyFont="1" applyFill="1" applyAlignment="1">
      <alignment horizontal="center" wrapText="1"/>
    </xf>
    <xf numFmtId="0" fontId="43" fillId="2" borderId="0" xfId="0" applyFont="1" applyFill="1" applyAlignment="1">
      <alignment horizontal="center" wrapText="1" readingOrder="2"/>
    </xf>
    <xf numFmtId="0" fontId="43" fillId="2" borderId="0" xfId="0" applyFont="1" applyFill="1" applyBorder="1" applyAlignment="1">
      <alignment horizontal="center" wrapText="1" readingOrder="2"/>
    </xf>
    <xf numFmtId="0" fontId="46" fillId="2" borderId="1" xfId="0" applyFont="1" applyFill="1" applyBorder="1" applyAlignment="1">
      <alignment horizontal="center" wrapText="1"/>
    </xf>
    <xf numFmtId="0" fontId="46" fillId="2" borderId="1" xfId="0" applyFont="1" applyFill="1" applyBorder="1" applyAlignment="1">
      <alignment wrapText="1"/>
    </xf>
    <xf numFmtId="0" fontId="46" fillId="2" borderId="1" xfId="0" applyFont="1" applyFill="1" applyBorder="1" applyAlignment="1">
      <alignment horizontal="right" wrapText="1"/>
    </xf>
    <xf numFmtId="0" fontId="46" fillId="2" borderId="1" xfId="0" applyFont="1" applyFill="1" applyBorder="1"/>
    <xf numFmtId="0" fontId="42" fillId="2" borderId="0" xfId="0" applyFont="1" applyFill="1" applyAlignment="1">
      <alignment horizontal="center" readingOrder="1"/>
    </xf>
    <xf numFmtId="10" fontId="42" fillId="2" borderId="0" xfId="0" applyNumberFormat="1" applyFont="1" applyFill="1" applyAlignment="1">
      <alignment horizontal="right" readingOrder="1"/>
    </xf>
    <xf numFmtId="9" fontId="42" fillId="2" borderId="0" xfId="0" applyNumberFormat="1" applyFont="1" applyFill="1" applyAlignment="1">
      <alignment horizontal="right" readingOrder="1"/>
    </xf>
    <xf numFmtId="0" fontId="46" fillId="2" borderId="0" xfId="0" applyFont="1" applyFill="1" applyAlignment="1">
      <alignment horizontal="center"/>
    </xf>
    <xf numFmtId="0" fontId="46" fillId="2" borderId="0" xfId="0" applyFont="1" applyFill="1"/>
    <xf numFmtId="0" fontId="43" fillId="2" borderId="0" xfId="0" applyFont="1" applyFill="1" applyAlignment="1">
      <alignment horizontal="center" readingOrder="1"/>
    </xf>
    <xf numFmtId="0" fontId="43" fillId="2" borderId="0" xfId="0" applyFont="1" applyFill="1" applyAlignment="1">
      <alignment horizontal="center" wrapText="1" readingOrder="1"/>
    </xf>
    <xf numFmtId="0" fontId="46" fillId="2" borderId="0" xfId="0" applyFont="1" applyFill="1" applyAlignment="1">
      <alignment horizontal="center" readingOrder="1"/>
    </xf>
    <xf numFmtId="0" fontId="46" fillId="2" borderId="0" xfId="0" applyFont="1" applyFill="1" applyAlignment="1">
      <alignment wrapText="1" readingOrder="1"/>
    </xf>
    <xf numFmtId="3" fontId="42" fillId="2" borderId="0" xfId="0" applyNumberFormat="1" applyFont="1" applyFill="1" applyAlignment="1">
      <alignment horizontal="right" wrapText="1" readingOrder="1"/>
    </xf>
    <xf numFmtId="165" fontId="42" fillId="2" borderId="0" xfId="0" applyNumberFormat="1" applyFont="1" applyFill="1" applyAlignment="1">
      <alignment horizontal="right" wrapText="1" readingOrder="1"/>
    </xf>
    <xf numFmtId="10" fontId="42" fillId="2" borderId="0" xfId="0" applyNumberFormat="1" applyFont="1" applyFill="1" applyAlignment="1">
      <alignment horizontal="right" wrapText="1" readingOrder="1"/>
    </xf>
    <xf numFmtId="3" fontId="42" fillId="2" borderId="0" xfId="18" applyNumberFormat="1" applyFont="1" applyFill="1" applyAlignment="1">
      <alignment wrapText="1" readingOrder="1"/>
    </xf>
    <xf numFmtId="0" fontId="42" fillId="2" borderId="0" xfId="0" applyFont="1" applyFill="1" applyAlignment="1">
      <alignment horizontal="center" vertical="top" wrapText="1" readingOrder="1"/>
    </xf>
    <xf numFmtId="0" fontId="43" fillId="2" borderId="0" xfId="0" applyFont="1" applyFill="1" applyAlignment="1">
      <alignment horizontal="center" vertical="top" wrapText="1" readingOrder="1"/>
    </xf>
    <xf numFmtId="3" fontId="42" fillId="2" borderId="0" xfId="18" applyNumberFormat="1" applyFont="1" applyFill="1" applyAlignment="1">
      <alignment horizontal="right" wrapText="1" readingOrder="1"/>
    </xf>
    <xf numFmtId="0" fontId="42" fillId="2" borderId="0" xfId="0" applyFont="1" applyFill="1" applyAlignment="1">
      <alignment horizontal="center"/>
    </xf>
    <xf numFmtId="0" fontId="42" fillId="2" borderId="0" xfId="0" applyFont="1" applyFill="1"/>
    <xf numFmtId="0" fontId="42" fillId="2" borderId="0" xfId="0" applyFont="1" applyFill="1" applyAlignment="1">
      <alignment wrapText="1" readingOrder="1"/>
    </xf>
    <xf numFmtId="9" fontId="42" fillId="2" borderId="0" xfId="15" applyFont="1" applyFill="1" applyAlignment="1">
      <alignment horizontal="right" readingOrder="1"/>
    </xf>
    <xf numFmtId="9" fontId="42" fillId="2" borderId="0" xfId="0" applyNumberFormat="1" applyFont="1" applyFill="1" applyAlignment="1">
      <alignment horizontal="right" wrapText="1" readingOrder="1"/>
    </xf>
    <xf numFmtId="0" fontId="42" fillId="2" borderId="0" xfId="0" applyFont="1" applyFill="1" applyBorder="1" applyAlignment="1">
      <alignment horizontal="center" vertical="top" wrapText="1" readingOrder="1"/>
    </xf>
    <xf numFmtId="0" fontId="46" fillId="2" borderId="0" xfId="0" applyFont="1" applyFill="1" applyBorder="1" applyAlignment="1">
      <alignment wrapText="1" readingOrder="1"/>
    </xf>
    <xf numFmtId="0" fontId="42" fillId="2" borderId="0" xfId="0" applyFont="1" applyFill="1" applyBorder="1" applyAlignment="1">
      <alignment horizontal="right" wrapText="1" readingOrder="1"/>
    </xf>
    <xf numFmtId="10" fontId="42" fillId="2" borderId="0" xfId="0" applyNumberFormat="1" applyFont="1" applyFill="1" applyBorder="1" applyAlignment="1">
      <alignment horizontal="right" readingOrder="1"/>
    </xf>
    <xf numFmtId="0" fontId="42" fillId="2" borderId="1" xfId="0" applyFont="1" applyFill="1" applyBorder="1" applyAlignment="1">
      <alignment horizontal="center" vertical="top" wrapText="1" readingOrder="1"/>
    </xf>
    <xf numFmtId="0" fontId="46" fillId="2" borderId="1" xfId="0" applyFont="1" applyFill="1" applyBorder="1" applyAlignment="1">
      <alignment wrapText="1" readingOrder="1"/>
    </xf>
    <xf numFmtId="0" fontId="42" fillId="2" borderId="1" xfId="0" applyFont="1" applyFill="1" applyBorder="1" applyAlignment="1">
      <alignment horizontal="right" wrapText="1" readingOrder="1"/>
    </xf>
    <xf numFmtId="3" fontId="42" fillId="2" borderId="1" xfId="0" applyNumberFormat="1" applyFont="1" applyFill="1" applyBorder="1" applyAlignment="1">
      <alignment horizontal="right" wrapText="1" readingOrder="1"/>
    </xf>
    <xf numFmtId="10" fontId="42" fillId="2" borderId="1" xfId="0" applyNumberFormat="1" applyFont="1" applyFill="1" applyBorder="1" applyAlignment="1">
      <alignment horizontal="right" readingOrder="1"/>
    </xf>
    <xf numFmtId="0" fontId="42" fillId="2" borderId="0" xfId="0" applyFont="1" applyFill="1" applyBorder="1" applyAlignment="1">
      <alignment horizontal="center" wrapText="1" readingOrder="1"/>
    </xf>
    <xf numFmtId="0" fontId="43" fillId="2" borderId="0" xfId="0" applyFont="1" applyFill="1" applyAlignment="1">
      <alignment horizontal="right" wrapText="1" readingOrder="1"/>
    </xf>
    <xf numFmtId="165" fontId="42" fillId="2" borderId="0" xfId="15" applyNumberFormat="1" applyFont="1" applyFill="1" applyAlignment="1">
      <alignment horizontal="right" wrapText="1" readingOrder="1"/>
    </xf>
    <xf numFmtId="10" fontId="42" fillId="2" borderId="0" xfId="15" applyNumberFormat="1" applyFont="1" applyFill="1" applyAlignment="1">
      <alignment horizontal="right" wrapText="1" readingOrder="1"/>
    </xf>
    <xf numFmtId="0" fontId="38" fillId="2" borderId="0" xfId="0" applyFont="1" applyFill="1" applyAlignment="1">
      <alignment horizontal="center" vertical="top" wrapText="1" readingOrder="1"/>
    </xf>
    <xf numFmtId="0" fontId="38" fillId="2" borderId="0" xfId="0" applyFont="1" applyFill="1" applyAlignment="1">
      <alignment horizontal="center" wrapText="1" readingOrder="1"/>
    </xf>
    <xf numFmtId="0" fontId="46" fillId="2" borderId="0" xfId="0" applyFont="1" applyFill="1" applyBorder="1" applyAlignment="1">
      <alignment horizontal="center" wrapText="1" readingOrder="1"/>
    </xf>
    <xf numFmtId="9" fontId="42" fillId="2" borderId="0" xfId="0" applyNumberFormat="1" applyFont="1" applyFill="1" applyBorder="1" applyAlignment="1">
      <alignment horizontal="right" wrapText="1" readingOrder="1"/>
    </xf>
    <xf numFmtId="10" fontId="42" fillId="2" borderId="0" xfId="0" applyNumberFormat="1" applyFont="1" applyFill="1" applyBorder="1" applyAlignment="1">
      <alignment horizontal="right" wrapText="1" readingOrder="1"/>
    </xf>
    <xf numFmtId="0" fontId="46" fillId="2" borderId="1" xfId="0" applyFont="1" applyFill="1" applyBorder="1" applyAlignment="1">
      <alignment horizontal="center" wrapText="1" readingOrder="1"/>
    </xf>
    <xf numFmtId="9" fontId="42" fillId="2" borderId="1" xfId="0" applyNumberFormat="1" applyFont="1" applyFill="1" applyBorder="1" applyAlignment="1">
      <alignment horizontal="right" wrapText="1" readingOrder="1"/>
    </xf>
    <xf numFmtId="10" fontId="42" fillId="2" borderId="1" xfId="0" applyNumberFormat="1" applyFont="1" applyFill="1" applyBorder="1" applyAlignment="1">
      <alignment horizontal="right" wrapText="1" readingOrder="1"/>
    </xf>
    <xf numFmtId="0" fontId="51" fillId="0" borderId="0" xfId="0" applyFont="1" applyFill="1" applyAlignment="1">
      <alignment horizontal="center"/>
    </xf>
    <xf numFmtId="0" fontId="46" fillId="0" borderId="0" xfId="0" applyFont="1" applyFill="1" applyAlignment="1">
      <alignment horizontal="center"/>
    </xf>
    <xf numFmtId="3" fontId="66" fillId="0" borderId="0" xfId="0" applyNumberFormat="1" applyFont="1" applyFill="1"/>
    <xf numFmtId="0" fontId="38" fillId="2" borderId="2" xfId="0" applyFont="1" applyFill="1" applyBorder="1" applyAlignment="1">
      <alignment horizontal="center" wrapText="1" readingOrder="1"/>
    </xf>
    <xf numFmtId="0" fontId="38" fillId="2" borderId="2" xfId="0" applyFont="1" applyFill="1" applyBorder="1" applyAlignment="1">
      <alignment horizontal="center" readingOrder="1"/>
    </xf>
    <xf numFmtId="0" fontId="38" fillId="2" borderId="1" xfId="0" applyFont="1" applyFill="1" applyBorder="1" applyAlignment="1">
      <alignment horizontal="center" wrapText="1" readingOrder="1"/>
    </xf>
    <xf numFmtId="0" fontId="38" fillId="2" borderId="1" xfId="0" applyFont="1" applyFill="1" applyBorder="1" applyAlignment="1">
      <alignment horizontal="center" readingOrder="1"/>
    </xf>
    <xf numFmtId="0" fontId="38" fillId="2" borderId="0" xfId="0" applyFont="1" applyFill="1" applyAlignment="1">
      <alignment horizontal="left" wrapText="1" readingOrder="1"/>
    </xf>
    <xf numFmtId="0" fontId="38" fillId="2" borderId="0" xfId="0" applyFont="1" applyFill="1" applyAlignment="1">
      <alignment horizontal="justify" wrapText="1" readingOrder="1"/>
    </xf>
    <xf numFmtId="3" fontId="38" fillId="2" borderId="0" xfId="0" applyNumberFormat="1" applyFont="1" applyFill="1" applyAlignment="1">
      <alignment horizontal="center" wrapText="1" readingOrder="1"/>
    </xf>
    <xf numFmtId="9" fontId="38" fillId="2" borderId="0" xfId="0" applyNumberFormat="1" applyFont="1" applyFill="1" applyAlignment="1">
      <alignment horizontal="center" wrapText="1" readingOrder="1"/>
    </xf>
    <xf numFmtId="0" fontId="68" fillId="2" borderId="0" xfId="0" applyFont="1" applyFill="1" applyAlignment="1">
      <alignment horizontal="right" wrapText="1" readingOrder="1"/>
    </xf>
    <xf numFmtId="0" fontId="68" fillId="2" borderId="0" xfId="0" applyFont="1" applyFill="1" applyAlignment="1">
      <alignment horizontal="justify" wrapText="1" readingOrder="1"/>
    </xf>
    <xf numFmtId="0" fontId="68" fillId="2" borderId="0" xfId="0" applyFont="1" applyFill="1" applyAlignment="1">
      <alignment horizontal="left" wrapText="1" readingOrder="1"/>
    </xf>
    <xf numFmtId="0" fontId="69" fillId="2" borderId="0" xfId="0" applyFont="1" applyFill="1" applyAlignment="1">
      <alignment horizontal="justify" wrapText="1" readingOrder="1"/>
    </xf>
    <xf numFmtId="0" fontId="69" fillId="2" borderId="0" xfId="0" applyFont="1" applyFill="1" applyAlignment="1">
      <alignment horizontal="center" wrapText="1" readingOrder="1"/>
    </xf>
    <xf numFmtId="0" fontId="70" fillId="2" borderId="0" xfId="0" applyFont="1" applyFill="1" applyAlignment="1">
      <alignment horizontal="center" wrapText="1" readingOrder="1"/>
    </xf>
    <xf numFmtId="167" fontId="38" fillId="2" borderId="0" xfId="0" applyNumberFormat="1" applyFont="1" applyFill="1" applyAlignment="1">
      <alignment horizontal="center" wrapText="1" readingOrder="1"/>
    </xf>
    <xf numFmtId="0" fontId="69" fillId="2" borderId="0" xfId="0" applyFont="1" applyFill="1" applyAlignment="1">
      <alignment wrapText="1" readingOrder="1"/>
    </xf>
    <xf numFmtId="0" fontId="38" fillId="2" borderId="0" xfId="0" applyFont="1" applyFill="1" applyAlignment="1">
      <alignment vertical="center" wrapText="1" readingOrder="1"/>
    </xf>
    <xf numFmtId="0" fontId="38" fillId="2" borderId="0" xfId="0" applyFont="1" applyFill="1" applyAlignment="1">
      <alignment wrapText="1" readingOrder="1"/>
    </xf>
    <xf numFmtId="0" fontId="68" fillId="2" borderId="0" xfId="0" applyFont="1" applyFill="1" applyAlignment="1">
      <alignment wrapText="1" readingOrder="1"/>
    </xf>
    <xf numFmtId="0" fontId="68" fillId="2" borderId="0" xfId="0" applyFont="1" applyFill="1" applyAlignment="1">
      <alignment vertical="center" wrapText="1" readingOrder="1"/>
    </xf>
    <xf numFmtId="0" fontId="69" fillId="2" borderId="1" xfId="0" applyFont="1" applyFill="1" applyBorder="1" applyAlignment="1">
      <alignment horizontal="justify" wrapText="1" readingOrder="1"/>
    </xf>
    <xf numFmtId="0" fontId="38" fillId="2" borderId="1" xfId="0" applyFont="1" applyFill="1" applyBorder="1" applyAlignment="1">
      <alignment horizontal="left" wrapText="1" readingOrder="1"/>
    </xf>
    <xf numFmtId="0" fontId="38" fillId="2" borderId="1" xfId="0" applyFont="1" applyFill="1" applyBorder="1" applyAlignment="1">
      <alignment horizontal="justify" wrapText="1" readingOrder="1"/>
    </xf>
    <xf numFmtId="3" fontId="38" fillId="2" borderId="1" xfId="0" applyNumberFormat="1" applyFont="1" applyFill="1" applyBorder="1" applyAlignment="1">
      <alignment horizontal="center" wrapText="1" readingOrder="1"/>
    </xf>
    <xf numFmtId="0" fontId="68" fillId="2" borderId="1" xfId="0" applyFont="1" applyFill="1" applyBorder="1" applyAlignment="1">
      <alignment horizontal="right" wrapText="1" readingOrder="1"/>
    </xf>
    <xf numFmtId="0" fontId="38" fillId="2" borderId="0" xfId="0" applyFont="1" applyFill="1" applyAlignment="1">
      <alignment horizontal="center" readingOrder="1"/>
    </xf>
    <xf numFmtId="167" fontId="38" fillId="2" borderId="0" xfId="0" applyNumberFormat="1" applyFont="1" applyFill="1" applyAlignment="1">
      <alignment horizontal="center" readingOrder="1"/>
    </xf>
    <xf numFmtId="0" fontId="68" fillId="2" borderId="0" xfId="0" applyFont="1" applyFill="1" applyAlignment="1">
      <alignment horizontal="right" readingOrder="1"/>
    </xf>
    <xf numFmtId="0" fontId="68" fillId="2" borderId="0" xfId="0" applyFont="1" applyFill="1" applyAlignment="1">
      <alignment horizontal="justify" readingOrder="1"/>
    </xf>
    <xf numFmtId="3" fontId="38" fillId="2" borderId="0" xfId="0" applyNumberFormat="1" applyFont="1" applyFill="1" applyAlignment="1">
      <alignment horizontal="center" readingOrder="1"/>
    </xf>
    <xf numFmtId="1" fontId="38" fillId="2" borderId="0" xfId="0" applyNumberFormat="1" applyFont="1" applyFill="1" applyAlignment="1">
      <alignment horizontal="center" readingOrder="1"/>
    </xf>
    <xf numFmtId="3" fontId="38" fillId="2" borderId="1" xfId="0" applyNumberFormat="1" applyFont="1" applyFill="1" applyBorder="1" applyAlignment="1">
      <alignment horizontal="center" readingOrder="1"/>
    </xf>
    <xf numFmtId="9" fontId="38" fillId="2" borderId="5" xfId="0" applyNumberFormat="1" applyFont="1" applyFill="1" applyBorder="1" applyAlignment="1">
      <alignment horizontal="center" wrapText="1" readingOrder="1"/>
    </xf>
    <xf numFmtId="0" fontId="68" fillId="2" borderId="1" xfId="0" applyFont="1" applyFill="1" applyBorder="1" applyAlignment="1">
      <alignment horizontal="justify" readingOrder="1"/>
    </xf>
    <xf numFmtId="0" fontId="68" fillId="2" borderId="1" xfId="0" applyFont="1" applyFill="1" applyBorder="1" applyAlignment="1">
      <alignment horizontal="right" readingOrder="1"/>
    </xf>
    <xf numFmtId="0" fontId="38" fillId="2" borderId="0" xfId="0" applyFont="1" applyFill="1" applyAlignment="1">
      <alignment horizontal="left" vertical="center" wrapText="1" readingOrder="1"/>
    </xf>
    <xf numFmtId="0" fontId="38" fillId="2" borderId="0" xfId="0" applyFont="1" applyFill="1" applyAlignment="1">
      <alignment horizontal="justify" vertical="center" wrapText="1" readingOrder="1"/>
    </xf>
    <xf numFmtId="3" fontId="38" fillId="2" borderId="0" xfId="0" applyNumberFormat="1" applyFont="1" applyFill="1" applyBorder="1" applyAlignment="1">
      <alignment horizontal="center" vertical="center" readingOrder="1"/>
    </xf>
    <xf numFmtId="0" fontId="68" fillId="2" borderId="0" xfId="0" applyFont="1" applyFill="1" applyAlignment="1">
      <alignment horizontal="right" vertical="center" readingOrder="1"/>
    </xf>
    <xf numFmtId="0" fontId="38" fillId="2" borderId="0" xfId="0" applyFont="1" applyFill="1" applyBorder="1" applyAlignment="1">
      <alignment horizontal="justify" wrapText="1" readingOrder="1"/>
    </xf>
    <xf numFmtId="3" fontId="38" fillId="2" borderId="0" xfId="0" applyNumberFormat="1" applyFont="1" applyFill="1" applyBorder="1" applyAlignment="1">
      <alignment horizontal="center" readingOrder="1"/>
    </xf>
    <xf numFmtId="0" fontId="38" fillId="2" borderId="0" xfId="0" applyFont="1" applyFill="1" applyBorder="1" applyAlignment="1">
      <alignment horizontal="justify" readingOrder="1"/>
    </xf>
    <xf numFmtId="0" fontId="38" fillId="2" borderId="0" xfId="0" applyFont="1" applyFill="1" applyBorder="1" applyAlignment="1">
      <alignment wrapText="1" readingOrder="1"/>
    </xf>
    <xf numFmtId="167" fontId="38" fillId="2" borderId="0" xfId="0" applyNumberFormat="1" applyFont="1" applyFill="1" applyBorder="1" applyAlignment="1">
      <alignment horizontal="center" readingOrder="1"/>
    </xf>
    <xf numFmtId="0" fontId="38" fillId="2" borderId="0" xfId="0" applyFont="1" applyFill="1" applyAlignment="1">
      <alignment horizontal="right" readingOrder="1"/>
    </xf>
    <xf numFmtId="0" fontId="46" fillId="2" borderId="0" xfId="0" applyFont="1" applyFill="1" applyAlignment="1">
      <alignment readingOrder="1"/>
    </xf>
    <xf numFmtId="0" fontId="38" fillId="2" borderId="0" xfId="0" applyFont="1" applyFill="1" applyAlignment="1">
      <alignment horizontal="justify" readingOrder="1"/>
    </xf>
    <xf numFmtId="0" fontId="38" fillId="2" borderId="0" xfId="0" applyFont="1" applyFill="1" applyBorder="1" applyAlignment="1">
      <alignment horizontal="center" readingOrder="1"/>
    </xf>
    <xf numFmtId="0" fontId="38" fillId="2" borderId="0" xfId="0" applyFont="1" applyFill="1" applyBorder="1" applyAlignment="1">
      <alignment horizontal="center" wrapText="1" readingOrder="1"/>
    </xf>
    <xf numFmtId="0" fontId="68" fillId="2" borderId="0" xfId="0" applyFont="1" applyFill="1" applyBorder="1" applyAlignment="1">
      <alignment horizontal="right" readingOrder="1"/>
    </xf>
    <xf numFmtId="0" fontId="38" fillId="2" borderId="0" xfId="0" applyFont="1" applyFill="1" applyBorder="1" applyAlignment="1">
      <alignment horizontal="left" wrapText="1" readingOrder="1"/>
    </xf>
    <xf numFmtId="1" fontId="38" fillId="2" borderId="0" xfId="0" applyNumberFormat="1" applyFont="1" applyFill="1" applyBorder="1" applyAlignment="1">
      <alignment horizontal="center" readingOrder="1"/>
    </xf>
    <xf numFmtId="0" fontId="69" fillId="2" borderId="0" xfId="0" applyFont="1" applyFill="1" applyAlignment="1">
      <alignment horizontal="center" vertical="top" wrapText="1" readingOrder="1"/>
    </xf>
    <xf numFmtId="167" fontId="38" fillId="2" borderId="1" xfId="0" applyNumberFormat="1" applyFont="1" applyFill="1" applyBorder="1" applyAlignment="1">
      <alignment horizontal="center" readingOrder="1"/>
    </xf>
    <xf numFmtId="9" fontId="38" fillId="2" borderId="1" xfId="0" applyNumberFormat="1" applyFont="1" applyFill="1" applyBorder="1" applyAlignment="1">
      <alignment horizontal="center" wrapText="1" readingOrder="1"/>
    </xf>
    <xf numFmtId="0" fontId="69" fillId="2" borderId="2" xfId="0" applyFont="1" applyFill="1" applyBorder="1" applyAlignment="1">
      <alignment horizontal="center" wrapText="1" readingOrder="1"/>
    </xf>
    <xf numFmtId="0" fontId="38" fillId="2" borderId="2" xfId="0" applyFont="1" applyFill="1" applyBorder="1" applyAlignment="1">
      <alignment horizontal="justify" wrapText="1" readingOrder="1"/>
    </xf>
    <xf numFmtId="3" fontId="38" fillId="2" borderId="2" xfId="0" applyNumberFormat="1" applyFont="1" applyFill="1" applyBorder="1" applyAlignment="1">
      <alignment horizontal="center" readingOrder="1"/>
    </xf>
    <xf numFmtId="9" fontId="38" fillId="2" borderId="0" xfId="0" applyNumberFormat="1" applyFont="1" applyFill="1" applyBorder="1" applyAlignment="1">
      <alignment horizontal="center" wrapText="1" readingOrder="1"/>
    </xf>
    <xf numFmtId="0" fontId="74" fillId="2" borderId="0" xfId="0" applyFont="1" applyFill="1" applyAlignment="1">
      <alignment wrapText="1" readingOrder="1"/>
    </xf>
    <xf numFmtId="0" fontId="67" fillId="2" borderId="1" xfId="0" applyFont="1" applyFill="1" applyBorder="1" applyAlignment="1">
      <alignment horizontal="center" vertical="top" wrapText="1" readingOrder="1"/>
    </xf>
    <xf numFmtId="0" fontId="75" fillId="2" borderId="1" xfId="0" applyFont="1" applyFill="1" applyBorder="1" applyAlignment="1">
      <alignment horizontal="justify" wrapText="1" readingOrder="1"/>
    </xf>
    <xf numFmtId="0" fontId="76" fillId="2" borderId="1" xfId="0" applyFont="1" applyFill="1" applyBorder="1" applyAlignment="1">
      <alignment horizontal="right" readingOrder="1"/>
    </xf>
    <xf numFmtId="3" fontId="75" fillId="2" borderId="2" xfId="0" applyNumberFormat="1" applyFont="1" applyFill="1" applyBorder="1" applyAlignment="1">
      <alignment horizontal="center" vertical="top" readingOrder="1"/>
    </xf>
    <xf numFmtId="3" fontId="75" fillId="2" borderId="0" xfId="0" applyNumberFormat="1" applyFont="1" applyFill="1" applyBorder="1" applyAlignment="1">
      <alignment horizontal="center" vertical="top" readingOrder="1"/>
    </xf>
    <xf numFmtId="0" fontId="76" fillId="2" borderId="2" xfId="0" applyFont="1" applyFill="1" applyBorder="1" applyAlignment="1">
      <alignment readingOrder="1"/>
    </xf>
    <xf numFmtId="0" fontId="68" fillId="2" borderId="0" xfId="0" applyFont="1" applyFill="1" applyAlignment="1">
      <alignment horizontal="right" vertical="top" readingOrder="1"/>
    </xf>
    <xf numFmtId="0" fontId="76" fillId="2" borderId="0" xfId="0" applyFont="1" applyFill="1" applyBorder="1" applyAlignment="1">
      <alignment horizontal="right" readingOrder="1"/>
    </xf>
    <xf numFmtId="3" fontId="75" fillId="2" borderId="1" xfId="0" applyNumberFormat="1" applyFont="1" applyFill="1" applyBorder="1" applyAlignment="1">
      <alignment horizontal="center" vertical="top" readingOrder="1"/>
    </xf>
    <xf numFmtId="0" fontId="68" fillId="2" borderId="1" xfId="0" applyFont="1" applyFill="1" applyBorder="1" applyAlignment="1">
      <alignment horizontal="right" vertical="top" readingOrder="1"/>
    </xf>
    <xf numFmtId="0" fontId="51" fillId="0" borderId="0" xfId="0" applyFont="1" applyAlignment="1">
      <alignment horizontal="justify"/>
    </xf>
    <xf numFmtId="0" fontId="46" fillId="0" borderId="0" xfId="0" applyFont="1" applyAlignment="1">
      <alignment readingOrder="1"/>
    </xf>
    <xf numFmtId="0" fontId="46" fillId="0" borderId="0" xfId="0" applyFont="1" applyAlignment="1">
      <alignment horizontal="center" vertical="center"/>
    </xf>
    <xf numFmtId="3" fontId="38" fillId="0" borderId="0" xfId="0" applyNumberFormat="1" applyFont="1" applyAlignment="1">
      <alignment horizontal="left" vertical="center" wrapText="1"/>
    </xf>
    <xf numFmtId="9" fontId="38" fillId="0" borderId="0" xfId="15" applyFont="1" applyAlignment="1">
      <alignment horizontal="left" vertical="center" wrapText="1" readingOrder="1"/>
    </xf>
    <xf numFmtId="0" fontId="73" fillId="0" borderId="0" xfId="0" applyFont="1" applyAlignment="1">
      <alignment horizontal="center" vertical="center"/>
    </xf>
    <xf numFmtId="0" fontId="38" fillId="0" borderId="0" xfId="0" applyFont="1" applyFill="1" applyAlignment="1">
      <alignment readingOrder="1"/>
    </xf>
    <xf numFmtId="0" fontId="46" fillId="0" borderId="0" xfId="0" applyFont="1" applyFill="1" applyBorder="1"/>
    <xf numFmtId="0" fontId="77" fillId="0" borderId="0" xfId="0" applyFont="1" applyFill="1" applyBorder="1" applyAlignment="1">
      <alignment horizontal="right" vertical="center" wrapText="1"/>
    </xf>
    <xf numFmtId="0" fontId="17" fillId="3" borderId="4" xfId="0" applyFont="1" applyFill="1" applyBorder="1" applyAlignment="1">
      <alignment horizontal="center" wrapText="1"/>
    </xf>
    <xf numFmtId="0" fontId="78" fillId="3" borderId="4" xfId="0" applyFont="1" applyFill="1" applyBorder="1" applyAlignment="1">
      <alignment horizontal="center" wrapText="1"/>
    </xf>
    <xf numFmtId="0" fontId="15" fillId="2" borderId="2" xfId="0" applyFont="1" applyFill="1" applyBorder="1" applyAlignment="1">
      <alignment readingOrder="1"/>
    </xf>
    <xf numFmtId="0" fontId="15" fillId="2" borderId="1" xfId="0" applyFont="1" applyFill="1" applyBorder="1" applyAlignment="1">
      <alignment horizontal="center" readingOrder="1"/>
    </xf>
    <xf numFmtId="0" fontId="79" fillId="2" borderId="1" xfId="0" applyFont="1" applyFill="1" applyBorder="1" applyAlignment="1">
      <alignment horizontal="center" readingOrder="1"/>
    </xf>
    <xf numFmtId="10" fontId="0" fillId="0" borderId="0" xfId="0" applyNumberFormat="1"/>
    <xf numFmtId="0" fontId="0" fillId="0" borderId="0" xfId="0" applyAlignment="1">
      <alignment horizontal="center"/>
    </xf>
    <xf numFmtId="0" fontId="28" fillId="0" borderId="0" xfId="0" applyFont="1" applyAlignment="1">
      <alignment horizontal="center"/>
    </xf>
    <xf numFmtId="0" fontId="30" fillId="0" borderId="0" xfId="0" applyFont="1" applyAlignment="1">
      <alignment horizontal="center" readingOrder="2"/>
    </xf>
    <xf numFmtId="0" fontId="2" fillId="0" borderId="0" xfId="0" applyFont="1" applyAlignment="1">
      <alignment horizontal="center"/>
    </xf>
    <xf numFmtId="0" fontId="32" fillId="0" borderId="0" xfId="0" applyFont="1" applyAlignment="1">
      <alignment horizontal="center" readingOrder="2"/>
    </xf>
    <xf numFmtId="0" fontId="4" fillId="2" borderId="0" xfId="0" applyFont="1" applyFill="1" applyAlignment="1">
      <alignment horizontal="center"/>
    </xf>
    <xf numFmtId="0" fontId="6" fillId="2" borderId="0" xfId="0" applyFont="1" applyFill="1" applyAlignment="1">
      <alignment horizontal="center" readingOrder="2"/>
    </xf>
    <xf numFmtId="0" fontId="38" fillId="0" borderId="0" xfId="0" applyFont="1" applyFill="1" applyAlignment="1">
      <alignment horizontal="left"/>
    </xf>
    <xf numFmtId="0" fontId="38" fillId="0" borderId="0" xfId="0" applyFont="1" applyFill="1" applyAlignment="1">
      <alignment horizontal="left" wrapText="1"/>
    </xf>
    <xf numFmtId="0" fontId="38" fillId="0" borderId="0" xfId="0" applyFont="1" applyFill="1" applyAlignment="1">
      <alignment horizontal="left" vertical="center" wrapText="1"/>
    </xf>
    <xf numFmtId="0" fontId="42" fillId="2" borderId="0" xfId="0" applyFont="1" applyFill="1" applyAlignment="1">
      <alignment horizontal="left" wrapText="1"/>
    </xf>
    <xf numFmtId="0" fontId="42" fillId="2" borderId="0" xfId="0" applyFont="1" applyFill="1" applyAlignment="1">
      <alignment horizontal="left" vertical="top" wrapText="1"/>
    </xf>
    <xf numFmtId="0" fontId="43" fillId="2" borderId="0" xfId="0" applyFont="1" applyFill="1" applyAlignment="1">
      <alignment horizontal="right" vertical="top" wrapText="1" readingOrder="2"/>
    </xf>
    <xf numFmtId="0" fontId="43" fillId="2" borderId="0" xfId="0" applyFont="1" applyFill="1" applyAlignment="1">
      <alignment horizontal="right" wrapText="1" readingOrder="2"/>
    </xf>
    <xf numFmtId="0" fontId="54" fillId="2" borderId="0" xfId="0" applyFont="1" applyFill="1" applyBorder="1" applyAlignment="1">
      <alignment horizontal="center" wrapText="1" readingOrder="2"/>
    </xf>
    <xf numFmtId="0" fontId="40" fillId="0" borderId="0" xfId="0" applyFont="1" applyAlignment="1">
      <alignment horizontal="center"/>
    </xf>
    <xf numFmtId="0" fontId="10" fillId="3" borderId="2"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2" xfId="0" applyFont="1" applyFill="1" applyBorder="1" applyAlignment="1">
      <alignment horizontal="center" wrapText="1"/>
    </xf>
    <xf numFmtId="0" fontId="10" fillId="3" borderId="0" xfId="0" applyFont="1" applyFill="1" applyBorder="1" applyAlignment="1">
      <alignment horizontal="center" wrapText="1"/>
    </xf>
    <xf numFmtId="0" fontId="10" fillId="2" borderId="2" xfId="0" applyFont="1" applyFill="1" applyBorder="1" applyAlignment="1">
      <alignment horizontal="center" wrapText="1"/>
    </xf>
    <xf numFmtId="0" fontId="10" fillId="2" borderId="0" xfId="0" applyFont="1" applyFill="1" applyBorder="1" applyAlignment="1">
      <alignment horizontal="center" wrapText="1"/>
    </xf>
    <xf numFmtId="0" fontId="10" fillId="3" borderId="2" xfId="0" applyFont="1" applyFill="1" applyBorder="1" applyAlignment="1">
      <alignment horizontal="right" vertical="top" wrapText="1" readingOrder="2"/>
    </xf>
    <xf numFmtId="0" fontId="10" fillId="3" borderId="0" xfId="0" applyFont="1" applyFill="1" applyBorder="1" applyAlignment="1">
      <alignment horizontal="right" vertical="top" wrapText="1" readingOrder="2"/>
    </xf>
    <xf numFmtId="0" fontId="53" fillId="2" borderId="0" xfId="0" applyFont="1" applyFill="1" applyBorder="1" applyAlignment="1">
      <alignment horizontal="center" wrapText="1"/>
    </xf>
    <xf numFmtId="0" fontId="10" fillId="3" borderId="0" xfId="0" applyFont="1" applyFill="1" applyAlignment="1">
      <alignment horizontal="left" wrapText="1"/>
    </xf>
    <xf numFmtId="0" fontId="10" fillId="3" borderId="1" xfId="0" applyFont="1" applyFill="1" applyBorder="1" applyAlignment="1">
      <alignment horizontal="left" wrapText="1"/>
    </xf>
    <xf numFmtId="0" fontId="53" fillId="2" borderId="0" xfId="0" applyFont="1" applyFill="1" applyBorder="1" applyAlignment="1">
      <alignment horizontal="left" vertical="top" wrapText="1"/>
    </xf>
    <xf numFmtId="0" fontId="53" fillId="2" borderId="0" xfId="0" applyFont="1" applyFill="1" applyBorder="1" applyAlignment="1">
      <alignment horizontal="left"/>
    </xf>
    <xf numFmtId="0" fontId="53" fillId="2" borderId="0" xfId="0" applyFont="1" applyFill="1" applyBorder="1" applyAlignment="1">
      <alignment horizontal="justify" vertical="top" wrapText="1"/>
    </xf>
    <xf numFmtId="0" fontId="13" fillId="3" borderId="0" xfId="0" applyFont="1" applyFill="1" applyAlignment="1">
      <alignment horizontal="center" wrapText="1" readingOrder="2"/>
    </xf>
    <xf numFmtId="0" fontId="13" fillId="3" borderId="1" xfId="0" applyFont="1" applyFill="1" applyBorder="1" applyAlignment="1">
      <alignment horizontal="center" wrapText="1" readingOrder="2"/>
    </xf>
    <xf numFmtId="0" fontId="13" fillId="2" borderId="0" xfId="0" applyFont="1" applyFill="1" applyAlignment="1">
      <alignment horizontal="center" wrapText="1" readingOrder="2"/>
    </xf>
    <xf numFmtId="0" fontId="13" fillId="2" borderId="1" xfId="0" applyFont="1" applyFill="1" applyBorder="1" applyAlignment="1">
      <alignment horizontal="center" wrapText="1" readingOrder="2"/>
    </xf>
    <xf numFmtId="0" fontId="13" fillId="3" borderId="0" xfId="0" applyFont="1" applyFill="1" applyAlignment="1">
      <alignment horizontal="right" wrapText="1" readingOrder="2"/>
    </xf>
    <xf numFmtId="0" fontId="13" fillId="3" borderId="1" xfId="0" applyFont="1" applyFill="1" applyBorder="1" applyAlignment="1">
      <alignment horizontal="right" wrapText="1" readingOrder="2"/>
    </xf>
    <xf numFmtId="0" fontId="53" fillId="2" borderId="0" xfId="0" applyFont="1" applyFill="1" applyBorder="1" applyAlignment="1">
      <alignment horizontal="justify" wrapText="1"/>
    </xf>
    <xf numFmtId="0" fontId="57" fillId="2" borderId="2" xfId="0" applyFont="1" applyFill="1" applyBorder="1" applyAlignment="1">
      <alignment horizontal="left" wrapText="1"/>
    </xf>
    <xf numFmtId="0" fontId="57" fillId="2" borderId="0" xfId="0" applyFont="1" applyFill="1" applyAlignment="1">
      <alignment horizontal="left" wrapText="1"/>
    </xf>
    <xf numFmtId="0" fontId="64" fillId="2" borderId="2" xfId="0" applyFont="1" applyFill="1" applyBorder="1" applyAlignment="1">
      <alignment horizontal="right" wrapText="1" readingOrder="2"/>
    </xf>
    <xf numFmtId="0" fontId="64" fillId="2" borderId="0" xfId="0" applyFont="1" applyFill="1" applyAlignment="1">
      <alignment horizontal="right" wrapText="1" readingOrder="2"/>
    </xf>
    <xf numFmtId="0" fontId="58" fillId="2" borderId="0" xfId="0" applyFont="1" applyFill="1" applyAlignment="1">
      <alignment horizontal="left" vertical="top" wrapText="1"/>
    </xf>
    <xf numFmtId="0" fontId="63" fillId="2" borderId="0" xfId="0" applyFont="1" applyFill="1" applyAlignment="1">
      <alignment horizontal="right" vertical="top" wrapText="1" readingOrder="2"/>
    </xf>
    <xf numFmtId="0" fontId="58" fillId="2" borderId="2" xfId="0" applyFont="1" applyFill="1" applyBorder="1" applyAlignment="1">
      <alignment horizontal="left" vertical="top" wrapText="1"/>
    </xf>
    <xf numFmtId="0" fontId="63" fillId="2" borderId="2" xfId="0" applyFont="1" applyFill="1" applyBorder="1" applyAlignment="1">
      <alignment horizontal="right" vertical="top" wrapText="1" readingOrder="2"/>
    </xf>
    <xf numFmtId="0" fontId="8" fillId="0" borderId="0" xfId="0" applyFont="1" applyAlignment="1">
      <alignment horizontal="center"/>
    </xf>
    <xf numFmtId="0" fontId="10" fillId="3" borderId="2" xfId="0" applyFont="1" applyFill="1" applyBorder="1" applyAlignment="1">
      <alignment horizontal="left" readingOrder="1"/>
    </xf>
    <xf numFmtId="0" fontId="10" fillId="3" borderId="1" xfId="0" applyFont="1" applyFill="1" applyBorder="1" applyAlignment="1">
      <alignment horizontal="left" readingOrder="1"/>
    </xf>
    <xf numFmtId="0" fontId="10" fillId="3" borderId="2" xfId="0" applyFont="1" applyFill="1" applyBorder="1" applyAlignment="1">
      <alignment horizontal="right" wrapText="1" readingOrder="1"/>
    </xf>
    <xf numFmtId="0" fontId="10" fillId="3" borderId="1" xfId="0" applyFont="1" applyFill="1" applyBorder="1" applyAlignment="1">
      <alignment horizontal="right" wrapText="1" readingOrder="1"/>
    </xf>
    <xf numFmtId="0" fontId="42" fillId="2" borderId="0" xfId="0" applyFont="1" applyFill="1" applyBorder="1" applyAlignment="1">
      <alignment horizontal="left" wrapText="1" readingOrder="1"/>
    </xf>
    <xf numFmtId="0" fontId="43" fillId="2" borderId="0" xfId="0" applyFont="1" applyFill="1" applyBorder="1" applyAlignment="1">
      <alignment horizontal="right" wrapText="1" readingOrder="1"/>
    </xf>
    <xf numFmtId="0" fontId="42" fillId="2" borderId="0" xfId="0" applyFont="1" applyFill="1" applyAlignment="1">
      <alignment horizontal="left" vertical="center" wrapText="1" readingOrder="1"/>
    </xf>
    <xf numFmtId="0" fontId="43" fillId="2" borderId="0" xfId="0" applyFont="1" applyFill="1" applyAlignment="1">
      <alignment horizontal="right" vertical="center" wrapText="1" readingOrder="1"/>
    </xf>
    <xf numFmtId="0" fontId="42" fillId="2" borderId="0" xfId="0" applyFont="1" applyFill="1" applyAlignment="1">
      <alignment horizontal="center" vertical="top" wrapText="1" readingOrder="1"/>
    </xf>
    <xf numFmtId="0" fontId="43" fillId="2" borderId="0" xfId="0" applyFont="1" applyFill="1" applyAlignment="1">
      <alignment horizontal="center" vertical="top" wrapText="1" readingOrder="1"/>
    </xf>
    <xf numFmtId="0" fontId="42" fillId="2" borderId="0" xfId="0" applyFont="1" applyFill="1" applyAlignment="1">
      <alignment horizontal="center" wrapText="1" readingOrder="1"/>
    </xf>
    <xf numFmtId="0" fontId="38" fillId="2" borderId="0" xfId="0" applyFont="1" applyFill="1" applyAlignment="1">
      <alignment horizontal="center" vertical="top" wrapText="1" readingOrder="1"/>
    </xf>
    <xf numFmtId="0" fontId="27" fillId="0" borderId="0" xfId="0" applyFont="1" applyFill="1" applyBorder="1" applyAlignment="1">
      <alignment horizontal="right" vertical="center" wrapText="1"/>
    </xf>
    <xf numFmtId="0" fontId="69" fillId="2" borderId="0" xfId="0" applyFont="1" applyFill="1" applyAlignment="1">
      <alignment horizontal="center" vertical="top" wrapText="1" readingOrder="1"/>
    </xf>
    <xf numFmtId="0" fontId="69" fillId="2" borderId="2" xfId="0" applyFont="1" applyFill="1" applyBorder="1" applyAlignment="1">
      <alignment horizontal="center" wrapText="1" readingOrder="1"/>
    </xf>
    <xf numFmtId="0" fontId="69" fillId="2" borderId="0" xfId="0" applyFont="1" applyFill="1" applyBorder="1" applyAlignment="1">
      <alignment horizontal="center" wrapText="1" readingOrder="1"/>
    </xf>
    <xf numFmtId="0" fontId="67" fillId="2" borderId="2" xfId="0" applyFont="1" applyFill="1" applyBorder="1" applyAlignment="1">
      <alignment horizontal="justify" wrapText="1" readingOrder="1"/>
    </xf>
    <xf numFmtId="0" fontId="67" fillId="2" borderId="1" xfId="0" applyFont="1" applyFill="1" applyBorder="1" applyAlignment="1">
      <alignment horizontal="justify" wrapText="1" readingOrder="1"/>
    </xf>
    <xf numFmtId="0" fontId="38" fillId="2" borderId="2" xfId="0" applyFont="1" applyFill="1" applyBorder="1" applyAlignment="1">
      <alignment horizontal="center" wrapText="1" readingOrder="1"/>
    </xf>
    <xf numFmtId="0" fontId="38" fillId="2" borderId="1" xfId="0" applyFont="1" applyFill="1" applyBorder="1" applyAlignment="1">
      <alignment horizontal="center" wrapText="1" readingOrder="1"/>
    </xf>
    <xf numFmtId="0" fontId="38" fillId="2" borderId="2" xfId="0" applyFont="1" applyFill="1" applyBorder="1" applyAlignment="1">
      <alignment horizontal="center" readingOrder="1"/>
    </xf>
    <xf numFmtId="0" fontId="38" fillId="2" borderId="1" xfId="0" applyFont="1" applyFill="1" applyBorder="1" applyAlignment="1">
      <alignment horizontal="center" readingOrder="1"/>
    </xf>
    <xf numFmtId="0" fontId="46" fillId="2" borderId="0" xfId="0" applyFont="1" applyFill="1" applyAlignment="1">
      <alignment vertical="top" wrapText="1" readingOrder="1"/>
    </xf>
    <xf numFmtId="0" fontId="38" fillId="2" borderId="2" xfId="0" applyFont="1" applyFill="1" applyBorder="1" applyAlignment="1">
      <alignment vertical="top" wrapText="1" readingOrder="1"/>
    </xf>
    <xf numFmtId="0" fontId="46" fillId="2" borderId="0" xfId="0" applyFont="1" applyFill="1" applyAlignment="1">
      <alignment vertical="top" readingOrder="1"/>
    </xf>
    <xf numFmtId="0" fontId="68" fillId="2" borderId="2" xfId="0" applyFont="1" applyFill="1" applyBorder="1" applyAlignment="1">
      <alignment horizontal="right" readingOrder="1"/>
    </xf>
    <xf numFmtId="0" fontId="68" fillId="2" borderId="1" xfId="0" applyFont="1" applyFill="1" applyBorder="1" applyAlignment="1">
      <alignment horizontal="right" readingOrder="1"/>
    </xf>
    <xf numFmtId="0" fontId="68" fillId="2" borderId="2" xfId="0" applyFont="1" applyFill="1" applyBorder="1" applyAlignment="1">
      <alignment horizontal="right" wrapText="1" readingOrder="1"/>
    </xf>
    <xf numFmtId="0" fontId="46" fillId="2" borderId="1" xfId="0" applyFont="1" applyFill="1" applyBorder="1" applyAlignment="1">
      <alignment readingOrder="1"/>
    </xf>
    <xf numFmtId="0" fontId="38" fillId="0" borderId="0" xfId="0" applyFont="1" applyAlignment="1">
      <alignment horizontal="left" wrapText="1"/>
    </xf>
    <xf numFmtId="0" fontId="69" fillId="2" borderId="1" xfId="0" applyFont="1" applyFill="1" applyBorder="1" applyAlignment="1">
      <alignment horizontal="center" vertical="top" wrapText="1" readingOrder="1"/>
    </xf>
    <xf numFmtId="0" fontId="67" fillId="2" borderId="2" xfId="0" applyFont="1" applyFill="1" applyBorder="1" applyAlignment="1">
      <alignment horizontal="center" vertical="top" wrapText="1" readingOrder="1"/>
    </xf>
    <xf numFmtId="0" fontId="67" fillId="2" borderId="0" xfId="0" applyFont="1" applyFill="1" applyAlignment="1">
      <alignment horizontal="center" vertical="top" wrapText="1" readingOrder="1"/>
    </xf>
    <xf numFmtId="0" fontId="38" fillId="0" borderId="0" xfId="0" applyFont="1" applyAlignment="1">
      <alignment horizontal="left" vertical="center" wrapText="1"/>
    </xf>
    <xf numFmtId="0" fontId="75" fillId="2" borderId="2" xfId="0" applyFont="1" applyFill="1" applyBorder="1" applyAlignment="1">
      <alignment horizontal="left" vertical="top" wrapText="1" readingOrder="1"/>
    </xf>
    <xf numFmtId="0" fontId="75" fillId="2" borderId="0" xfId="0" applyFont="1" applyFill="1" applyBorder="1" applyAlignment="1">
      <alignment horizontal="left" vertical="top" wrapText="1" readingOrder="1"/>
    </xf>
    <xf numFmtId="0" fontId="75" fillId="2" borderId="1" xfId="0" applyFont="1" applyFill="1" applyBorder="1" applyAlignment="1">
      <alignment horizontal="left" vertical="top" wrapText="1" readingOrder="1"/>
    </xf>
    <xf numFmtId="0" fontId="17" fillId="2" borderId="2" xfId="0" applyFont="1" applyFill="1" applyBorder="1" applyAlignment="1">
      <alignment horizontal="center" wrapText="1" readingOrder="1"/>
    </xf>
    <xf numFmtId="0" fontId="19" fillId="2" borderId="1" xfId="0" applyFont="1" applyFill="1" applyBorder="1" applyAlignment="1">
      <alignment horizontal="center" wrapText="1" readingOrder="1"/>
    </xf>
    <xf numFmtId="0" fontId="16" fillId="2" borderId="2" xfId="0" applyFont="1" applyFill="1" applyBorder="1" applyAlignment="1">
      <alignment horizontal="justify" textRotation="90" readingOrder="1"/>
    </xf>
    <xf numFmtId="0" fontId="16" fillId="2" borderId="1" xfId="0" applyFont="1" applyFill="1" applyBorder="1" applyAlignment="1">
      <alignment horizontal="justify" textRotation="90" readingOrder="1"/>
    </xf>
    <xf numFmtId="0" fontId="17" fillId="2" borderId="2" xfId="0" applyFont="1" applyFill="1" applyBorder="1" applyAlignment="1">
      <alignment horizontal="center" textRotation="90" wrapText="1" readingOrder="1"/>
    </xf>
    <xf numFmtId="0" fontId="17" fillId="2" borderId="0" xfId="0" applyFont="1" applyFill="1" applyBorder="1" applyAlignment="1">
      <alignment horizontal="center" textRotation="90" wrapText="1" readingOrder="1"/>
    </xf>
    <xf numFmtId="0" fontId="17" fillId="2" borderId="1" xfId="0" applyFont="1" applyFill="1" applyBorder="1" applyAlignment="1">
      <alignment horizontal="center" textRotation="90" wrapText="1" readingOrder="1"/>
    </xf>
    <xf numFmtId="0" fontId="17" fillId="2" borderId="0" xfId="0" applyFont="1" applyFill="1" applyAlignment="1">
      <alignment horizontal="center" textRotation="90" wrapText="1" readingOrder="1"/>
    </xf>
    <xf numFmtId="0" fontId="17" fillId="2" borderId="1" xfId="0" applyFont="1" applyFill="1" applyBorder="1" applyAlignment="1">
      <alignment horizontal="center" wrapText="1" readingOrder="1"/>
    </xf>
    <xf numFmtId="0" fontId="17" fillId="2" borderId="0" xfId="0" applyFont="1" applyFill="1" applyBorder="1" applyAlignment="1">
      <alignment horizontal="left" vertical="top" wrapText="1" readingOrder="1"/>
    </xf>
    <xf numFmtId="0" fontId="0" fillId="0" borderId="0" xfId="0" applyAlignment="1">
      <alignment vertical="top" wrapText="1" readingOrder="1"/>
    </xf>
    <xf numFmtId="0" fontId="17" fillId="2" borderId="0" xfId="0" applyFont="1" applyFill="1" applyBorder="1" applyAlignment="1">
      <alignment vertical="top" wrapText="1" readingOrder="1"/>
    </xf>
    <xf numFmtId="0" fontId="17" fillId="2" borderId="0" xfId="0" applyFont="1" applyFill="1" applyAlignment="1">
      <alignment horizontal="justify" vertical="top" readingOrder="1"/>
    </xf>
    <xf numFmtId="0" fontId="0" fillId="0" borderId="0" xfId="0" applyAlignment="1">
      <alignment vertical="top" readingOrder="1"/>
    </xf>
    <xf numFmtId="0" fontId="17" fillId="2" borderId="0" xfId="0" applyFont="1" applyFill="1" applyAlignment="1">
      <alignment horizontal="right" vertical="top" wrapText="1" readingOrder="1"/>
    </xf>
    <xf numFmtId="0" fontId="0" fillId="2" borderId="0" xfId="0" applyFill="1" applyAlignment="1">
      <alignment vertical="top" readingOrder="1"/>
    </xf>
    <xf numFmtId="0" fontId="8" fillId="2" borderId="0" xfId="0" applyFont="1" applyFill="1" applyAlignment="1">
      <alignment horizontal="center"/>
    </xf>
    <xf numFmtId="0" fontId="19" fillId="2" borderId="2" xfId="0" applyFont="1" applyFill="1" applyBorder="1" applyAlignment="1">
      <alignment horizontal="center" textRotation="90" wrapText="1" readingOrder="1"/>
    </xf>
    <xf numFmtId="0" fontId="19" fillId="2" borderId="0" xfId="0" applyFont="1" applyFill="1" applyAlignment="1">
      <alignment horizontal="center" textRotation="90" wrapText="1" readingOrder="1"/>
    </xf>
    <xf numFmtId="0" fontId="19" fillId="2" borderId="1" xfId="0" applyFont="1" applyFill="1" applyBorder="1" applyAlignment="1">
      <alignment horizontal="center" textRotation="90" wrapText="1" readingOrder="1"/>
    </xf>
    <xf numFmtId="0" fontId="17" fillId="2" borderId="2" xfId="0" applyFont="1" applyFill="1" applyBorder="1" applyAlignment="1">
      <alignment horizontal="justify" wrapText="1" readingOrder="1"/>
    </xf>
    <xf numFmtId="0" fontId="17" fillId="2" borderId="0" xfId="0" applyFont="1" applyFill="1" applyBorder="1" applyAlignment="1">
      <alignment horizontal="justify" wrapText="1" readingOrder="1"/>
    </xf>
    <xf numFmtId="0" fontId="17" fillId="2" borderId="1" xfId="0" applyFont="1" applyFill="1" applyBorder="1" applyAlignment="1">
      <alignment horizontal="justify" wrapText="1" readingOrder="1"/>
    </xf>
  </cellXfs>
  <cellStyles count="12">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4" xfId="23"/>
    <cellStyle name="Normal 5" xfId="24"/>
    <cellStyle name="Normal 6"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u="none" baseline="0">
                <a:latin typeface="+mn-lt"/>
                <a:ea typeface="Calibri"/>
                <a:cs typeface="Calibri"/>
              </a:rPr>
              <a:t>Fisheries Production in ESCWA member</a:t>
            </a:r>
            <a:r>
              <a:rPr lang="en-US" cap="none" sz="1100" u="none" baseline="0">
                <a:latin typeface="+mn-lt"/>
                <a:ea typeface="Calibri"/>
                <a:cs typeface="Calibri"/>
              </a:rPr>
              <a:t> States, 2012 (Tons)</a:t>
            </a:r>
            <a:r>
              <a:rPr lang="en-US" cap="none" sz="1100" u="none" baseline="0">
                <a:latin typeface="Calibri"/>
                <a:ea typeface="Calibri"/>
                <a:cs typeface="Calibri"/>
              </a:rPr>
              <a:t>
إنتاج مصائد الأسماك في البلدان</a:t>
            </a:r>
            <a:r>
              <a:rPr lang="en-US" cap="none" sz="1100" u="none" baseline="0">
                <a:latin typeface="Calibri"/>
                <a:ea typeface="Calibri"/>
                <a:cs typeface="Calibri"/>
              </a:rPr>
              <a:t> الأعضاء في</a:t>
            </a:r>
            <a:r>
              <a:rPr lang="en-US" cap="none" sz="1100" u="none" baseline="0">
                <a:latin typeface="Calibri"/>
                <a:ea typeface="Calibri"/>
                <a:cs typeface="Calibri"/>
              </a:rPr>
              <a:t> الإسكوا</a:t>
            </a:r>
            <a:r>
              <a:rPr lang="en-US" cap="none" sz="1100" b="1" i="0" u="none" baseline="0">
                <a:latin typeface="Calibri"/>
                <a:ea typeface="Calibri"/>
                <a:cs typeface="Calibri"/>
              </a:rPr>
              <a:t>(طن) </a:t>
            </a:r>
            <a:r>
              <a:rPr lang="en-US" cap="none" sz="1100" u="none" baseline="0">
                <a:latin typeface="Calibri"/>
                <a:ea typeface="Calibri"/>
                <a:cs typeface="Calibri"/>
              </a:rPr>
              <a:t>2012 عام</a:t>
            </a:r>
          </a:p>
        </c:rich>
      </c:tx>
      <c:layout/>
      <c:overlay val="0"/>
      <c:spPr>
        <a:noFill/>
        <a:ln>
          <a:noFill/>
        </a:ln>
      </c:spPr>
    </c:title>
    <c:plotArea>
      <c:layout>
        <c:manualLayout>
          <c:layoutTarget val="inner"/>
          <c:xMode val="edge"/>
          <c:yMode val="edge"/>
          <c:x val="0.181"/>
          <c:y val="0.1305"/>
          <c:w val="0.69175"/>
          <c:h val="0.6985"/>
        </c:manualLayout>
      </c:layout>
      <c:barChart>
        <c:barDir val="bar"/>
        <c:grouping val="clustered"/>
        <c:varyColors val="0"/>
        <c:ser>
          <c:idx val="0"/>
          <c:order val="0"/>
          <c:tx>
            <c:strRef>
              <c:f>Charts!$B$1</c:f>
              <c:strCache>
                <c:ptCount val="1"/>
                <c:pt idx="0">
                  <c:v>Production in Tons الإنتاج بالطن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dLblPos val="outEnd"/>
            <c:showLegendKey val="0"/>
            <c:showVal val="1"/>
            <c:showBubbleSize val="0"/>
            <c:showCatName val="0"/>
            <c:showSerName val="0"/>
            <c:showPercent val="0"/>
          </c:dLbls>
          <c:cat>
            <c:strRef>
              <c:f>Charts!$A$2:$A$18</c:f>
              <c:strCache/>
            </c:strRef>
          </c:cat>
          <c:val>
            <c:numRef>
              <c:f>Charts!$B$2:$B$18</c:f>
              <c:numCache/>
            </c:numRef>
          </c:val>
        </c:ser>
        <c:axId val="60001303"/>
        <c:axId val="52067812"/>
      </c:barChart>
      <c:catAx>
        <c:axId val="60001303"/>
        <c:scaling>
          <c:orientation val="minMax"/>
        </c:scaling>
        <c:axPos val="l"/>
        <c:delete val="0"/>
        <c:numFmt formatCode="General" sourceLinked="0"/>
        <c:majorTickMark val="out"/>
        <c:minorTickMark val="none"/>
        <c:tickLblPos val="nextTo"/>
        <c:crossAx val="52067812"/>
        <c:crosses val="autoZero"/>
        <c:auto val="1"/>
        <c:lblOffset val="100"/>
        <c:noMultiLvlLbl val="0"/>
      </c:catAx>
      <c:valAx>
        <c:axId val="52067812"/>
        <c:scaling>
          <c:orientation val="minMax"/>
        </c:scaling>
        <c:axPos val="b"/>
        <c:majorGridlines/>
        <c:delete val="0"/>
        <c:numFmt formatCode="General" sourceLinked="1"/>
        <c:majorTickMark val="out"/>
        <c:minorTickMark val="none"/>
        <c:tickLblPos val="nextTo"/>
        <c:crossAx val="60001303"/>
        <c:crosses val="autoZero"/>
        <c:crossBetween val="between"/>
        <c:dispUnits/>
      </c:valAx>
    </c:plotArea>
    <c:legend>
      <c:legendPos val="r"/>
      <c:layout>
        <c:manualLayout>
          <c:xMode val="edge"/>
          <c:yMode val="edge"/>
          <c:x val="0.391"/>
          <c:y val="0.87125"/>
          <c:w val="0.19725"/>
          <c:h val="0.1255"/>
        </c:manualLayout>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i="0" u="none" baseline="0">
                <a:solidFill>
                  <a:srgbClr val="000000"/>
                </a:solidFill>
                <a:latin typeface="+mn-lt"/>
                <a:ea typeface="Calibri"/>
                <a:cs typeface="Calibri"/>
              </a:rPr>
              <a:t>Fisheries Commodity trade in ESCWA member States, 2011 (Thousand US$)</a:t>
            </a:r>
            <a:r>
              <a:rPr lang="en-US" cap="none" sz="1100" b="1" i="0" u="none" baseline="0">
                <a:solidFill>
                  <a:srgbClr val="000000"/>
                </a:solidFill>
                <a:latin typeface="+mn-lt"/>
                <a:ea typeface="Calibri"/>
                <a:cs typeface="Calibri"/>
              </a:rPr>
              <a:t>
تجارة سلع مصائد الأسماك في البلدان الأعضاء في الإسكوا(ألف دؤلار أميركي) 2011 عام</a:t>
            </a:r>
          </a:p>
        </c:rich>
      </c:tx>
      <c:layout/>
      <c:overlay val="0"/>
      <c:spPr>
        <a:noFill/>
        <a:ln>
          <a:noFill/>
        </a:ln>
      </c:spPr>
    </c:title>
    <c:plotArea>
      <c:layout>
        <c:manualLayout>
          <c:layoutTarget val="inner"/>
          <c:xMode val="edge"/>
          <c:yMode val="edge"/>
          <c:x val="0.2135"/>
          <c:y val="0.1975"/>
          <c:w val="0.7305"/>
          <c:h val="0.62725"/>
        </c:manualLayout>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a:gra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dLblPos val="outEnd"/>
            <c:showLegendKey val="0"/>
            <c:showVal val="1"/>
            <c:showBubbleSize val="0"/>
            <c:showCatName val="0"/>
            <c:showSerName val="0"/>
            <c:showPercent val="0"/>
          </c:dLbls>
          <c:cat>
            <c:strRef>
              <c:f>'[1]fig 2'!$A$5:$A$21</c:f>
              <c:strCache>
                <c:ptCount val="17"/>
                <c:pt idx="0">
                  <c:v>The Sudan</c:v>
                </c:pt>
                <c:pt idx="1">
                  <c:v>Palestine</c:v>
                </c:pt>
                <c:pt idx="2">
                  <c:v>Bahrain</c:v>
                </c:pt>
                <c:pt idx="3">
                  <c:v>Iraq</c:v>
                </c:pt>
                <c:pt idx="4">
                  <c:v>Qatar</c:v>
                </c:pt>
                <c:pt idx="5">
                  <c:v>Syrian Arab Republic</c:v>
                </c:pt>
                <c:pt idx="6">
                  <c:v>Libya</c:v>
                </c:pt>
                <c:pt idx="7">
                  <c:v>Jordan</c:v>
                </c:pt>
                <c:pt idx="8">
                  <c:v>Kuwait</c:v>
                </c:pt>
                <c:pt idx="9">
                  <c:v>Lebanon</c:v>
                </c:pt>
                <c:pt idx="10">
                  <c:v>Oman</c:v>
                </c:pt>
                <c:pt idx="11">
                  <c:v>Yemen</c:v>
                </c:pt>
                <c:pt idx="12">
                  <c:v>Tunisia</c:v>
                </c:pt>
                <c:pt idx="13">
                  <c:v>Egypt</c:v>
                </c:pt>
                <c:pt idx="14">
                  <c:v>United Arab Emirates</c:v>
                </c:pt>
                <c:pt idx="15">
                  <c:v>Saudi Arabia</c:v>
                </c:pt>
                <c:pt idx="16">
                  <c:v>Morocco</c:v>
                </c:pt>
              </c:strCache>
            </c:strRef>
          </c:cat>
          <c:val>
            <c:numRef>
              <c:f>'[1]fig 2'!$B$5:$B$21</c:f>
              <c:numCache>
                <c:formatCode>General</c:formatCode>
                <c:ptCount val="17"/>
                <c:pt idx="0">
                  <c:v>8768</c:v>
                </c:pt>
                <c:pt idx="1">
                  <c:v>14965</c:v>
                </c:pt>
                <c:pt idx="2">
                  <c:v>29673</c:v>
                </c:pt>
                <c:pt idx="3">
                  <c:v>37429</c:v>
                </c:pt>
                <c:pt idx="4">
                  <c:v>64879</c:v>
                </c:pt>
                <c:pt idx="5">
                  <c:v>80647</c:v>
                </c:pt>
                <c:pt idx="6">
                  <c:v>88968</c:v>
                </c:pt>
                <c:pt idx="7">
                  <c:v>89856</c:v>
                </c:pt>
                <c:pt idx="8">
                  <c:v>120572</c:v>
                </c:pt>
                <c:pt idx="9">
                  <c:v>126815</c:v>
                </c:pt>
                <c:pt idx="10">
                  <c:v>203706</c:v>
                </c:pt>
                <c:pt idx="11">
                  <c:v>277340</c:v>
                </c:pt>
                <c:pt idx="12">
                  <c:v>305539</c:v>
                </c:pt>
                <c:pt idx="13">
                  <c:v>544309</c:v>
                </c:pt>
                <c:pt idx="14">
                  <c:v>548268</c:v>
                </c:pt>
                <c:pt idx="15">
                  <c:v>566527</c:v>
                </c:pt>
                <c:pt idx="16">
                  <c:v>1612199</c:v>
                </c:pt>
              </c:numCache>
            </c:numRef>
          </c:val>
        </c:ser>
        <c:gapWidth val="100"/>
        <c:axId val="19682229"/>
        <c:axId val="10673626"/>
      </c:barChart>
      <c:catAx>
        <c:axId val="19682229"/>
        <c:scaling>
          <c:orientation val="minMax"/>
        </c:scaling>
        <c:axPos val="l"/>
        <c:delete val="0"/>
        <c:numFmt formatCode="General" sourceLinked="1"/>
        <c:majorTickMark val="none"/>
        <c:minorTickMark val="none"/>
        <c:tickLblPos val="nextTo"/>
        <c:spPr>
          <a:noFill/>
          <a:ln w="9525" cap="flat" cmpd="sng">
            <a:solidFill>
              <a:schemeClr val="tx2">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10673626"/>
        <c:crosses val="autoZero"/>
        <c:auto val="1"/>
        <c:lblOffset val="100"/>
        <c:noMultiLvlLbl val="0"/>
      </c:catAx>
      <c:valAx>
        <c:axId val="10673626"/>
        <c:scaling>
          <c:orientation val="minMax"/>
        </c:scaling>
        <c:axPos val="b"/>
        <c:title>
          <c:tx>
            <c:rich>
              <a:bodyPr vert="horz" rot="0" anchor="ctr"/>
              <a:lstStyle/>
              <a:p>
                <a:pPr algn="ctr">
                  <a:defRPr/>
                </a:pPr>
                <a:r>
                  <a:rPr lang="en-US" cap="none" sz="900" b="1" i="0" u="none" baseline="0">
                    <a:solidFill>
                      <a:srgbClr val="000000"/>
                    </a:solidFill>
                    <a:latin typeface="Calibri"/>
                    <a:ea typeface="Calibri"/>
                    <a:cs typeface="Calibri"/>
                  </a:rPr>
                  <a:t>Thousand US Dollars</a:t>
                </a:r>
                <a:r>
                  <a:rPr lang="en-US" cap="none" sz="900" b="1" i="0" u="none" baseline="0">
                    <a:solidFill>
                      <a:srgbClr val="000000"/>
                    </a:solidFill>
                    <a:latin typeface="Calibri"/>
                    <a:ea typeface="Calibri"/>
                    <a:cs typeface="Calibri"/>
                  </a:rPr>
                  <a:t>
ألف دولار أمريكي</a:t>
                </a:r>
              </a:p>
            </c:rich>
          </c:tx>
          <c:layout/>
          <c:overlay val="0"/>
          <c:spPr>
            <a:noFill/>
            <a:ln>
              <a:noFill/>
            </a:ln>
          </c:spPr>
        </c:title>
        <c:majorGridlines>
          <c:spPr>
            <a:ln w="9525" cap="flat" cmpd="sng">
              <a:solidFill>
                <a:schemeClr val="tx2">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19682229"/>
        <c:crosses val="autoZero"/>
        <c:crossBetween val="between"/>
        <c:dispUnits/>
        <c:majorUnit val="500000"/>
      </c:valAx>
      <c:spPr>
        <a:noFill/>
        <a:ln>
          <a:noFill/>
        </a:ln>
      </c:spPr>
    </c:plotArea>
    <c:plotVisOnly val="1"/>
    <c:dispBlanksAs val="gap"/>
    <c:showDLblsOverMax val="0"/>
  </c:chart>
  <c:spPr>
    <a:solidFill>
      <a:schemeClr val="bg1"/>
    </a:solidFill>
    <a:ln w="9525" cap="flat" cmpd="sng">
      <a:solidFill>
        <a:schemeClr val="tx2">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i="0" u="none" baseline="0">
                <a:latin typeface="+mn-lt"/>
                <a:ea typeface="Calibri"/>
                <a:cs typeface="Calibri"/>
              </a:rPr>
              <a:t>Figure II. </a:t>
            </a:r>
            <a:r>
              <a:rPr lang="en-US" cap="none" sz="1100" b="1" i="0" u="none" baseline="0">
                <a:latin typeface="+mn-lt"/>
                <a:ea typeface="Calibri"/>
                <a:cs typeface="Calibri"/>
              </a:rPr>
              <a:t>الشكل 3</a:t>
            </a:r>
            <a:r>
              <a:rPr lang="en-US" cap="none" sz="1100" b="1" i="0" u="none" baseline="0">
                <a:latin typeface="+mn-lt"/>
                <a:ea typeface="Calibri"/>
                <a:cs typeface="Calibri"/>
              </a:rPr>
              <a:t>
Fisheries trade volume in ESCWA member States, 2000-2011</a:t>
            </a:r>
            <a:r>
              <a:rPr lang="en-US" cap="none" sz="1100" b="1" i="0" u="none" baseline="0">
                <a:latin typeface="+mn-lt"/>
                <a:ea typeface="Calibri"/>
                <a:cs typeface="Calibri"/>
              </a:rPr>
              <a:t>
2011- حجم تجارة مصائد الأسماك في البلدان الأعضاء في الإسكوا، 2000</a:t>
            </a:r>
          </a:p>
        </c:rich>
      </c:tx>
      <c:layout/>
      <c:overlay val="0"/>
      <c:spPr>
        <a:noFill/>
        <a:ln>
          <a:noFill/>
        </a:ln>
      </c:spPr>
    </c:title>
    <c:plotArea>
      <c:layout/>
      <c:lineChart>
        <c:grouping val="standard"/>
        <c:varyColors val="0"/>
        <c:ser>
          <c:idx val="0"/>
          <c:order val="0"/>
          <c:tx>
            <c:strRef>
              <c:f>'[1]fig 3'!$A$2</c:f>
              <c:strCache>
                <c:ptCount val="1"/>
                <c:pt idx="0">
                  <c:v>Export التصدير</c:v>
                </c:pt>
              </c:strCache>
            </c:strRef>
          </c:tx>
          <c:spPr>
            <a:ln w="28575" cap="rnd">
              <a:solidFill>
                <a:schemeClr val="accent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'[1]fig 3'!$B$1:$I$1</c:f>
              <c:numCache>
                <c:formatCode>General</c:formatCode>
                <c:ptCount val="8"/>
                <c:pt idx="0">
                  <c:v>2000</c:v>
                </c:pt>
                <c:pt idx="1">
                  <c:v>2005</c:v>
                </c:pt>
                <c:pt idx="2">
                  <c:v>2006</c:v>
                </c:pt>
                <c:pt idx="3">
                  <c:v>2007</c:v>
                </c:pt>
                <c:pt idx="4">
                  <c:v>2008</c:v>
                </c:pt>
                <c:pt idx="5">
                  <c:v>2009</c:v>
                </c:pt>
                <c:pt idx="6">
                  <c:v>2010</c:v>
                </c:pt>
                <c:pt idx="7">
                  <c:v>2011</c:v>
                </c:pt>
              </c:numCache>
            </c:numRef>
          </c:cat>
          <c:val>
            <c:numRef>
              <c:f>'[1]fig 3'!$B$2:$I$2</c:f>
              <c:numCache>
                <c:formatCode>General</c:formatCode>
                <c:ptCount val="8"/>
                <c:pt idx="0">
                  <c:v>435459</c:v>
                </c:pt>
                <c:pt idx="1">
                  <c:v>573775</c:v>
                </c:pt>
                <c:pt idx="2">
                  <c:v>645206</c:v>
                </c:pt>
                <c:pt idx="3">
                  <c:v>622144</c:v>
                </c:pt>
                <c:pt idx="4">
                  <c:v>747890</c:v>
                </c:pt>
                <c:pt idx="5">
                  <c:v>799891</c:v>
                </c:pt>
                <c:pt idx="6">
                  <c:v>815401</c:v>
                </c:pt>
                <c:pt idx="7">
                  <c:v>692767</c:v>
                </c:pt>
              </c:numCache>
            </c:numRef>
          </c:val>
          <c:smooth val="0"/>
        </c:ser>
        <c:ser>
          <c:idx val="1"/>
          <c:order val="1"/>
          <c:tx>
            <c:strRef>
              <c:f>'[1]fig 3'!$A$3</c:f>
              <c:strCache>
                <c:ptCount val="1"/>
                <c:pt idx="0">
                  <c:v>Import الإستيراد</c:v>
                </c:pt>
              </c:strCache>
            </c:strRef>
          </c:tx>
          <c:spPr>
            <a:ln w="28575" cap="rnd">
              <a:solidFill>
                <a:schemeClr val="accent1"/>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'[1]fig 3'!$B$1:$I$1</c:f>
              <c:numCache>
                <c:formatCode>General</c:formatCode>
                <c:ptCount val="8"/>
                <c:pt idx="0">
                  <c:v>2000</c:v>
                </c:pt>
                <c:pt idx="1">
                  <c:v>2005</c:v>
                </c:pt>
                <c:pt idx="2">
                  <c:v>2006</c:v>
                </c:pt>
                <c:pt idx="3">
                  <c:v>2007</c:v>
                </c:pt>
                <c:pt idx="4">
                  <c:v>2008</c:v>
                </c:pt>
                <c:pt idx="5">
                  <c:v>2009</c:v>
                </c:pt>
                <c:pt idx="6">
                  <c:v>2010</c:v>
                </c:pt>
                <c:pt idx="7">
                  <c:v>2011</c:v>
                </c:pt>
              </c:numCache>
            </c:numRef>
          </c:cat>
          <c:val>
            <c:numRef>
              <c:f>'[1]fig 3'!$B$3:$I$3</c:f>
              <c:numCache>
                <c:formatCode>General</c:formatCode>
                <c:ptCount val="8"/>
                <c:pt idx="0">
                  <c:v>446366</c:v>
                </c:pt>
                <c:pt idx="1">
                  <c:v>623438</c:v>
                </c:pt>
                <c:pt idx="2">
                  <c:v>706188</c:v>
                </c:pt>
                <c:pt idx="3">
                  <c:v>759786</c:v>
                </c:pt>
                <c:pt idx="4">
                  <c:v>746683</c:v>
                </c:pt>
                <c:pt idx="5">
                  <c:v>805083</c:v>
                </c:pt>
                <c:pt idx="6">
                  <c:v>1014054</c:v>
                </c:pt>
                <c:pt idx="7">
                  <c:v>929645</c:v>
                </c:pt>
              </c:numCache>
            </c:numRef>
          </c:val>
          <c:smooth val="0"/>
        </c:ser>
        <c:ser>
          <c:idx val="2"/>
          <c:order val="2"/>
          <c:tx>
            <c:strRef>
              <c:f>'[1]fig 3'!$A$4</c:f>
              <c:strCache>
                <c:ptCount val="1"/>
                <c:pt idx="0">
                  <c:v>Production الإنتاج</c:v>
                </c:pt>
              </c:strCache>
            </c:strRef>
          </c:tx>
          <c:spPr>
            <a:ln w="28575" cap="rnd">
              <a:solidFill>
                <a:schemeClr val="accent1"/>
              </a:solidFill>
              <a:prstDash val="sys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'[1]fig 3'!$B$1:$I$1</c:f>
              <c:numCache>
                <c:formatCode>General</c:formatCode>
                <c:ptCount val="8"/>
                <c:pt idx="0">
                  <c:v>2000</c:v>
                </c:pt>
                <c:pt idx="1">
                  <c:v>2005</c:v>
                </c:pt>
                <c:pt idx="2">
                  <c:v>2006</c:v>
                </c:pt>
                <c:pt idx="3">
                  <c:v>2007</c:v>
                </c:pt>
                <c:pt idx="4">
                  <c:v>2008</c:v>
                </c:pt>
                <c:pt idx="5">
                  <c:v>2009</c:v>
                </c:pt>
                <c:pt idx="6">
                  <c:v>2010</c:v>
                </c:pt>
                <c:pt idx="7">
                  <c:v>2011</c:v>
                </c:pt>
              </c:numCache>
            </c:numRef>
          </c:cat>
          <c:val>
            <c:numRef>
              <c:f>'[1]fig 3'!$B$4:$I$4</c:f>
              <c:numCache>
                <c:formatCode>General</c:formatCode>
                <c:ptCount val="8"/>
                <c:pt idx="0">
                  <c:v>404197</c:v>
                </c:pt>
                <c:pt idx="1">
                  <c:v>499736</c:v>
                </c:pt>
                <c:pt idx="2">
                  <c:v>582069</c:v>
                </c:pt>
                <c:pt idx="3">
                  <c:v>543947</c:v>
                </c:pt>
                <c:pt idx="4">
                  <c:v>641539</c:v>
                </c:pt>
                <c:pt idx="5">
                  <c:v>686950</c:v>
                </c:pt>
                <c:pt idx="6">
                  <c:v>666313</c:v>
                </c:pt>
                <c:pt idx="7">
                  <c:v>552791</c:v>
                </c:pt>
              </c:numCache>
            </c:numRef>
          </c:val>
          <c:smooth val="0"/>
        </c:ser>
        <c:ser>
          <c:idx val="3"/>
          <c:order val="3"/>
          <c:tx>
            <c:strRef>
              <c:f>'[1]fig 3'!$A$5</c:f>
              <c:strCache>
                <c:ptCount val="1"/>
                <c:pt idx="0">
                  <c:v>Reexport إعادة التصدير</c:v>
                </c:pt>
              </c:strCache>
            </c:strRef>
          </c:tx>
          <c:spPr>
            <a:ln w="28575" cap="rnd">
              <a:solidFill>
                <a:schemeClr val="accent1"/>
              </a:solidFill>
              <a:prstDash val="lgDashDotDot"/>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'[1]fig 3'!$B$1:$I$1</c:f>
              <c:numCache>
                <c:formatCode>General</c:formatCode>
                <c:ptCount val="8"/>
                <c:pt idx="0">
                  <c:v>2000</c:v>
                </c:pt>
                <c:pt idx="1">
                  <c:v>2005</c:v>
                </c:pt>
                <c:pt idx="2">
                  <c:v>2006</c:v>
                </c:pt>
                <c:pt idx="3">
                  <c:v>2007</c:v>
                </c:pt>
                <c:pt idx="4">
                  <c:v>2008</c:v>
                </c:pt>
                <c:pt idx="5">
                  <c:v>2009</c:v>
                </c:pt>
                <c:pt idx="6">
                  <c:v>2010</c:v>
                </c:pt>
                <c:pt idx="7">
                  <c:v>2011</c:v>
                </c:pt>
              </c:numCache>
            </c:numRef>
          </c:cat>
          <c:val>
            <c:numRef>
              <c:f>'[1]fig 3'!$B$5:$I$5</c:f>
              <c:numCache>
                <c:formatCode>General</c:formatCode>
                <c:ptCount val="8"/>
                <c:pt idx="0">
                  <c:v>9544</c:v>
                </c:pt>
                <c:pt idx="1">
                  <c:v>18165</c:v>
                </c:pt>
                <c:pt idx="2">
                  <c:v>3664</c:v>
                </c:pt>
                <c:pt idx="3">
                  <c:v>12212</c:v>
                </c:pt>
                <c:pt idx="4">
                  <c:v>12832</c:v>
                </c:pt>
                <c:pt idx="5">
                  <c:v>8411</c:v>
                </c:pt>
                <c:pt idx="6">
                  <c:v>4388</c:v>
                </c:pt>
                <c:pt idx="7">
                  <c:v>5537</c:v>
                </c:pt>
              </c:numCache>
            </c:numRef>
          </c:val>
          <c:smooth val="0"/>
        </c:ser>
        <c:ser>
          <c:idx val="4"/>
          <c:order val="4"/>
          <c:tx>
            <c:strRef>
              <c:f>'[1]fig 3'!$A$6</c:f>
              <c:strCache>
                <c:ptCount val="1"/>
                <c:pt idx="0">
                  <c:v>Supply الإمدادات</c:v>
                </c:pt>
              </c:strCache>
            </c:strRef>
          </c:tx>
          <c:spPr>
            <a:ln w="28575" cap="rnd">
              <a:solidFill>
                <a:schemeClr val="accent1"/>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'[1]fig 3'!$B$1:$I$1</c:f>
              <c:numCache>
                <c:formatCode>General</c:formatCode>
                <c:ptCount val="8"/>
                <c:pt idx="0">
                  <c:v>2000</c:v>
                </c:pt>
                <c:pt idx="1">
                  <c:v>2005</c:v>
                </c:pt>
                <c:pt idx="2">
                  <c:v>2006</c:v>
                </c:pt>
                <c:pt idx="3">
                  <c:v>2007</c:v>
                </c:pt>
                <c:pt idx="4">
                  <c:v>2008</c:v>
                </c:pt>
                <c:pt idx="5">
                  <c:v>2009</c:v>
                </c:pt>
                <c:pt idx="6">
                  <c:v>2010</c:v>
                </c:pt>
                <c:pt idx="7">
                  <c:v>2011</c:v>
                </c:pt>
              </c:numCache>
            </c:numRef>
          </c:cat>
          <c:val>
            <c:numRef>
              <c:f>'[1]fig 3'!$B$6:$I$6</c:f>
              <c:numCache>
                <c:formatCode>General</c:formatCode>
                <c:ptCount val="8"/>
                <c:pt idx="0">
                  <c:v>1295566</c:v>
                </c:pt>
                <c:pt idx="1">
                  <c:v>1715114</c:v>
                </c:pt>
                <c:pt idx="2">
                  <c:v>1937127</c:v>
                </c:pt>
                <c:pt idx="3">
                  <c:v>1938089</c:v>
                </c:pt>
                <c:pt idx="4">
                  <c:v>2148944</c:v>
                </c:pt>
                <c:pt idx="5">
                  <c:v>2300335</c:v>
                </c:pt>
                <c:pt idx="6">
                  <c:v>2500156</c:v>
                </c:pt>
                <c:pt idx="7">
                  <c:v>2180740</c:v>
                </c:pt>
              </c:numCache>
            </c:numRef>
          </c:val>
          <c:smooth val="0"/>
        </c:ser>
        <c:axId val="22819555"/>
        <c:axId val="9448608"/>
      </c:lineChart>
      <c:catAx>
        <c:axId val="2281955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9448608"/>
        <c:crosses val="autoZero"/>
        <c:auto val="1"/>
        <c:lblOffset val="100"/>
        <c:noMultiLvlLbl val="0"/>
      </c:catAx>
      <c:valAx>
        <c:axId val="944860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Tons</a:t>
                </a:r>
                <a:r>
                  <a:rPr lang="en-US" cap="none" sz="1000" b="0" i="0" u="none" baseline="0">
                    <a:solidFill>
                      <a:schemeClr val="tx1">
                        <a:lumMod val="65000"/>
                        <a:lumOff val="35000"/>
                      </a:schemeClr>
                    </a:solidFill>
                    <a:latin typeface="+mn-lt"/>
                    <a:ea typeface="Calibri"/>
                    <a:cs typeface="Calibri"/>
                  </a:rPr>
                  <a:t>
طن</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2819555"/>
        <c:crosses val="autoZero"/>
        <c:crossBetween val="between"/>
        <c:dispUnits/>
        <c:majorUnit val="300000"/>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i="0" u="none" baseline="0">
                <a:latin typeface="+mn-lt"/>
                <a:ea typeface="Calibri"/>
                <a:cs typeface="Calibri"/>
              </a:rPr>
              <a:t>Figure II. </a:t>
            </a:r>
            <a:r>
              <a:rPr lang="en-US" cap="none" sz="1100" b="1" i="0" u="none" baseline="0">
                <a:latin typeface="+mn-lt"/>
                <a:ea typeface="Calibri"/>
                <a:cs typeface="Calibri"/>
              </a:rPr>
              <a:t>الشكل 4</a:t>
            </a:r>
            <a:r>
              <a:rPr lang="en-US" cap="none" sz="1100" b="1" i="0" u="none" baseline="0">
                <a:latin typeface="+mn-lt"/>
                <a:ea typeface="Calibri"/>
                <a:cs typeface="Calibri"/>
              </a:rPr>
              <a:t>
Ratio of ESCWA member States to the world in inland</a:t>
            </a:r>
            <a:r>
              <a:rPr lang="en-US" cap="none" sz="1100" b="1" i="0" u="none" baseline="0">
                <a:latin typeface="+mn-lt"/>
                <a:ea typeface="Calibri"/>
                <a:cs typeface="Calibri"/>
              </a:rPr>
              <a:t>
and marine fisheries production (Percentage),</a:t>
            </a:r>
            <a:r>
              <a:rPr lang="en-US" cap="none" sz="1100" b="1" i="0" u="none" baseline="0">
                <a:latin typeface="+mn-lt"/>
                <a:ea typeface="Calibri"/>
                <a:cs typeface="Calibri"/>
              </a:rPr>
              <a:t> 2000-2012</a:t>
            </a:r>
            <a:r>
              <a:rPr lang="en-US" cap="none" sz="1100" b="1" i="0" u="none" baseline="0">
                <a:latin typeface="+mn-lt"/>
                <a:ea typeface="Calibri"/>
                <a:cs typeface="Calibri"/>
              </a:rPr>
              <a:t>
نسبة إنتاج مصائد الأسماك في البلدان الأعضاء في الإسكوا من الإنتاج العالمي</a:t>
            </a:r>
            <a:r>
              <a:rPr lang="en-US" cap="none" sz="1100" b="1" i="0" u="none" baseline="0">
                <a:latin typeface="+mn-lt"/>
                <a:ea typeface="Calibri"/>
                <a:cs typeface="Calibri"/>
              </a:rPr>
              <a:t>
في المياه الداخلية والبحار (بالنسبة المئوية)،2000-2012</a:t>
            </a:r>
          </a:p>
        </c:rich>
      </c:tx>
      <c:layout/>
      <c:overlay val="0"/>
      <c:spPr>
        <a:noFill/>
        <a:ln>
          <a:noFill/>
        </a:ln>
      </c:spPr>
    </c:title>
    <c:plotArea>
      <c:layout/>
      <c:lineChart>
        <c:grouping val="standard"/>
        <c:varyColors val="0"/>
        <c:ser>
          <c:idx val="0"/>
          <c:order val="0"/>
          <c:tx>
            <c:strRef>
              <c:f>'[1]fig 4'!$A$11:$C$11</c:f>
              <c:strCache>
                <c:ptCount val="1"/>
                <c:pt idx="0">
                  <c:v>Inland Fisheries Production إنتاج مصائد الأسماك في المياه الداخلية               </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'[1]fig 4'!$D$10:$J$10</c:f>
              <c:numCache>
                <c:formatCode>General</c:formatCode>
                <c:ptCount val="7"/>
                <c:pt idx="0">
                  <c:v>2000</c:v>
                </c:pt>
                <c:pt idx="1">
                  <c:v>2007</c:v>
                </c:pt>
                <c:pt idx="2">
                  <c:v>2008</c:v>
                </c:pt>
                <c:pt idx="3">
                  <c:v>2009</c:v>
                </c:pt>
                <c:pt idx="4">
                  <c:v>2010</c:v>
                </c:pt>
                <c:pt idx="5">
                  <c:v>2011</c:v>
                </c:pt>
                <c:pt idx="6">
                  <c:v>2012</c:v>
                </c:pt>
              </c:numCache>
            </c:numRef>
          </c:cat>
          <c:val>
            <c:numRef>
              <c:f>'[1]fig 4'!$D$11:$J$11</c:f>
              <c:numCache>
                <c:formatCode>General</c:formatCode>
                <c:ptCount val="7"/>
                <c:pt idx="0">
                  <c:v>0.024645340116844872</c:v>
                </c:pt>
                <c:pt idx="1">
                  <c:v>0.025681451906810045</c:v>
                </c:pt>
                <c:pt idx="2">
                  <c:v>0.025115043528207075</c:v>
                </c:pt>
                <c:pt idx="3">
                  <c:v>0.024612442953680366</c:v>
                </c:pt>
                <c:pt idx="4">
                  <c:v>0.027309711913385017</c:v>
                </c:pt>
                <c:pt idx="5">
                  <c:v>0.027748165104859123</c:v>
                </c:pt>
                <c:pt idx="6">
                  <c:v>0.02586880815526503</c:v>
                </c:pt>
              </c:numCache>
            </c:numRef>
          </c:val>
          <c:smooth val="0"/>
        </c:ser>
        <c:ser>
          <c:idx val="1"/>
          <c:order val="1"/>
          <c:tx>
            <c:strRef>
              <c:f>'[1]fig 4'!$A$12:$C$12</c:f>
              <c:strCache>
                <c:ptCount val="1"/>
                <c:pt idx="0">
                  <c:v>Marine Fisheries Production إنتاج مصائد الأسماك في البحار</c:v>
                </c:pt>
              </c:strCache>
            </c:strRef>
          </c:tx>
          <c:spPr>
            <a:ln w="28575" cap="rnd">
              <a:solidFill>
                <a:schemeClr val="accent1"/>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'[1]fig 4'!$D$10:$J$10</c:f>
              <c:numCache>
                <c:formatCode>General</c:formatCode>
                <c:ptCount val="7"/>
                <c:pt idx="0">
                  <c:v>2000</c:v>
                </c:pt>
                <c:pt idx="1">
                  <c:v>2007</c:v>
                </c:pt>
                <c:pt idx="2">
                  <c:v>2008</c:v>
                </c:pt>
                <c:pt idx="3">
                  <c:v>2009</c:v>
                </c:pt>
                <c:pt idx="4">
                  <c:v>2010</c:v>
                </c:pt>
                <c:pt idx="5">
                  <c:v>2011</c:v>
                </c:pt>
                <c:pt idx="6">
                  <c:v>2012</c:v>
                </c:pt>
              </c:numCache>
            </c:numRef>
          </c:cat>
          <c:val>
            <c:numRef>
              <c:f>'[1]fig 4'!$D$12:$J$12</c:f>
              <c:numCache>
                <c:formatCode>General</c:formatCode>
                <c:ptCount val="7"/>
                <c:pt idx="0">
                  <c:v>0.01487230504197878</c:v>
                </c:pt>
                <c:pt idx="1">
                  <c:v>0.01466013641515042</c:v>
                </c:pt>
                <c:pt idx="2">
                  <c:v>0.015146809246426715</c:v>
                </c:pt>
                <c:pt idx="3">
                  <c:v>0.016751193253361656</c:v>
                </c:pt>
                <c:pt idx="4">
                  <c:v>0.016235981942570036</c:v>
                </c:pt>
                <c:pt idx="5">
                  <c:v>0.013533400483552204</c:v>
                </c:pt>
                <c:pt idx="6">
                  <c:v>0.01605107457869153</c:v>
                </c:pt>
              </c:numCache>
            </c:numRef>
          </c:val>
          <c:smooth val="0"/>
        </c:ser>
        <c:axId val="64203041"/>
        <c:axId val="6086582"/>
      </c:lineChart>
      <c:catAx>
        <c:axId val="64203041"/>
        <c:scaling>
          <c:orientation val="minMax"/>
        </c:scaling>
        <c:axPos val="b"/>
        <c:title>
          <c:tx>
            <c:rich>
              <a:bodyPr vert="horz" rot="0" anchor="ctr"/>
              <a:lstStyle/>
              <a:p>
                <a:pPr algn="ctr">
                  <a:defRPr/>
                </a:pPr>
                <a:r>
                  <a:rPr lang="en-US" cap="none" sz="1000" b="0" i="1" u="none" baseline="0">
                    <a:latin typeface="Calibri"/>
                    <a:ea typeface="Calibri"/>
                    <a:cs typeface="Calibri"/>
                  </a:rPr>
                  <a:t>Source:</a:t>
                </a:r>
                <a:r>
                  <a:rPr lang="en-US" cap="none" sz="1000" b="0" i="1" u="none" baseline="0">
                    <a:latin typeface="Calibri"/>
                    <a:ea typeface="Calibri"/>
                    <a:cs typeface="Calibri"/>
                  </a:rPr>
                  <a:t> </a:t>
                </a:r>
                <a:r>
                  <a:rPr lang="en-US" cap="none" sz="1000" b="1" i="0" u="none" baseline="0">
                    <a:latin typeface="Calibri"/>
                    <a:ea typeface="Calibri"/>
                    <a:cs typeface="Calibri"/>
                  </a:rPr>
                  <a:t>ESCWA calculations based on data from table II.5</a:t>
                </a:r>
              </a:p>
            </c:rich>
          </c:tx>
          <c:layout>
            <c:manualLayout>
              <c:xMode val="edge"/>
              <c:yMode val="edge"/>
              <c:x val="0"/>
              <c:y val="0.915"/>
            </c:manualLayout>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086582"/>
        <c:crosses val="autoZero"/>
        <c:auto val="1"/>
        <c:lblOffset val="100"/>
        <c:noMultiLvlLbl val="0"/>
      </c:catAx>
      <c:valAx>
        <c:axId val="6086582"/>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203041"/>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123825</xdr:colOff>
      <xdr:row>0</xdr:row>
      <xdr:rowOff>104775</xdr:rowOff>
    </xdr:from>
    <xdr:to>
      <xdr:col>6</xdr:col>
      <xdr:colOff>314325</xdr:colOff>
      <xdr:row>5</xdr:row>
      <xdr:rowOff>57150</xdr:rowOff>
    </xdr:to>
    <xdr:pic>
      <xdr:nvPicPr>
        <xdr:cNvPr id="2" name="Picture 1"/>
        <xdr:cNvPicPr preferRelativeResize="1">
          <a:picLocks noChangeAspect="1"/>
        </xdr:cNvPicPr>
      </xdr:nvPicPr>
      <xdr:blipFill>
        <a:blip r:embed="rId1"/>
        <a:stretch>
          <a:fillRect/>
        </a:stretch>
      </xdr:blipFill>
      <xdr:spPr bwMode="auto">
        <a:xfrm>
          <a:off x="3171825" y="104775"/>
          <a:ext cx="800100" cy="904875"/>
        </a:xfrm>
        <a:prstGeom prst="rect">
          <a:avLst/>
        </a:prstGeom>
        <a:noFill/>
        <a:ln w="9525">
          <a:noFill/>
        </a:ln>
      </xdr:spPr>
    </xdr:pic>
    <xdr:clientData/>
  </xdr:twoCellAnchor>
  <xdr:twoCellAnchor editAs="oneCell">
    <xdr:from>
      <xdr:col>0</xdr:col>
      <xdr:colOff>276225</xdr:colOff>
      <xdr:row>0</xdr:row>
      <xdr:rowOff>133350</xdr:rowOff>
    </xdr:from>
    <xdr:to>
      <xdr:col>2</xdr:col>
      <xdr:colOff>38100</xdr:colOff>
      <xdr:row>5</xdr:row>
      <xdr:rowOff>123825</xdr:rowOff>
    </xdr:to>
    <xdr:pic>
      <xdr:nvPicPr>
        <xdr:cNvPr id="3" name="Picture 2"/>
        <xdr:cNvPicPr preferRelativeResize="1">
          <a:picLocks noChangeAspect="1"/>
        </xdr:cNvPicPr>
      </xdr:nvPicPr>
      <xdr:blipFill>
        <a:blip r:embed="rId2"/>
        <a:stretch>
          <a:fillRect/>
        </a:stretch>
      </xdr:blipFill>
      <xdr:spPr bwMode="auto">
        <a:xfrm>
          <a:off x="276225" y="133350"/>
          <a:ext cx="981075" cy="9429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590550</xdr:colOff>
      <xdr:row>21</xdr:row>
      <xdr:rowOff>0</xdr:rowOff>
    </xdr:to>
    <xdr:graphicFrame macro="">
      <xdr:nvGraphicFramePr>
        <xdr:cNvPr id="3" name="Chart 2"/>
        <xdr:cNvGraphicFramePr/>
      </xdr:nvGraphicFramePr>
      <xdr:xfrm>
        <a:off x="0" y="0"/>
        <a:ext cx="5467350" cy="4000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21</xdr:row>
      <xdr:rowOff>190500</xdr:rowOff>
    </xdr:from>
    <xdr:to>
      <xdr:col>9</xdr:col>
      <xdr:colOff>0</xdr:colOff>
      <xdr:row>42</xdr:row>
      <xdr:rowOff>66675</xdr:rowOff>
    </xdr:to>
    <xdr:graphicFrame macro="">
      <xdr:nvGraphicFramePr>
        <xdr:cNvPr id="4" name="مخطط 1"/>
        <xdr:cNvGraphicFramePr/>
      </xdr:nvGraphicFramePr>
      <xdr:xfrm>
        <a:off x="0" y="4191000"/>
        <a:ext cx="5486400" cy="38766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47</xdr:row>
      <xdr:rowOff>180975</xdr:rowOff>
    </xdr:from>
    <xdr:to>
      <xdr:col>9</xdr:col>
      <xdr:colOff>9525</xdr:colOff>
      <xdr:row>65</xdr:row>
      <xdr:rowOff>28575</xdr:rowOff>
    </xdr:to>
    <xdr:graphicFrame macro="">
      <xdr:nvGraphicFramePr>
        <xdr:cNvPr id="5" name="مخطط 1"/>
        <xdr:cNvGraphicFramePr/>
      </xdr:nvGraphicFramePr>
      <xdr:xfrm>
        <a:off x="0" y="9134475"/>
        <a:ext cx="5495925" cy="33147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66</xdr:row>
      <xdr:rowOff>95250</xdr:rowOff>
    </xdr:from>
    <xdr:to>
      <xdr:col>9</xdr:col>
      <xdr:colOff>0</xdr:colOff>
      <xdr:row>82</xdr:row>
      <xdr:rowOff>47625</xdr:rowOff>
    </xdr:to>
    <xdr:graphicFrame macro="">
      <xdr:nvGraphicFramePr>
        <xdr:cNvPr id="6" name="مخطط 1"/>
        <xdr:cNvGraphicFramePr/>
      </xdr:nvGraphicFramePr>
      <xdr:xfrm>
        <a:off x="0" y="12706350"/>
        <a:ext cx="5486400" cy="30194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ams\SECTORAL%20S%20Team\Compendium%20Environment%20Stats%202015\Fihseries%20tables\fisheries%20figur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
      <sheetName val="fig 2"/>
      <sheetName val="fig 3"/>
      <sheetName val="fig 4"/>
    </sheetNames>
    <sheetDataSet>
      <sheetData sheetId="0"/>
      <sheetData sheetId="1">
        <row r="5">
          <cell r="A5" t="str">
            <v>The Sudan</v>
          </cell>
          <cell r="B5">
            <v>8768</v>
          </cell>
        </row>
        <row r="6">
          <cell r="A6" t="str">
            <v>Palestine</v>
          </cell>
          <cell r="B6">
            <v>14965</v>
          </cell>
        </row>
        <row r="7">
          <cell r="A7" t="str">
            <v>Bahrain</v>
          </cell>
          <cell r="B7">
            <v>29673</v>
          </cell>
        </row>
        <row r="8">
          <cell r="A8" t="str">
            <v>Iraq</v>
          </cell>
          <cell r="B8">
            <v>37429</v>
          </cell>
        </row>
        <row r="9">
          <cell r="A9" t="str">
            <v>Qatar</v>
          </cell>
          <cell r="B9">
            <v>64879</v>
          </cell>
        </row>
        <row r="10">
          <cell r="A10" t="str">
            <v>Syrian Arab Republic</v>
          </cell>
          <cell r="B10">
            <v>80647</v>
          </cell>
        </row>
        <row r="11">
          <cell r="A11" t="str">
            <v>Libya</v>
          </cell>
          <cell r="B11">
            <v>88968</v>
          </cell>
        </row>
        <row r="12">
          <cell r="A12" t="str">
            <v>Jordan</v>
          </cell>
          <cell r="B12">
            <v>89856</v>
          </cell>
        </row>
        <row r="13">
          <cell r="A13" t="str">
            <v>Kuwait</v>
          </cell>
          <cell r="B13">
            <v>120572</v>
          </cell>
        </row>
        <row r="14">
          <cell r="A14" t="str">
            <v>Lebanon</v>
          </cell>
          <cell r="B14">
            <v>126815</v>
          </cell>
        </row>
        <row r="15">
          <cell r="A15" t="str">
            <v>Oman</v>
          </cell>
          <cell r="B15">
            <v>203706</v>
          </cell>
        </row>
        <row r="16">
          <cell r="A16" t="str">
            <v>Yemen</v>
          </cell>
          <cell r="B16">
            <v>277340</v>
          </cell>
        </row>
        <row r="17">
          <cell r="A17" t="str">
            <v>Tunisia</v>
          </cell>
          <cell r="B17">
            <v>305539</v>
          </cell>
        </row>
        <row r="18">
          <cell r="A18" t="str">
            <v>Egypt</v>
          </cell>
          <cell r="B18">
            <v>544309</v>
          </cell>
        </row>
        <row r="19">
          <cell r="A19" t="str">
            <v>United Arab Emirates</v>
          </cell>
          <cell r="B19">
            <v>548268</v>
          </cell>
        </row>
        <row r="20">
          <cell r="A20" t="str">
            <v>Saudi Arabia</v>
          </cell>
          <cell r="B20">
            <v>566527</v>
          </cell>
        </row>
        <row r="21">
          <cell r="A21" t="str">
            <v>Morocco</v>
          </cell>
          <cell r="B21">
            <v>1612199</v>
          </cell>
        </row>
      </sheetData>
      <sheetData sheetId="2">
        <row r="1">
          <cell r="B1">
            <v>2000</v>
          </cell>
          <cell r="C1">
            <v>2005</v>
          </cell>
          <cell r="D1">
            <v>2006</v>
          </cell>
          <cell r="E1">
            <v>2007</v>
          </cell>
          <cell r="F1">
            <v>2008</v>
          </cell>
          <cell r="G1">
            <v>2009</v>
          </cell>
          <cell r="H1">
            <v>2010</v>
          </cell>
          <cell r="I1">
            <v>2011</v>
          </cell>
        </row>
        <row r="2">
          <cell r="A2" t="str">
            <v>Export التصدير</v>
          </cell>
          <cell r="B2">
            <v>435459</v>
          </cell>
          <cell r="C2">
            <v>573775</v>
          </cell>
          <cell r="D2">
            <v>645206</v>
          </cell>
          <cell r="E2">
            <v>622144</v>
          </cell>
          <cell r="F2">
            <v>747890</v>
          </cell>
          <cell r="G2">
            <v>799891</v>
          </cell>
          <cell r="H2">
            <v>815401</v>
          </cell>
          <cell r="I2">
            <v>692767</v>
          </cell>
        </row>
        <row r="3">
          <cell r="A3" t="str">
            <v>Import الإستيراد</v>
          </cell>
          <cell r="B3">
            <v>446366</v>
          </cell>
          <cell r="C3">
            <v>623438</v>
          </cell>
          <cell r="D3">
            <v>706188</v>
          </cell>
          <cell r="E3">
            <v>759786</v>
          </cell>
          <cell r="F3">
            <v>746683</v>
          </cell>
          <cell r="G3">
            <v>805083</v>
          </cell>
          <cell r="H3">
            <v>1014054</v>
          </cell>
          <cell r="I3">
            <v>929645</v>
          </cell>
        </row>
        <row r="4">
          <cell r="A4" t="str">
            <v>Production الإنتاج</v>
          </cell>
          <cell r="B4">
            <v>404197</v>
          </cell>
          <cell r="C4">
            <v>499736</v>
          </cell>
          <cell r="D4">
            <v>582069</v>
          </cell>
          <cell r="E4">
            <v>543947</v>
          </cell>
          <cell r="F4">
            <v>641539</v>
          </cell>
          <cell r="G4">
            <v>686950</v>
          </cell>
          <cell r="H4">
            <v>666313</v>
          </cell>
          <cell r="I4">
            <v>552791</v>
          </cell>
        </row>
        <row r="5">
          <cell r="A5" t="str">
            <v>Reexport إعادة التصدير</v>
          </cell>
          <cell r="B5">
            <v>9544</v>
          </cell>
          <cell r="C5">
            <v>18165</v>
          </cell>
          <cell r="D5">
            <v>3664</v>
          </cell>
          <cell r="E5">
            <v>12212</v>
          </cell>
          <cell r="F5">
            <v>12832</v>
          </cell>
          <cell r="G5">
            <v>8411</v>
          </cell>
          <cell r="H5">
            <v>4388</v>
          </cell>
          <cell r="I5">
            <v>5537</v>
          </cell>
        </row>
        <row r="6">
          <cell r="A6" t="str">
            <v>Supply الإمدادات</v>
          </cell>
          <cell r="B6">
            <v>1295566</v>
          </cell>
          <cell r="C6">
            <v>1715114</v>
          </cell>
          <cell r="D6">
            <v>1937127</v>
          </cell>
          <cell r="E6">
            <v>1938089</v>
          </cell>
          <cell r="F6">
            <v>2148944</v>
          </cell>
          <cell r="G6">
            <v>2300335</v>
          </cell>
          <cell r="H6">
            <v>2500156</v>
          </cell>
          <cell r="I6">
            <v>2180740</v>
          </cell>
        </row>
      </sheetData>
      <sheetData sheetId="3">
        <row r="10">
          <cell r="D10">
            <v>2000</v>
          </cell>
          <cell r="E10">
            <v>2007</v>
          </cell>
          <cell r="F10">
            <v>2008</v>
          </cell>
          <cell r="G10">
            <v>2009</v>
          </cell>
          <cell r="H10">
            <v>2010</v>
          </cell>
          <cell r="I10">
            <v>2011</v>
          </cell>
          <cell r="J10">
            <v>2012</v>
          </cell>
        </row>
        <row r="11">
          <cell r="A11" t="str">
            <v>Inland Fisheries Production إنتاج مصائد الأسماك في المياه الداخلية               </v>
          </cell>
          <cell r="D11">
            <v>0.024645340116844872</v>
          </cell>
          <cell r="E11">
            <v>0.025681451906810045</v>
          </cell>
          <cell r="F11">
            <v>0.025115043528207075</v>
          </cell>
          <cell r="G11">
            <v>0.024612442953680366</v>
          </cell>
          <cell r="H11">
            <v>0.027309711913385017</v>
          </cell>
          <cell r="I11">
            <v>0.027748165104859123</v>
          </cell>
          <cell r="J11">
            <v>0.02586880815526503</v>
          </cell>
        </row>
        <row r="12">
          <cell r="A12" t="str">
            <v>Marine Fisheries Production إنتاج مصائد الأسماك في البحار</v>
          </cell>
          <cell r="D12">
            <v>0.01487230504197878</v>
          </cell>
          <cell r="E12">
            <v>0.01466013641515042</v>
          </cell>
          <cell r="F12">
            <v>0.015146809246426715</v>
          </cell>
          <cell r="G12">
            <v>0.016751193253361656</v>
          </cell>
          <cell r="H12">
            <v>0.016235981942570036</v>
          </cell>
          <cell r="I12">
            <v>0.013533400483552204</v>
          </cell>
          <cell r="J12">
            <v>0.01605107457869153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ata.un.org/Explorer.aspx?d=SNAAMA" TargetMode="External" /><Relationship Id="rId2" Type="http://schemas.openxmlformats.org/officeDocument/2006/relationships/hyperlink" Target="http://www.fao.org/figis/servlet/TabSelector?tb_ds=Production&amp;tb_mode=TABLE&amp;tb_act=SELECT&amp;tb_grp=COUNTRY" TargetMode="External" /><Relationship Id="rId3" Type="http://schemas.openxmlformats.org/officeDocument/2006/relationships/hyperlink" Target="http://www.fao.org/fishery/statistics/global-commodities-production/query/en"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ao.org/fishery/statistics/global-commodities-production/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fao.org/fishery/statistics/global-commodities-production/e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un.org/Explorer.aspx?d=UNODC"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5"/>
  <sheetViews>
    <sheetView view="pageBreakPreview" zoomScale="130" zoomScaleSheetLayoutView="130" workbookViewId="0" topLeftCell="A1">
      <selection activeCell="F24" sqref="F24"/>
    </sheetView>
  </sheetViews>
  <sheetFormatPr defaultColWidth="9.140625" defaultRowHeight="15"/>
  <sheetData>
    <row r="7" spans="1:7" ht="18.75">
      <c r="A7" s="422" t="s">
        <v>209</v>
      </c>
      <c r="B7" s="422"/>
      <c r="C7" s="422"/>
      <c r="D7" s="422"/>
      <c r="E7" s="422"/>
      <c r="F7" s="422"/>
      <c r="G7" s="422"/>
    </row>
    <row r="8" spans="1:7" ht="18.75">
      <c r="A8" s="422" t="s">
        <v>214</v>
      </c>
      <c r="B8" s="422"/>
      <c r="C8" s="422"/>
      <c r="D8" s="422"/>
      <c r="E8" s="422"/>
      <c r="F8" s="422"/>
      <c r="G8" s="422"/>
    </row>
    <row r="9" ht="18.75">
      <c r="A9" s="77"/>
    </row>
    <row r="10" spans="1:7" ht="26.25">
      <c r="A10" s="423" t="s">
        <v>210</v>
      </c>
      <c r="B10" s="423"/>
      <c r="C10" s="423"/>
      <c r="D10" s="423"/>
      <c r="E10" s="423"/>
      <c r="F10" s="423"/>
      <c r="G10" s="423"/>
    </row>
    <row r="11" spans="1:7" ht="26.25">
      <c r="A11" s="423" t="s">
        <v>213</v>
      </c>
      <c r="B11" s="423"/>
      <c r="C11" s="423"/>
      <c r="D11" s="423"/>
      <c r="E11" s="423"/>
      <c r="F11" s="423"/>
      <c r="G11" s="423"/>
    </row>
    <row r="12" ht="18.75">
      <c r="A12" s="77"/>
    </row>
    <row r="13" ht="18.75">
      <c r="A13" s="77"/>
    </row>
    <row r="14" ht="18.75">
      <c r="A14" s="77"/>
    </row>
    <row r="15" spans="1:7" ht="15" customHeight="1">
      <c r="A15" s="424" t="s">
        <v>211</v>
      </c>
      <c r="B15" s="424"/>
      <c r="C15" s="424"/>
      <c r="D15" s="424"/>
      <c r="E15" s="424"/>
      <c r="F15" s="424"/>
      <c r="G15" s="424"/>
    </row>
    <row r="16" spans="1:2" ht="18.75">
      <c r="A16" s="77"/>
      <c r="B16" s="1"/>
    </row>
    <row r="17" spans="1:7" ht="15" customHeight="1">
      <c r="A17" s="425" t="s">
        <v>212</v>
      </c>
      <c r="B17" s="425"/>
      <c r="C17" s="425"/>
      <c r="D17" s="425"/>
      <c r="E17" s="425"/>
      <c r="F17" s="425"/>
      <c r="G17" s="425"/>
    </row>
    <row r="18" ht="18.75">
      <c r="A18" s="77"/>
    </row>
    <row r="19" spans="1:7" ht="15">
      <c r="A19" s="421">
        <v>2015</v>
      </c>
      <c r="B19" s="421"/>
      <c r="C19" s="421"/>
      <c r="D19" s="421"/>
      <c r="E19" s="421"/>
      <c r="F19" s="421"/>
      <c r="G19" s="421"/>
    </row>
    <row r="20" ht="18.75">
      <c r="A20" s="77"/>
    </row>
    <row r="21" ht="18.75">
      <c r="A21" s="77"/>
    </row>
    <row r="22" ht="18.75">
      <c r="A22" s="77"/>
    </row>
    <row r="23" ht="18.75">
      <c r="A23" s="77"/>
    </row>
    <row r="24" ht="18.75">
      <c r="A24" s="77"/>
    </row>
    <row r="25" ht="18.75">
      <c r="A25" s="77"/>
    </row>
  </sheetData>
  <mergeCells count="7">
    <mergeCell ref="A19:G19"/>
    <mergeCell ref="A7:G7"/>
    <mergeCell ref="A8:G8"/>
    <mergeCell ref="A10:G10"/>
    <mergeCell ref="A11:G11"/>
    <mergeCell ref="A15:G15"/>
    <mergeCell ref="A17:G1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view="pageBreakPreview" zoomScale="130" zoomScaleSheetLayoutView="130" workbookViewId="0" topLeftCell="A1">
      <selection activeCell="A26" sqref="A26"/>
    </sheetView>
  </sheetViews>
  <sheetFormatPr defaultColWidth="9.140625" defaultRowHeight="15"/>
  <cols>
    <col min="1" max="1" width="49.140625" style="0" customWidth="1"/>
    <col min="2" max="2" width="45.57421875" style="0" customWidth="1"/>
  </cols>
  <sheetData>
    <row r="1" spans="1:2" s="15" customFormat="1" ht="15.75">
      <c r="A1" s="426" t="s">
        <v>3</v>
      </c>
      <c r="B1" s="426"/>
    </row>
    <row r="2" s="15" customFormat="1" ht="15.75">
      <c r="A2" s="102"/>
    </row>
    <row r="3" spans="1:2" s="15" customFormat="1" ht="18">
      <c r="A3" s="427" t="s">
        <v>4</v>
      </c>
      <c r="B3" s="427"/>
    </row>
    <row r="4" spans="1:2" s="15" customFormat="1" ht="18">
      <c r="A4" s="103"/>
      <c r="B4" s="103"/>
    </row>
    <row r="5" spans="1:2" s="15" customFormat="1" ht="30">
      <c r="A5" s="113" t="s">
        <v>254</v>
      </c>
      <c r="B5" s="114" t="s">
        <v>255</v>
      </c>
    </row>
    <row r="6" spans="1:2" s="15" customFormat="1" ht="30">
      <c r="A6" s="113" t="s">
        <v>256</v>
      </c>
      <c r="B6" s="114" t="s">
        <v>257</v>
      </c>
    </row>
    <row r="7" spans="1:2" s="15" customFormat="1" ht="30">
      <c r="A7" s="113" t="s">
        <v>0</v>
      </c>
      <c r="B7" s="114" t="s">
        <v>5</v>
      </c>
    </row>
    <row r="8" spans="1:2" s="15" customFormat="1" ht="30">
      <c r="A8" s="113" t="s">
        <v>1</v>
      </c>
      <c r="B8" s="114" t="s">
        <v>6</v>
      </c>
    </row>
    <row r="9" spans="1:2" s="15" customFormat="1" ht="30">
      <c r="A9" s="113" t="s">
        <v>2</v>
      </c>
      <c r="B9" s="114" t="s">
        <v>7</v>
      </c>
    </row>
    <row r="10" spans="1:2" s="79" customFormat="1" ht="30" hidden="1">
      <c r="A10" s="88" t="s">
        <v>200</v>
      </c>
      <c r="B10" s="89" t="s">
        <v>201</v>
      </c>
    </row>
  </sheetData>
  <mergeCells count="2">
    <mergeCell ref="A1:B1"/>
    <mergeCell ref="A3:B3"/>
  </mergeCells>
  <hyperlinks>
    <hyperlink ref="A5:B5" location="'Table II.1'!A1" display="Table II.1. ESCWA Fisheries Production in Quantities and Values, 2000-2008 "/>
    <hyperlink ref="A6:B6" location="'Table II.2'!A1" display="Table II.2. ESCWA Fisheries Trade Volume, 2000-2008 "/>
    <hyperlink ref="A7:B7" location="'Table II.3'!A1" display="Table II.3. Fisheries Trade contribution to GDP "/>
    <hyperlink ref="A8:B8" location="'Table II.4'!A1" display="Table II.4. Fisheries Contribution to GDP "/>
    <hyperlink ref="A9:B9" location="'Table II.5'!A1" display="Table II.5. Fisheries Production by inland and marine waters "/>
    <hyperlink ref="A10:B10" location="'Table II.6'!A1" display="Table II.6. Export of fish by kind and destination for Oman "/>
    <hyperlink ref="A5" location="'Table II.1'!A1" display="Table II.1. ESCWA Member States Fisheries Production in Quantities and Values, 2000-2012"/>
    <hyperlink ref="B5" location="'Table II.1'!A1" display="الجدول II.1- إنتاج مصائد الأسماك في دول الإسكوا بالكميات والقيم، 2000-2012 "/>
    <hyperlink ref="B6" location="'Table II.2'!A1" display="الجدول II.2- حجم تجارة مصائد الأسماك في دول الإسكوا، 2000-2011"/>
    <hyperlink ref="A6" location="'Table II.2'!A1" display="Table II.2. ESCWA Member States Fisheries Trade Volume, 2000-2011"/>
    <hyperlink ref="A7" location="'Table II.3'!A1" display="Table II.3. Fisheries Trade contribution to GDP "/>
    <hyperlink ref="B7" location="'Table II.3'!A1" display="الجدول II.3- مساهمة تجارة مصائد الأسماك في الناتج المحلي الإجمالي "/>
    <hyperlink ref="A8" location="'Table II.4'!A1" display="Table II.4. Fisheries Contribution to GDP "/>
    <hyperlink ref="B8" location="'Table II.4'!A1" display="الجدول II.4- مساهمة قطاع مصائد الأسماك في الناتج المحلي الإجمالي "/>
    <hyperlink ref="B9" location="'Table II.5'!A1" display="الجدول II.5- إنتاج مصائد الأسماك في المياه الداخلية والبحور "/>
    <hyperlink ref="A9" location="'Table II.5'!A1" display="Table II.5. Fisheries Production by inland and marine waters "/>
  </hyperlinks>
  <printOptions/>
  <pageMargins left="0.7" right="0.7" top="0.75" bottom="0.75" header="0.3" footer="0.3"/>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5"/>
  <sheetViews>
    <sheetView view="pageBreakPreview" zoomScaleSheetLayoutView="100" workbookViewId="0" topLeftCell="A1">
      <selection activeCell="A3" sqref="A3:G3"/>
    </sheetView>
  </sheetViews>
  <sheetFormatPr defaultColWidth="9.140625" defaultRowHeight="15"/>
  <cols>
    <col min="1" max="1" width="9.140625" style="107" customWidth="1"/>
    <col min="3" max="5" width="26.421875" style="0" customWidth="1"/>
    <col min="6" max="6" width="20.140625" style="0" customWidth="1"/>
    <col min="7" max="7" width="9.140625" style="98" customWidth="1"/>
    <col min="8" max="12" width="9.140625" style="191" customWidth="1"/>
    <col min="13" max="13" width="23.140625" style="191" customWidth="1"/>
    <col min="14" max="14" width="21.57421875" style="191" customWidth="1"/>
    <col min="15" max="15" width="9.140625" style="191" customWidth="1"/>
    <col min="16" max="16" width="9.140625" style="0" customWidth="1"/>
  </cols>
  <sheetData>
    <row r="1" spans="1:7" ht="15.75">
      <c r="A1" s="436" t="s">
        <v>258</v>
      </c>
      <c r="B1" s="436"/>
      <c r="C1" s="436"/>
      <c r="D1" s="436"/>
      <c r="E1" s="436"/>
      <c r="F1" s="436"/>
      <c r="G1" s="436"/>
    </row>
    <row r="2" spans="1:7" ht="15">
      <c r="A2" s="436" t="s">
        <v>259</v>
      </c>
      <c r="B2" s="436"/>
      <c r="C2" s="436"/>
      <c r="D2" s="436"/>
      <c r="E2" s="436"/>
      <c r="F2" s="436"/>
      <c r="G2" s="436"/>
    </row>
    <row r="3" spans="1:7" ht="15">
      <c r="A3" s="436" t="s">
        <v>260</v>
      </c>
      <c r="B3" s="436"/>
      <c r="C3" s="436"/>
      <c r="D3" s="436"/>
      <c r="E3" s="436"/>
      <c r="F3" s="436"/>
      <c r="G3" s="436"/>
    </row>
    <row r="4" ht="15.75" thickBot="1">
      <c r="A4" s="109"/>
    </row>
    <row r="5" spans="1:14" ht="16.5">
      <c r="A5" s="437"/>
      <c r="B5" s="439" t="s">
        <v>8</v>
      </c>
      <c r="C5" s="441" t="s">
        <v>9</v>
      </c>
      <c r="D5" s="112" t="s">
        <v>249</v>
      </c>
      <c r="E5" s="441" t="s">
        <v>250</v>
      </c>
      <c r="F5" s="441" t="s">
        <v>251</v>
      </c>
      <c r="G5" s="443"/>
      <c r="K5" s="450"/>
      <c r="L5" s="445"/>
      <c r="M5" s="445"/>
      <c r="N5" s="195"/>
    </row>
    <row r="6" spans="1:14" ht="16.5">
      <c r="A6" s="438"/>
      <c r="B6" s="440"/>
      <c r="C6" s="442"/>
      <c r="D6" s="21" t="s">
        <v>10</v>
      </c>
      <c r="E6" s="442"/>
      <c r="F6" s="442"/>
      <c r="G6" s="444"/>
      <c r="K6" s="450"/>
      <c r="L6" s="445"/>
      <c r="M6" s="445"/>
      <c r="N6" s="195"/>
    </row>
    <row r="7" spans="1:14" ht="15">
      <c r="A7" s="446"/>
      <c r="B7" s="451" t="s">
        <v>11</v>
      </c>
      <c r="C7" s="22" t="s">
        <v>12</v>
      </c>
      <c r="D7" s="453" t="s">
        <v>221</v>
      </c>
      <c r="E7" s="453" t="s">
        <v>14</v>
      </c>
      <c r="F7" s="22" t="s">
        <v>15</v>
      </c>
      <c r="G7" s="455"/>
      <c r="K7" s="457"/>
      <c r="L7" s="435"/>
      <c r="M7" s="196"/>
      <c r="N7" s="435"/>
    </row>
    <row r="8" spans="1:14" ht="15.75" thickBot="1">
      <c r="A8" s="447"/>
      <c r="B8" s="452"/>
      <c r="C8" s="23" t="s">
        <v>13</v>
      </c>
      <c r="D8" s="454"/>
      <c r="E8" s="454"/>
      <c r="F8" s="23" t="s">
        <v>16</v>
      </c>
      <c r="G8" s="456"/>
      <c r="K8" s="457"/>
      <c r="L8" s="435"/>
      <c r="M8" s="196"/>
      <c r="N8" s="435"/>
    </row>
    <row r="9" spans="1:14" ht="15">
      <c r="A9" s="139" t="s">
        <v>17</v>
      </c>
      <c r="B9" s="117">
        <v>2000</v>
      </c>
      <c r="C9" s="115">
        <v>11730</v>
      </c>
      <c r="D9" s="116">
        <v>14420</v>
      </c>
      <c r="E9" s="116">
        <v>28723</v>
      </c>
      <c r="F9" s="116">
        <v>21064</v>
      </c>
      <c r="G9" s="140" t="s">
        <v>18</v>
      </c>
      <c r="K9" s="197"/>
      <c r="L9" s="198"/>
      <c r="M9" s="199"/>
      <c r="N9" s="200"/>
    </row>
    <row r="10" spans="1:14" ht="15" hidden="1">
      <c r="A10" s="139"/>
      <c r="B10" s="117">
        <v>2005</v>
      </c>
      <c r="C10" s="115">
        <v>11857</v>
      </c>
      <c r="D10" s="116">
        <v>24068</v>
      </c>
      <c r="E10" s="116">
        <v>23223</v>
      </c>
      <c r="F10" s="116">
        <v>19213</v>
      </c>
      <c r="G10" s="140"/>
      <c r="K10" s="197"/>
      <c r="L10" s="198"/>
      <c r="M10" s="199"/>
      <c r="N10" s="200"/>
    </row>
    <row r="11" spans="1:14" ht="15" hidden="1">
      <c r="A11" s="139"/>
      <c r="B11" s="117">
        <v>2006</v>
      </c>
      <c r="C11" s="115">
        <v>15596</v>
      </c>
      <c r="D11" s="116">
        <v>20884</v>
      </c>
      <c r="E11" s="116">
        <v>28561</v>
      </c>
      <c r="F11" s="116">
        <v>23333</v>
      </c>
      <c r="G11" s="140"/>
      <c r="K11" s="197"/>
      <c r="L11" s="198"/>
      <c r="M11" s="199"/>
      <c r="N11" s="200"/>
    </row>
    <row r="12" spans="1:14" ht="15" hidden="1">
      <c r="A12" s="139"/>
      <c r="B12" s="117">
        <v>2007</v>
      </c>
      <c r="C12" s="115">
        <v>15015</v>
      </c>
      <c r="D12" s="116">
        <v>24682</v>
      </c>
      <c r="E12" s="116">
        <v>29798</v>
      </c>
      <c r="F12" s="116">
        <v>24343</v>
      </c>
      <c r="G12" s="140"/>
      <c r="K12" s="197"/>
      <c r="L12" s="198"/>
      <c r="M12" s="199"/>
      <c r="N12" s="200"/>
    </row>
    <row r="13" spans="1:14" ht="15">
      <c r="A13" s="139"/>
      <c r="B13" s="117">
        <v>2008</v>
      </c>
      <c r="C13" s="115">
        <v>14177</v>
      </c>
      <c r="D13" s="116">
        <v>36291</v>
      </c>
      <c r="E13" s="116">
        <v>32457</v>
      </c>
      <c r="F13" s="116">
        <v>26516</v>
      </c>
      <c r="G13" s="140"/>
      <c r="K13" s="197"/>
      <c r="L13" s="198"/>
      <c r="M13" s="199"/>
      <c r="N13" s="200"/>
    </row>
    <row r="14" spans="1:14" ht="15">
      <c r="A14" s="139"/>
      <c r="B14" s="117">
        <v>2009</v>
      </c>
      <c r="C14" s="115">
        <v>16358</v>
      </c>
      <c r="D14" s="116">
        <v>30669</v>
      </c>
      <c r="E14" s="116">
        <v>35492</v>
      </c>
      <c r="F14" s="116">
        <v>28995</v>
      </c>
      <c r="G14" s="140"/>
      <c r="K14" s="197"/>
      <c r="L14" s="198"/>
      <c r="M14" s="199"/>
      <c r="N14" s="200"/>
    </row>
    <row r="15" spans="1:14" ht="15">
      <c r="A15" s="139"/>
      <c r="B15" s="117">
        <v>2010</v>
      </c>
      <c r="C15" s="115">
        <v>13493</v>
      </c>
      <c r="D15" s="118">
        <v>31159</v>
      </c>
      <c r="E15" s="118">
        <v>31415</v>
      </c>
      <c r="F15" s="118">
        <v>24687</v>
      </c>
      <c r="G15" s="140"/>
      <c r="K15" s="197"/>
      <c r="L15" s="198"/>
      <c r="M15" s="199"/>
      <c r="N15" s="200"/>
    </row>
    <row r="16" spans="1:15" s="78" customFormat="1" ht="15">
      <c r="A16" s="139"/>
      <c r="B16" s="117">
        <v>2011</v>
      </c>
      <c r="C16" s="115">
        <v>9918</v>
      </c>
      <c r="D16" s="118">
        <v>29673</v>
      </c>
      <c r="E16" s="118">
        <v>34383</v>
      </c>
      <c r="F16" s="118">
        <v>26247</v>
      </c>
      <c r="G16" s="140"/>
      <c r="H16" s="191"/>
      <c r="I16" s="191"/>
      <c r="J16" s="191"/>
      <c r="K16" s="197"/>
      <c r="L16" s="198"/>
      <c r="M16" s="199"/>
      <c r="N16" s="200"/>
      <c r="O16" s="191"/>
    </row>
    <row r="17" spans="1:15" s="78" customFormat="1" ht="15">
      <c r="A17" s="139"/>
      <c r="B17" s="117">
        <v>2012</v>
      </c>
      <c r="C17" s="115">
        <v>27091</v>
      </c>
      <c r="D17" s="118" t="s">
        <v>20</v>
      </c>
      <c r="E17" s="118">
        <v>42451</v>
      </c>
      <c r="F17" s="118">
        <v>34200</v>
      </c>
      <c r="G17" s="140"/>
      <c r="H17" s="191"/>
      <c r="I17" s="191"/>
      <c r="J17" s="191"/>
      <c r="K17" s="197"/>
      <c r="L17" s="198"/>
      <c r="M17" s="199"/>
      <c r="N17" s="200"/>
      <c r="O17" s="191"/>
    </row>
    <row r="18" spans="1:14" ht="16.5">
      <c r="A18" s="139" t="s">
        <v>19</v>
      </c>
      <c r="B18" s="117">
        <v>2000</v>
      </c>
      <c r="C18" s="115" t="s">
        <v>261</v>
      </c>
      <c r="D18" s="119" t="s">
        <v>262</v>
      </c>
      <c r="E18" s="119" t="s">
        <v>20</v>
      </c>
      <c r="F18" s="119" t="s">
        <v>263</v>
      </c>
      <c r="G18" s="140" t="s">
        <v>21</v>
      </c>
      <c r="K18" s="197"/>
      <c r="L18" s="198"/>
      <c r="M18" s="201"/>
      <c r="N18" s="200"/>
    </row>
    <row r="19" spans="1:14" ht="16.5" hidden="1">
      <c r="A19" s="139"/>
      <c r="B19" s="117">
        <v>2005</v>
      </c>
      <c r="C19" s="115" t="s">
        <v>264</v>
      </c>
      <c r="D19" s="141" t="s">
        <v>265</v>
      </c>
      <c r="E19" s="119" t="s">
        <v>20</v>
      </c>
      <c r="F19" s="119" t="s">
        <v>266</v>
      </c>
      <c r="G19" s="140"/>
      <c r="K19" s="197"/>
      <c r="L19" s="198"/>
      <c r="M19" s="201"/>
      <c r="N19" s="202"/>
    </row>
    <row r="20" spans="1:14" ht="16.5" hidden="1">
      <c r="A20" s="139"/>
      <c r="B20" s="117">
        <v>2006</v>
      </c>
      <c r="C20" s="120" t="s">
        <v>267</v>
      </c>
      <c r="D20" s="141" t="s">
        <v>268</v>
      </c>
      <c r="E20" s="119" t="s">
        <v>20</v>
      </c>
      <c r="F20" s="119" t="s">
        <v>269</v>
      </c>
      <c r="G20" s="140"/>
      <c r="K20" s="197"/>
      <c r="L20" s="198"/>
      <c r="M20" s="201"/>
      <c r="N20" s="202"/>
    </row>
    <row r="21" spans="1:14" ht="16.5" hidden="1">
      <c r="A21" s="139"/>
      <c r="B21" s="117">
        <v>2007</v>
      </c>
      <c r="C21" s="120" t="s">
        <v>270</v>
      </c>
      <c r="D21" s="119" t="s">
        <v>271</v>
      </c>
      <c r="E21" s="119" t="s">
        <v>20</v>
      </c>
      <c r="F21" s="119" t="s">
        <v>272</v>
      </c>
      <c r="G21" s="140"/>
      <c r="K21" s="197"/>
      <c r="L21" s="198"/>
      <c r="M21" s="201"/>
      <c r="N21" s="200"/>
    </row>
    <row r="22" spans="1:14" ht="16.5">
      <c r="A22" s="139"/>
      <c r="B22" s="117">
        <v>2008</v>
      </c>
      <c r="C22" s="120" t="s">
        <v>273</v>
      </c>
      <c r="D22" s="119" t="s">
        <v>274</v>
      </c>
      <c r="E22" s="119" t="s">
        <v>20</v>
      </c>
      <c r="F22" s="119" t="s">
        <v>275</v>
      </c>
      <c r="G22" s="140"/>
      <c r="K22" s="197"/>
      <c r="L22" s="198"/>
      <c r="M22" s="201"/>
      <c r="N22" s="200"/>
    </row>
    <row r="23" spans="1:14" ht="16.5">
      <c r="A23" s="139"/>
      <c r="B23" s="117">
        <v>2009</v>
      </c>
      <c r="C23" s="115" t="s">
        <v>276</v>
      </c>
      <c r="D23" s="142" t="s">
        <v>277</v>
      </c>
      <c r="E23" s="119" t="s">
        <v>20</v>
      </c>
      <c r="F23" s="119" t="s">
        <v>20</v>
      </c>
      <c r="G23" s="140"/>
      <c r="K23" s="197"/>
      <c r="L23" s="198"/>
      <c r="M23" s="199"/>
      <c r="N23" s="200"/>
    </row>
    <row r="24" spans="1:14" ht="16.5">
      <c r="A24" s="139"/>
      <c r="B24" s="117">
        <v>2010</v>
      </c>
      <c r="C24" s="115" t="s">
        <v>278</v>
      </c>
      <c r="D24" s="143" t="s">
        <v>279</v>
      </c>
      <c r="E24" s="117" t="s">
        <v>20</v>
      </c>
      <c r="F24" s="117" t="s">
        <v>20</v>
      </c>
      <c r="G24" s="140"/>
      <c r="K24" s="197"/>
      <c r="L24" s="198"/>
      <c r="M24" s="199"/>
      <c r="N24" s="203"/>
    </row>
    <row r="25" spans="1:15" s="78" customFormat="1" ht="16.5">
      <c r="A25" s="139"/>
      <c r="B25" s="117">
        <v>2011</v>
      </c>
      <c r="C25" s="115" t="s">
        <v>280</v>
      </c>
      <c r="D25" s="143" t="s">
        <v>281</v>
      </c>
      <c r="E25" s="117" t="s">
        <v>20</v>
      </c>
      <c r="F25" s="117" t="s">
        <v>20</v>
      </c>
      <c r="G25" s="140"/>
      <c r="H25" s="191"/>
      <c r="I25" s="191"/>
      <c r="J25" s="191"/>
      <c r="K25" s="197"/>
      <c r="L25" s="198"/>
      <c r="M25" s="199"/>
      <c r="N25" s="203"/>
      <c r="O25" s="191"/>
    </row>
    <row r="26" spans="1:15" s="78" customFormat="1" ht="16.5">
      <c r="A26" s="139"/>
      <c r="B26" s="117">
        <v>2012</v>
      </c>
      <c r="C26" s="115" t="s">
        <v>282</v>
      </c>
      <c r="D26" s="143" t="s">
        <v>283</v>
      </c>
      <c r="E26" s="117" t="s">
        <v>20</v>
      </c>
      <c r="F26" s="117" t="s">
        <v>20</v>
      </c>
      <c r="G26" s="140"/>
      <c r="H26" s="191"/>
      <c r="I26" s="191"/>
      <c r="J26" s="191"/>
      <c r="K26" s="197"/>
      <c r="L26" s="198"/>
      <c r="M26" s="199"/>
      <c r="N26" s="203"/>
      <c r="O26" s="191"/>
    </row>
    <row r="27" spans="1:14" ht="15">
      <c r="A27" s="139" t="s">
        <v>22</v>
      </c>
      <c r="B27" s="117">
        <v>2000</v>
      </c>
      <c r="C27" s="115">
        <v>22512</v>
      </c>
      <c r="D27" s="121">
        <v>341</v>
      </c>
      <c r="E27" s="116">
        <v>13584</v>
      </c>
      <c r="F27" s="116">
        <v>12226</v>
      </c>
      <c r="G27" s="140" t="s">
        <v>23</v>
      </c>
      <c r="K27" s="197"/>
      <c r="L27" s="198"/>
      <c r="M27" s="199"/>
      <c r="N27" s="204"/>
    </row>
    <row r="28" spans="1:14" ht="15" hidden="1">
      <c r="A28" s="139"/>
      <c r="B28" s="117">
        <v>2005</v>
      </c>
      <c r="C28" s="115">
        <v>43949</v>
      </c>
      <c r="D28" s="122">
        <v>9552</v>
      </c>
      <c r="E28" s="116">
        <v>72681</v>
      </c>
      <c r="F28" s="116">
        <v>61967</v>
      </c>
      <c r="G28" s="140"/>
      <c r="K28" s="197"/>
      <c r="L28" s="198"/>
      <c r="M28" s="199"/>
      <c r="N28" s="202"/>
    </row>
    <row r="29" spans="1:14" ht="15" hidden="1">
      <c r="A29" s="139"/>
      <c r="B29" s="117">
        <v>2006</v>
      </c>
      <c r="C29" s="115">
        <v>73942</v>
      </c>
      <c r="D29" s="122">
        <v>21642</v>
      </c>
      <c r="E29" s="116">
        <v>120286</v>
      </c>
      <c r="F29" s="116">
        <v>102556</v>
      </c>
      <c r="G29" s="140"/>
      <c r="K29" s="197"/>
      <c r="L29" s="198"/>
      <c r="M29" s="199"/>
      <c r="N29" s="202"/>
    </row>
    <row r="30" spans="1:14" ht="15" hidden="1">
      <c r="A30" s="139"/>
      <c r="B30" s="117">
        <v>2007</v>
      </c>
      <c r="C30" s="115">
        <v>68842</v>
      </c>
      <c r="D30" s="122">
        <v>22582</v>
      </c>
      <c r="E30" s="116">
        <v>144284</v>
      </c>
      <c r="F30" s="116">
        <v>123017</v>
      </c>
      <c r="G30" s="140"/>
      <c r="K30" s="197"/>
      <c r="L30" s="198"/>
      <c r="M30" s="199"/>
      <c r="N30" s="202"/>
    </row>
    <row r="31" spans="1:14" ht="15">
      <c r="A31" s="139"/>
      <c r="B31" s="117">
        <v>2008</v>
      </c>
      <c r="C31" s="115">
        <v>53826</v>
      </c>
      <c r="D31" s="123">
        <v>31958</v>
      </c>
      <c r="E31" s="116">
        <v>168709</v>
      </c>
      <c r="F31" s="116">
        <v>119047</v>
      </c>
      <c r="G31" s="140"/>
      <c r="K31" s="197"/>
      <c r="L31" s="198"/>
      <c r="M31" s="199"/>
      <c r="N31" s="200"/>
    </row>
    <row r="32" spans="1:15" ht="15">
      <c r="A32" s="139"/>
      <c r="B32" s="117">
        <v>2009</v>
      </c>
      <c r="C32" s="115">
        <v>46977</v>
      </c>
      <c r="D32" s="116">
        <v>22800</v>
      </c>
      <c r="E32" s="118">
        <v>178756</v>
      </c>
      <c r="F32" s="118">
        <v>152408</v>
      </c>
      <c r="G32" s="140"/>
      <c r="K32" s="197"/>
      <c r="L32" s="198"/>
      <c r="M32" s="199"/>
      <c r="N32" s="200"/>
      <c r="O32" s="205"/>
    </row>
    <row r="33" spans="1:14" ht="15">
      <c r="A33" s="139"/>
      <c r="B33" s="117">
        <v>2010</v>
      </c>
      <c r="C33" s="115">
        <v>39668</v>
      </c>
      <c r="D33" s="136">
        <v>43253</v>
      </c>
      <c r="E33" s="116">
        <v>209652</v>
      </c>
      <c r="F33" s="116">
        <v>178749</v>
      </c>
      <c r="G33" s="140"/>
      <c r="K33" s="197"/>
      <c r="L33" s="198"/>
      <c r="M33" s="199"/>
      <c r="N33" s="200"/>
    </row>
    <row r="34" spans="1:15" s="78" customFormat="1" ht="15">
      <c r="A34" s="139"/>
      <c r="B34" s="117">
        <v>2011</v>
      </c>
      <c r="C34" s="115">
        <v>47831</v>
      </c>
      <c r="D34" s="136">
        <v>37429</v>
      </c>
      <c r="E34" s="117" t="s">
        <v>20</v>
      </c>
      <c r="F34" s="117" t="s">
        <v>20</v>
      </c>
      <c r="G34" s="140"/>
      <c r="H34" s="191"/>
      <c r="I34" s="191"/>
      <c r="J34" s="191"/>
      <c r="K34" s="197"/>
      <c r="L34" s="198"/>
      <c r="M34" s="199"/>
      <c r="N34" s="200"/>
      <c r="O34" s="191"/>
    </row>
    <row r="35" spans="1:15" s="78" customFormat="1" ht="15">
      <c r="A35" s="139"/>
      <c r="B35" s="117">
        <v>2012</v>
      </c>
      <c r="C35" s="115">
        <v>76117</v>
      </c>
      <c r="D35" s="118" t="s">
        <v>20</v>
      </c>
      <c r="E35" s="117" t="s">
        <v>20</v>
      </c>
      <c r="F35" s="117" t="s">
        <v>20</v>
      </c>
      <c r="G35" s="140"/>
      <c r="H35" s="191"/>
      <c r="I35" s="191"/>
      <c r="J35" s="191"/>
      <c r="K35" s="197"/>
      <c r="L35" s="198"/>
      <c r="M35" s="199"/>
      <c r="N35" s="200"/>
      <c r="O35" s="191"/>
    </row>
    <row r="36" spans="1:14" ht="15">
      <c r="A36" s="139" t="s">
        <v>24</v>
      </c>
      <c r="B36" s="117">
        <v>2000</v>
      </c>
      <c r="C36" s="115">
        <v>1119</v>
      </c>
      <c r="D36" s="125">
        <v>23503</v>
      </c>
      <c r="E36" s="117" t="s">
        <v>20</v>
      </c>
      <c r="F36" s="117" t="s">
        <v>20</v>
      </c>
      <c r="G36" s="140" t="s">
        <v>25</v>
      </c>
      <c r="K36" s="197"/>
      <c r="L36" s="198"/>
      <c r="M36" s="199"/>
      <c r="N36" s="202"/>
    </row>
    <row r="37" spans="1:14" ht="15" hidden="1">
      <c r="A37" s="139"/>
      <c r="B37" s="117">
        <v>2005</v>
      </c>
      <c r="C37" s="115">
        <v>1071</v>
      </c>
      <c r="D37" s="125">
        <v>40331</v>
      </c>
      <c r="E37" s="117" t="s">
        <v>20</v>
      </c>
      <c r="F37" s="117" t="s">
        <v>20</v>
      </c>
      <c r="G37" s="140"/>
      <c r="K37" s="197"/>
      <c r="L37" s="198"/>
      <c r="M37" s="199"/>
      <c r="N37" s="202"/>
    </row>
    <row r="38" spans="1:14" ht="15" hidden="1">
      <c r="A38" s="139"/>
      <c r="B38" s="117">
        <v>2006</v>
      </c>
      <c r="C38" s="115">
        <v>1057</v>
      </c>
      <c r="D38" s="125">
        <v>51234</v>
      </c>
      <c r="E38" s="117" t="s">
        <v>20</v>
      </c>
      <c r="F38" s="117" t="s">
        <v>20</v>
      </c>
      <c r="G38" s="140"/>
      <c r="K38" s="197"/>
      <c r="L38" s="198"/>
      <c r="M38" s="199"/>
      <c r="N38" s="202"/>
    </row>
    <row r="39" spans="1:14" ht="15" hidden="1">
      <c r="A39" s="139"/>
      <c r="B39" s="117">
        <v>2007</v>
      </c>
      <c r="C39" s="115">
        <v>1015</v>
      </c>
      <c r="D39" s="116">
        <v>57878</v>
      </c>
      <c r="E39" s="126" t="s">
        <v>20</v>
      </c>
      <c r="F39" s="126" t="s">
        <v>20</v>
      </c>
      <c r="G39" s="144"/>
      <c r="K39" s="197"/>
      <c r="L39" s="198"/>
      <c r="M39" s="199"/>
      <c r="N39" s="200"/>
    </row>
    <row r="40" spans="1:14" ht="15">
      <c r="A40" s="139"/>
      <c r="B40" s="117">
        <v>2008</v>
      </c>
      <c r="C40" s="115">
        <v>1040</v>
      </c>
      <c r="D40" s="116">
        <v>84355</v>
      </c>
      <c r="E40" s="117" t="s">
        <v>20</v>
      </c>
      <c r="F40" s="117" t="s">
        <v>20</v>
      </c>
      <c r="G40" s="140"/>
      <c r="K40" s="197"/>
      <c r="L40" s="198"/>
      <c r="M40" s="199"/>
      <c r="N40" s="200"/>
    </row>
    <row r="41" spans="1:14" ht="15">
      <c r="A41" s="139"/>
      <c r="B41" s="117">
        <v>2009</v>
      </c>
      <c r="C41" s="115">
        <v>1009</v>
      </c>
      <c r="D41" s="116">
        <v>93105</v>
      </c>
      <c r="E41" s="117" t="s">
        <v>20</v>
      </c>
      <c r="F41" s="117" t="s">
        <v>20</v>
      </c>
      <c r="G41" s="140"/>
      <c r="K41" s="197"/>
      <c r="L41" s="198"/>
      <c r="M41" s="199"/>
      <c r="N41" s="200"/>
    </row>
    <row r="42" spans="1:14" ht="15">
      <c r="A42" s="139"/>
      <c r="B42" s="117">
        <v>2010</v>
      </c>
      <c r="C42" s="115">
        <v>1027</v>
      </c>
      <c r="D42" s="118">
        <v>85194</v>
      </c>
      <c r="E42" s="117" t="s">
        <v>20</v>
      </c>
      <c r="F42" s="117" t="s">
        <v>20</v>
      </c>
      <c r="G42" s="140"/>
      <c r="K42" s="197"/>
      <c r="L42" s="198"/>
      <c r="M42" s="199"/>
      <c r="N42" s="200"/>
    </row>
    <row r="43" spans="1:15" s="78" customFormat="1" ht="15">
      <c r="A43" s="139"/>
      <c r="B43" s="117">
        <v>2011</v>
      </c>
      <c r="C43" s="115">
        <v>1075</v>
      </c>
      <c r="D43" s="118">
        <v>89856</v>
      </c>
      <c r="E43" s="117" t="s">
        <v>20</v>
      </c>
      <c r="F43" s="117" t="s">
        <v>20</v>
      </c>
      <c r="G43" s="140"/>
      <c r="H43" s="191"/>
      <c r="I43" s="191"/>
      <c r="J43" s="191"/>
      <c r="K43" s="197"/>
      <c r="L43" s="198"/>
      <c r="M43" s="199"/>
      <c r="N43" s="200"/>
      <c r="O43" s="191"/>
    </row>
    <row r="44" spans="1:15" s="78" customFormat="1" ht="15">
      <c r="A44" s="139"/>
      <c r="B44" s="117">
        <v>2012</v>
      </c>
      <c r="C44" s="124">
        <v>1080</v>
      </c>
      <c r="D44" s="118" t="s">
        <v>20</v>
      </c>
      <c r="E44" s="117" t="s">
        <v>20</v>
      </c>
      <c r="F44" s="117" t="s">
        <v>20</v>
      </c>
      <c r="G44" s="140"/>
      <c r="H44" s="191"/>
      <c r="I44" s="191"/>
      <c r="J44" s="191"/>
      <c r="K44" s="197"/>
      <c r="L44" s="198"/>
      <c r="M44" s="199"/>
      <c r="N44" s="200"/>
      <c r="O44" s="191"/>
    </row>
    <row r="45" spans="1:14" ht="15">
      <c r="A45" s="139" t="s">
        <v>26</v>
      </c>
      <c r="B45" s="117">
        <v>2000</v>
      </c>
      <c r="C45" s="124">
        <v>7353</v>
      </c>
      <c r="D45" s="125">
        <v>30918</v>
      </c>
      <c r="E45" s="116">
        <v>29316</v>
      </c>
      <c r="F45" s="116">
        <v>22801</v>
      </c>
      <c r="G45" s="140" t="s">
        <v>27</v>
      </c>
      <c r="K45" s="197"/>
      <c r="L45" s="198"/>
      <c r="M45" s="199"/>
      <c r="N45" s="202"/>
    </row>
    <row r="46" spans="1:14" ht="15" hidden="1">
      <c r="A46" s="139"/>
      <c r="B46" s="117">
        <v>2005</v>
      </c>
      <c r="C46" s="115">
        <v>5222</v>
      </c>
      <c r="D46" s="122">
        <v>40152</v>
      </c>
      <c r="E46" s="116">
        <v>23973</v>
      </c>
      <c r="F46" s="116">
        <v>17123</v>
      </c>
      <c r="G46" s="140"/>
      <c r="K46" s="197"/>
      <c r="L46" s="198"/>
      <c r="M46" s="199"/>
      <c r="N46" s="202"/>
    </row>
    <row r="47" spans="1:14" ht="15" hidden="1">
      <c r="A47" s="139"/>
      <c r="B47" s="117">
        <v>2006</v>
      </c>
      <c r="C47" s="115">
        <v>6203</v>
      </c>
      <c r="D47" s="125">
        <v>63389</v>
      </c>
      <c r="E47" s="116">
        <v>34483</v>
      </c>
      <c r="F47" s="116">
        <v>24138</v>
      </c>
      <c r="G47" s="140"/>
      <c r="K47" s="197"/>
      <c r="L47" s="198"/>
      <c r="M47" s="199"/>
      <c r="N47" s="202"/>
    </row>
    <row r="48" spans="1:14" ht="15" hidden="1">
      <c r="A48" s="139"/>
      <c r="B48" s="117">
        <v>2007</v>
      </c>
      <c r="C48" s="115">
        <v>4721</v>
      </c>
      <c r="D48" s="116">
        <v>78187</v>
      </c>
      <c r="E48" s="116">
        <v>38732</v>
      </c>
      <c r="F48" s="116">
        <v>28169</v>
      </c>
      <c r="G48" s="140"/>
      <c r="K48" s="197"/>
      <c r="L48" s="198"/>
      <c r="M48" s="199"/>
      <c r="N48" s="200"/>
    </row>
    <row r="49" spans="1:14" ht="15">
      <c r="A49" s="139"/>
      <c r="B49" s="117">
        <v>2008</v>
      </c>
      <c r="C49" s="115">
        <v>4289</v>
      </c>
      <c r="D49" s="116">
        <v>80475</v>
      </c>
      <c r="E49" s="116">
        <v>29740</v>
      </c>
      <c r="F49" s="116">
        <v>18587</v>
      </c>
      <c r="G49" s="140"/>
      <c r="K49" s="197"/>
      <c r="L49" s="198"/>
      <c r="M49" s="199"/>
      <c r="N49" s="200"/>
    </row>
    <row r="50" spans="1:14" ht="15">
      <c r="A50" s="139"/>
      <c r="B50" s="117">
        <v>2009</v>
      </c>
      <c r="C50" s="115">
        <v>5017</v>
      </c>
      <c r="D50" s="123">
        <v>96663</v>
      </c>
      <c r="E50" s="116">
        <v>27778</v>
      </c>
      <c r="F50" s="116">
        <v>17361</v>
      </c>
      <c r="G50" s="140"/>
      <c r="K50" s="197"/>
      <c r="L50" s="198"/>
      <c r="M50" s="199"/>
      <c r="N50" s="200"/>
    </row>
    <row r="51" spans="1:14" ht="15">
      <c r="A51" s="139"/>
      <c r="B51" s="117">
        <v>2010</v>
      </c>
      <c r="C51" s="124">
        <v>4810</v>
      </c>
      <c r="D51" s="145">
        <v>119545</v>
      </c>
      <c r="E51" s="118">
        <v>31403</v>
      </c>
      <c r="F51" s="118">
        <v>13957</v>
      </c>
      <c r="G51" s="140"/>
      <c r="K51" s="197"/>
      <c r="L51" s="198"/>
      <c r="M51" s="199"/>
      <c r="N51" s="200"/>
    </row>
    <row r="52" spans="1:15" s="78" customFormat="1" ht="15">
      <c r="A52" s="139"/>
      <c r="B52" s="117">
        <v>2011</v>
      </c>
      <c r="C52" s="124">
        <v>4810</v>
      </c>
      <c r="D52" s="145">
        <v>120572</v>
      </c>
      <c r="E52" s="117" t="s">
        <v>20</v>
      </c>
      <c r="F52" s="117" t="s">
        <v>20</v>
      </c>
      <c r="G52" s="140"/>
      <c r="H52" s="191"/>
      <c r="I52" s="191"/>
      <c r="J52" s="191"/>
      <c r="K52" s="197"/>
      <c r="L52" s="198"/>
      <c r="M52" s="199"/>
      <c r="N52" s="200"/>
      <c r="O52" s="191"/>
    </row>
    <row r="53" spans="1:15" s="78" customFormat="1" ht="15">
      <c r="A53" s="139"/>
      <c r="B53" s="117">
        <v>2012</v>
      </c>
      <c r="C53" s="124">
        <v>4810</v>
      </c>
      <c r="D53" s="117" t="s">
        <v>20</v>
      </c>
      <c r="E53" s="117" t="s">
        <v>20</v>
      </c>
      <c r="F53" s="117" t="s">
        <v>20</v>
      </c>
      <c r="G53" s="140"/>
      <c r="H53" s="191"/>
      <c r="I53" s="191"/>
      <c r="J53" s="191"/>
      <c r="K53" s="197"/>
      <c r="L53" s="198"/>
      <c r="M53" s="199"/>
      <c r="N53" s="200"/>
      <c r="O53" s="191"/>
    </row>
    <row r="54" spans="1:14" ht="15">
      <c r="A54" s="146" t="s">
        <v>28</v>
      </c>
      <c r="B54" s="126">
        <v>2000</v>
      </c>
      <c r="C54" s="127">
        <v>4066</v>
      </c>
      <c r="D54" s="125">
        <v>44007</v>
      </c>
      <c r="E54" s="126" t="s">
        <v>20</v>
      </c>
      <c r="F54" s="126" t="s">
        <v>20</v>
      </c>
      <c r="G54" s="144" t="s">
        <v>29</v>
      </c>
      <c r="K54" s="186"/>
      <c r="L54" s="187"/>
      <c r="M54" s="188"/>
      <c r="N54" s="202"/>
    </row>
    <row r="55" spans="1:14" ht="15" hidden="1">
      <c r="A55" s="146"/>
      <c r="B55" s="126">
        <v>2005</v>
      </c>
      <c r="C55" s="127">
        <v>4611</v>
      </c>
      <c r="D55" s="125">
        <v>58209</v>
      </c>
      <c r="E55" s="126" t="s">
        <v>20</v>
      </c>
      <c r="F55" s="126" t="s">
        <v>20</v>
      </c>
      <c r="G55" s="144"/>
      <c r="K55" s="195"/>
      <c r="L55" s="187"/>
      <c r="M55" s="188"/>
      <c r="N55" s="202"/>
    </row>
    <row r="56" spans="1:14" ht="15" hidden="1">
      <c r="A56" s="146"/>
      <c r="B56" s="126">
        <v>2006</v>
      </c>
      <c r="C56" s="127">
        <v>4624</v>
      </c>
      <c r="D56" s="125">
        <v>64810</v>
      </c>
      <c r="E56" s="126" t="s">
        <v>20</v>
      </c>
      <c r="F56" s="126" t="s">
        <v>20</v>
      </c>
      <c r="G56" s="144"/>
      <c r="K56" s="195"/>
      <c r="L56" s="187"/>
      <c r="M56" s="188"/>
      <c r="N56" s="202"/>
    </row>
    <row r="57" spans="1:14" ht="15" hidden="1">
      <c r="A57" s="146"/>
      <c r="B57" s="126">
        <v>2007</v>
      </c>
      <c r="C57" s="128">
        <v>4629</v>
      </c>
      <c r="D57" s="125">
        <v>76751</v>
      </c>
      <c r="E57" s="126" t="s">
        <v>20</v>
      </c>
      <c r="F57" s="126" t="s">
        <v>20</v>
      </c>
      <c r="G57" s="144"/>
      <c r="K57" s="195"/>
      <c r="L57" s="187"/>
      <c r="M57" s="188"/>
      <c r="N57" s="202"/>
    </row>
    <row r="58" spans="1:14" ht="15">
      <c r="A58" s="146"/>
      <c r="B58" s="126">
        <v>2008</v>
      </c>
      <c r="C58" s="128">
        <v>4786</v>
      </c>
      <c r="D58" s="125">
        <v>91554</v>
      </c>
      <c r="E58" s="126" t="s">
        <v>20</v>
      </c>
      <c r="F58" s="126" t="s">
        <v>20</v>
      </c>
      <c r="G58" s="144"/>
      <c r="K58" s="195"/>
      <c r="L58" s="187"/>
      <c r="M58" s="188"/>
      <c r="N58" s="202"/>
    </row>
    <row r="59" spans="1:14" ht="15">
      <c r="A59" s="146"/>
      <c r="B59" s="126">
        <v>2009</v>
      </c>
      <c r="C59" s="128">
        <v>4891</v>
      </c>
      <c r="D59" s="125">
        <v>103964</v>
      </c>
      <c r="E59" s="117" t="s">
        <v>20</v>
      </c>
      <c r="F59" s="117" t="s">
        <v>20</v>
      </c>
      <c r="G59" s="144"/>
      <c r="K59" s="195"/>
      <c r="L59" s="187"/>
      <c r="M59" s="188"/>
      <c r="N59" s="202"/>
    </row>
    <row r="60" spans="1:14" ht="15">
      <c r="A60" s="146"/>
      <c r="B60" s="126">
        <v>2010</v>
      </c>
      <c r="C60" s="128">
        <v>4991</v>
      </c>
      <c r="D60" s="129">
        <v>117040</v>
      </c>
      <c r="E60" s="117" t="s">
        <v>20</v>
      </c>
      <c r="F60" s="117" t="s">
        <v>20</v>
      </c>
      <c r="G60" s="144"/>
      <c r="K60" s="195"/>
      <c r="L60" s="187"/>
      <c r="M60" s="188"/>
      <c r="N60" s="202"/>
    </row>
    <row r="61" spans="1:15" s="78" customFormat="1" ht="15">
      <c r="A61" s="146"/>
      <c r="B61" s="126">
        <v>2011</v>
      </c>
      <c r="C61" s="128">
        <v>5091</v>
      </c>
      <c r="D61" s="129">
        <v>126815</v>
      </c>
      <c r="E61" s="117" t="s">
        <v>20</v>
      </c>
      <c r="F61" s="117" t="s">
        <v>20</v>
      </c>
      <c r="G61" s="144"/>
      <c r="H61" s="191"/>
      <c r="I61" s="191"/>
      <c r="J61" s="191"/>
      <c r="K61" s="195"/>
      <c r="L61" s="187"/>
      <c r="M61" s="188"/>
      <c r="N61" s="202"/>
      <c r="O61" s="191"/>
    </row>
    <row r="62" spans="1:15" s="78" customFormat="1" ht="15">
      <c r="A62" s="146"/>
      <c r="B62" s="126">
        <v>2012</v>
      </c>
      <c r="C62" s="128">
        <v>5091</v>
      </c>
      <c r="D62" s="129" t="s">
        <v>20</v>
      </c>
      <c r="E62" s="117" t="s">
        <v>20</v>
      </c>
      <c r="F62" s="117" t="s">
        <v>20</v>
      </c>
      <c r="G62" s="144"/>
      <c r="H62" s="191"/>
      <c r="I62" s="191"/>
      <c r="J62" s="191"/>
      <c r="K62" s="195"/>
      <c r="L62" s="187"/>
      <c r="M62" s="188"/>
      <c r="N62" s="202"/>
      <c r="O62" s="191"/>
    </row>
    <row r="63" spans="1:15" s="78" customFormat="1" ht="15">
      <c r="A63" s="146" t="s">
        <v>215</v>
      </c>
      <c r="B63" s="126">
        <v>2000</v>
      </c>
      <c r="C63" s="128">
        <v>50069</v>
      </c>
      <c r="D63" s="130">
        <v>21562</v>
      </c>
      <c r="E63" s="117" t="s">
        <v>20</v>
      </c>
      <c r="F63" s="117" t="s">
        <v>20</v>
      </c>
      <c r="G63" s="144" t="s">
        <v>217</v>
      </c>
      <c r="H63" s="191"/>
      <c r="I63" s="191"/>
      <c r="J63" s="191"/>
      <c r="K63" s="195"/>
      <c r="L63" s="187"/>
      <c r="M63" s="188"/>
      <c r="N63" s="202"/>
      <c r="O63" s="191"/>
    </row>
    <row r="64" spans="1:15" s="78" customFormat="1" ht="15" hidden="1">
      <c r="A64" s="146"/>
      <c r="B64" s="126">
        <v>2005</v>
      </c>
      <c r="C64" s="128">
        <v>37636</v>
      </c>
      <c r="D64" s="130">
        <v>34724</v>
      </c>
      <c r="E64" s="117" t="s">
        <v>20</v>
      </c>
      <c r="F64" s="117" t="s">
        <v>20</v>
      </c>
      <c r="G64" s="144"/>
      <c r="H64" s="191"/>
      <c r="I64" s="191"/>
      <c r="J64" s="191"/>
      <c r="K64" s="195"/>
      <c r="L64" s="187"/>
      <c r="M64" s="188"/>
      <c r="N64" s="202"/>
      <c r="O64" s="191"/>
    </row>
    <row r="65" spans="1:15" s="78" customFormat="1" ht="15" hidden="1">
      <c r="A65" s="146"/>
      <c r="B65" s="126">
        <v>2006</v>
      </c>
      <c r="C65" s="128">
        <v>34892</v>
      </c>
      <c r="D65" s="130">
        <v>41063</v>
      </c>
      <c r="E65" s="117" t="s">
        <v>20</v>
      </c>
      <c r="F65" s="117" t="s">
        <v>20</v>
      </c>
      <c r="G65" s="144"/>
      <c r="H65" s="191"/>
      <c r="I65" s="191"/>
      <c r="J65" s="191"/>
      <c r="K65" s="195"/>
      <c r="L65" s="187"/>
      <c r="M65" s="188"/>
      <c r="N65" s="202"/>
      <c r="O65" s="191"/>
    </row>
    <row r="66" spans="1:15" s="78" customFormat="1" ht="15" hidden="1">
      <c r="A66" s="146"/>
      <c r="B66" s="126">
        <v>2007</v>
      </c>
      <c r="C66" s="127">
        <v>32166</v>
      </c>
      <c r="D66" s="129">
        <v>42124</v>
      </c>
      <c r="E66" s="117" t="s">
        <v>20</v>
      </c>
      <c r="F66" s="117" t="s">
        <v>20</v>
      </c>
      <c r="G66" s="144"/>
      <c r="H66" s="191"/>
      <c r="I66" s="191"/>
      <c r="J66" s="191"/>
      <c r="K66" s="195"/>
      <c r="L66" s="187"/>
      <c r="M66" s="188"/>
      <c r="N66" s="202"/>
      <c r="O66" s="191"/>
    </row>
    <row r="67" spans="1:15" s="78" customFormat="1" ht="15">
      <c r="A67" s="146"/>
      <c r="B67" s="126">
        <v>2008</v>
      </c>
      <c r="C67" s="127">
        <v>47890</v>
      </c>
      <c r="D67" s="129">
        <v>43228</v>
      </c>
      <c r="E67" s="117" t="s">
        <v>20</v>
      </c>
      <c r="F67" s="117" t="s">
        <v>20</v>
      </c>
      <c r="G67" s="144"/>
      <c r="H67" s="191"/>
      <c r="I67" s="191"/>
      <c r="J67" s="191"/>
      <c r="K67" s="195"/>
      <c r="L67" s="187"/>
      <c r="M67" s="188"/>
      <c r="N67" s="202"/>
      <c r="O67" s="191"/>
    </row>
    <row r="68" spans="1:15" s="78" customFormat="1" ht="15">
      <c r="A68" s="146"/>
      <c r="B68" s="126">
        <v>2009</v>
      </c>
      <c r="C68" s="127">
        <v>52356</v>
      </c>
      <c r="D68" s="129">
        <v>45167</v>
      </c>
      <c r="E68" s="117" t="s">
        <v>20</v>
      </c>
      <c r="F68" s="117" t="s">
        <v>20</v>
      </c>
      <c r="G68" s="144"/>
      <c r="H68" s="191"/>
      <c r="I68" s="191"/>
      <c r="J68" s="191"/>
      <c r="K68" s="195"/>
      <c r="L68" s="187"/>
      <c r="M68" s="188"/>
      <c r="N68" s="202"/>
      <c r="O68" s="191"/>
    </row>
    <row r="69" spans="1:15" s="78" customFormat="1" ht="15">
      <c r="A69" s="146"/>
      <c r="B69" s="126">
        <v>2010</v>
      </c>
      <c r="C69" s="128">
        <v>50246</v>
      </c>
      <c r="D69" s="129">
        <v>77377</v>
      </c>
      <c r="E69" s="117" t="s">
        <v>20</v>
      </c>
      <c r="F69" s="117" t="s">
        <v>20</v>
      </c>
      <c r="G69" s="144"/>
      <c r="H69" s="191"/>
      <c r="I69" s="191"/>
      <c r="J69" s="191"/>
      <c r="K69" s="195"/>
      <c r="L69" s="187"/>
      <c r="M69" s="188"/>
      <c r="N69" s="202"/>
      <c r="O69" s="191"/>
    </row>
    <row r="70" spans="1:15" s="78" customFormat="1" ht="15">
      <c r="A70" s="146"/>
      <c r="B70" s="126">
        <v>2011</v>
      </c>
      <c r="C70" s="128">
        <v>30244</v>
      </c>
      <c r="D70" s="130">
        <v>88968</v>
      </c>
      <c r="E70" s="117" t="s">
        <v>20</v>
      </c>
      <c r="F70" s="117" t="s">
        <v>20</v>
      </c>
      <c r="G70" s="144"/>
      <c r="H70" s="191"/>
      <c r="I70" s="191"/>
      <c r="J70" s="191"/>
      <c r="K70" s="195"/>
      <c r="L70" s="187"/>
      <c r="M70" s="188"/>
      <c r="N70" s="202"/>
      <c r="O70" s="191"/>
    </row>
    <row r="71" spans="1:15" s="78" customFormat="1" ht="15">
      <c r="A71" s="146"/>
      <c r="B71" s="126">
        <v>2012</v>
      </c>
      <c r="C71" s="128">
        <v>35244</v>
      </c>
      <c r="D71" s="129" t="s">
        <v>20</v>
      </c>
      <c r="E71" s="117" t="s">
        <v>20</v>
      </c>
      <c r="F71" s="117" t="s">
        <v>20</v>
      </c>
      <c r="G71" s="144"/>
      <c r="H71" s="191"/>
      <c r="I71" s="191"/>
      <c r="J71" s="191"/>
      <c r="K71" s="195"/>
      <c r="L71" s="187"/>
      <c r="M71" s="188"/>
      <c r="N71" s="202"/>
      <c r="O71" s="191"/>
    </row>
    <row r="72" spans="1:15" s="78" customFormat="1" ht="15">
      <c r="A72" s="146" t="s">
        <v>216</v>
      </c>
      <c r="B72" s="126">
        <v>2000</v>
      </c>
      <c r="C72" s="127">
        <v>916713</v>
      </c>
      <c r="D72" s="129">
        <v>986298</v>
      </c>
      <c r="E72" s="147" t="s">
        <v>20</v>
      </c>
      <c r="F72" s="147" t="s">
        <v>20</v>
      </c>
      <c r="G72" s="144" t="s">
        <v>218</v>
      </c>
      <c r="H72" s="191"/>
      <c r="I72" s="191"/>
      <c r="J72" s="191"/>
      <c r="K72" s="195"/>
      <c r="L72" s="187"/>
      <c r="M72" s="188"/>
      <c r="N72" s="202"/>
      <c r="O72" s="191"/>
    </row>
    <row r="73" spans="1:15" s="78" customFormat="1" ht="15" hidden="1">
      <c r="A73" s="146"/>
      <c r="B73" s="126">
        <v>2005</v>
      </c>
      <c r="C73" s="127">
        <v>1041467</v>
      </c>
      <c r="D73" s="129">
        <v>1130819</v>
      </c>
      <c r="E73" s="148">
        <v>1006768</v>
      </c>
      <c r="F73" s="149">
        <v>748223</v>
      </c>
      <c r="G73" s="144"/>
      <c r="H73" s="191"/>
      <c r="I73" s="191"/>
      <c r="J73" s="191"/>
      <c r="K73" s="195"/>
      <c r="L73" s="187"/>
      <c r="M73" s="188"/>
      <c r="N73" s="202"/>
      <c r="O73" s="191"/>
    </row>
    <row r="74" spans="1:15" s="78" customFormat="1" ht="15" hidden="1">
      <c r="A74" s="146"/>
      <c r="B74" s="126">
        <v>2006</v>
      </c>
      <c r="C74" s="127">
        <v>892913</v>
      </c>
      <c r="D74" s="129">
        <v>1327612</v>
      </c>
      <c r="E74" s="148">
        <v>954070</v>
      </c>
      <c r="F74" s="149">
        <v>720214</v>
      </c>
      <c r="G74" s="144"/>
      <c r="H74" s="191"/>
      <c r="I74" s="191"/>
      <c r="J74" s="191"/>
      <c r="K74" s="195"/>
      <c r="L74" s="187"/>
      <c r="M74" s="188"/>
      <c r="N74" s="202"/>
      <c r="O74" s="191"/>
    </row>
    <row r="75" spans="1:15" s="78" customFormat="1" ht="15" hidden="1">
      <c r="A75" s="146"/>
      <c r="B75" s="126">
        <v>2007</v>
      </c>
      <c r="C75" s="127">
        <v>893482</v>
      </c>
      <c r="D75" s="129">
        <v>1472438</v>
      </c>
      <c r="E75" s="148">
        <v>980732</v>
      </c>
      <c r="F75" s="149">
        <v>757561</v>
      </c>
      <c r="G75" s="144"/>
      <c r="H75" s="191"/>
      <c r="I75" s="191"/>
      <c r="J75" s="191"/>
      <c r="K75" s="195"/>
      <c r="L75" s="187"/>
      <c r="M75" s="188"/>
      <c r="N75" s="202"/>
      <c r="O75" s="191"/>
    </row>
    <row r="76" spans="1:15" s="78" customFormat="1" ht="15">
      <c r="A76" s="146"/>
      <c r="B76" s="126">
        <v>2008</v>
      </c>
      <c r="C76" s="127">
        <v>1007567</v>
      </c>
      <c r="D76" s="129">
        <v>1801397</v>
      </c>
      <c r="E76" s="148">
        <v>1292078</v>
      </c>
      <c r="F76" s="149">
        <v>1002727</v>
      </c>
      <c r="G76" s="144"/>
      <c r="H76" s="191"/>
      <c r="I76" s="191"/>
      <c r="J76" s="191"/>
      <c r="K76" s="195"/>
      <c r="L76" s="187"/>
      <c r="M76" s="188"/>
      <c r="N76" s="202"/>
      <c r="O76" s="191"/>
    </row>
    <row r="77" spans="1:15" s="78" customFormat="1" ht="15">
      <c r="A77" s="146"/>
      <c r="B77" s="126">
        <v>2009</v>
      </c>
      <c r="C77" s="127">
        <v>1176914</v>
      </c>
      <c r="D77" s="129">
        <v>1671151</v>
      </c>
      <c r="E77" s="148">
        <v>1066049</v>
      </c>
      <c r="F77" s="149">
        <v>776914</v>
      </c>
      <c r="G77" s="144"/>
      <c r="H77" s="191"/>
      <c r="I77" s="191"/>
      <c r="J77" s="191"/>
      <c r="K77" s="195"/>
      <c r="L77" s="187"/>
      <c r="M77" s="188"/>
      <c r="N77" s="202"/>
      <c r="O77" s="191"/>
    </row>
    <row r="78" spans="1:15" s="78" customFormat="1" ht="15">
      <c r="A78" s="146"/>
      <c r="B78" s="126">
        <v>2010</v>
      </c>
      <c r="C78" s="127">
        <v>1145174</v>
      </c>
      <c r="D78" s="129">
        <v>1638684</v>
      </c>
      <c r="E78" s="148">
        <v>1042253</v>
      </c>
      <c r="F78" s="149">
        <v>782946</v>
      </c>
      <c r="G78" s="144"/>
      <c r="H78" s="191"/>
      <c r="I78" s="191"/>
      <c r="J78" s="191"/>
      <c r="K78" s="195"/>
      <c r="L78" s="187"/>
      <c r="M78" s="188"/>
      <c r="N78" s="202"/>
      <c r="O78" s="191"/>
    </row>
    <row r="79" spans="1:15" s="78" customFormat="1" ht="15">
      <c r="A79" s="146"/>
      <c r="B79" s="126">
        <v>2011</v>
      </c>
      <c r="C79" s="127">
        <v>966108</v>
      </c>
      <c r="D79" s="129">
        <v>1612199</v>
      </c>
      <c r="E79" s="148">
        <v>1248892</v>
      </c>
      <c r="F79" s="149">
        <v>993798</v>
      </c>
      <c r="G79" s="144"/>
      <c r="H79" s="191"/>
      <c r="I79" s="191"/>
      <c r="J79" s="191"/>
      <c r="K79" s="195"/>
      <c r="L79" s="187"/>
      <c r="M79" s="188"/>
      <c r="N79" s="202"/>
      <c r="O79" s="191"/>
    </row>
    <row r="80" spans="1:15" s="78" customFormat="1" ht="15">
      <c r="A80" s="146"/>
      <c r="B80" s="126">
        <v>2012</v>
      </c>
      <c r="C80" s="127">
        <v>1178125</v>
      </c>
      <c r="D80" s="129" t="s">
        <v>20</v>
      </c>
      <c r="E80" s="126" t="s">
        <v>20</v>
      </c>
      <c r="F80" s="126" t="s">
        <v>20</v>
      </c>
      <c r="G80" s="144"/>
      <c r="H80" s="191"/>
      <c r="I80" s="191"/>
      <c r="J80" s="191"/>
      <c r="K80" s="195"/>
      <c r="L80" s="187"/>
      <c r="M80" s="188"/>
      <c r="N80" s="202"/>
      <c r="O80" s="191"/>
    </row>
    <row r="81" spans="1:14" ht="15">
      <c r="A81" s="146" t="s">
        <v>30</v>
      </c>
      <c r="B81" s="126">
        <v>2000</v>
      </c>
      <c r="C81" s="127">
        <v>120421</v>
      </c>
      <c r="D81" s="125">
        <v>56922</v>
      </c>
      <c r="E81" s="125">
        <v>146656</v>
      </c>
      <c r="F81" s="125">
        <v>126410</v>
      </c>
      <c r="G81" s="144" t="s">
        <v>31</v>
      </c>
      <c r="K81" s="186"/>
      <c r="L81" s="187"/>
      <c r="M81" s="188"/>
      <c r="N81" s="202"/>
    </row>
    <row r="82" spans="1:14" ht="15" hidden="1">
      <c r="A82" s="146"/>
      <c r="B82" s="126">
        <v>2005</v>
      </c>
      <c r="C82" s="127">
        <v>157544</v>
      </c>
      <c r="D82" s="125">
        <v>116599</v>
      </c>
      <c r="E82" s="125">
        <v>231564</v>
      </c>
      <c r="F82" s="125">
        <v>196317</v>
      </c>
      <c r="G82" s="144"/>
      <c r="K82" s="186"/>
      <c r="L82" s="187"/>
      <c r="M82" s="188"/>
      <c r="N82" s="202"/>
    </row>
    <row r="83" spans="1:14" ht="15" hidden="1">
      <c r="A83" s="146"/>
      <c r="B83" s="126">
        <v>2006</v>
      </c>
      <c r="C83" s="127">
        <v>147782</v>
      </c>
      <c r="D83" s="125">
        <v>124584</v>
      </c>
      <c r="E83" s="125">
        <v>220965</v>
      </c>
      <c r="F83" s="125">
        <v>192778</v>
      </c>
      <c r="G83" s="144"/>
      <c r="K83" s="186"/>
      <c r="L83" s="187"/>
      <c r="M83" s="188"/>
      <c r="N83" s="202"/>
    </row>
    <row r="84" spans="1:14" ht="15" hidden="1">
      <c r="A84" s="146"/>
      <c r="B84" s="126">
        <v>2007</v>
      </c>
      <c r="C84" s="127">
        <v>151840</v>
      </c>
      <c r="D84" s="125">
        <v>120246</v>
      </c>
      <c r="E84" s="125">
        <v>228403</v>
      </c>
      <c r="F84" s="125">
        <v>199106</v>
      </c>
      <c r="G84" s="144"/>
      <c r="K84" s="186"/>
      <c r="L84" s="187"/>
      <c r="M84" s="188"/>
      <c r="N84" s="202"/>
    </row>
    <row r="85" spans="1:14" ht="15">
      <c r="A85" s="146"/>
      <c r="B85" s="126">
        <v>2008</v>
      </c>
      <c r="C85" s="127">
        <v>152031</v>
      </c>
      <c r="D85" s="125">
        <v>114751</v>
      </c>
      <c r="E85" s="125">
        <v>267522</v>
      </c>
      <c r="F85" s="125">
        <v>236541</v>
      </c>
      <c r="G85" s="144"/>
      <c r="K85" s="186"/>
      <c r="L85" s="187"/>
      <c r="M85" s="206"/>
      <c r="N85" s="202"/>
    </row>
    <row r="86" spans="1:14" ht="15">
      <c r="A86" s="146"/>
      <c r="B86" s="126">
        <v>2009</v>
      </c>
      <c r="C86" s="127">
        <v>158669</v>
      </c>
      <c r="D86" s="125">
        <v>119063</v>
      </c>
      <c r="E86" s="125">
        <v>289144</v>
      </c>
      <c r="F86" s="125">
        <v>257312</v>
      </c>
      <c r="G86" s="144"/>
      <c r="K86" s="186"/>
      <c r="L86" s="187"/>
      <c r="M86" s="206"/>
      <c r="N86" s="202"/>
    </row>
    <row r="87" spans="1:14" ht="15">
      <c r="A87" s="146"/>
      <c r="B87" s="126">
        <v>2010</v>
      </c>
      <c r="C87" s="127">
        <v>164054</v>
      </c>
      <c r="D87" s="150">
        <v>162943</v>
      </c>
      <c r="E87" s="150">
        <v>325554</v>
      </c>
      <c r="F87" s="150">
        <v>286430</v>
      </c>
      <c r="G87" s="144"/>
      <c r="K87" s="186"/>
      <c r="L87" s="187"/>
      <c r="M87" s="206"/>
      <c r="N87" s="204"/>
    </row>
    <row r="88" spans="1:15" s="78" customFormat="1" ht="15">
      <c r="A88" s="146"/>
      <c r="B88" s="126">
        <v>2011</v>
      </c>
      <c r="C88" s="127">
        <v>158723</v>
      </c>
      <c r="D88" s="150">
        <v>203706</v>
      </c>
      <c r="E88" s="150">
        <v>343867</v>
      </c>
      <c r="F88" s="150">
        <v>302560</v>
      </c>
      <c r="G88" s="144"/>
      <c r="H88" s="191"/>
      <c r="I88" s="191"/>
      <c r="J88" s="191"/>
      <c r="K88" s="186"/>
      <c r="L88" s="187"/>
      <c r="M88" s="206"/>
      <c r="N88" s="204"/>
      <c r="O88" s="191"/>
    </row>
    <row r="89" spans="1:15" s="78" customFormat="1" ht="15">
      <c r="A89" s="146"/>
      <c r="B89" s="126">
        <v>2012</v>
      </c>
      <c r="C89" s="127">
        <v>191731</v>
      </c>
      <c r="D89" s="117" t="s">
        <v>20</v>
      </c>
      <c r="E89" s="117" t="s">
        <v>20</v>
      </c>
      <c r="F89" s="117" t="s">
        <v>20</v>
      </c>
      <c r="G89" s="144"/>
      <c r="H89" s="191"/>
      <c r="I89" s="191"/>
      <c r="J89" s="191"/>
      <c r="K89" s="186"/>
      <c r="L89" s="187"/>
      <c r="M89" s="206"/>
      <c r="N89" s="204"/>
      <c r="O89" s="191"/>
    </row>
    <row r="90" spans="1:14" ht="16.5">
      <c r="A90" s="146" t="s">
        <v>284</v>
      </c>
      <c r="B90" s="126">
        <v>2000</v>
      </c>
      <c r="C90" s="127">
        <v>2623</v>
      </c>
      <c r="D90" s="129" t="s">
        <v>20</v>
      </c>
      <c r="E90" s="126" t="s">
        <v>20</v>
      </c>
      <c r="F90" s="126" t="s">
        <v>20</v>
      </c>
      <c r="G90" s="144" t="s">
        <v>32</v>
      </c>
      <c r="K90" s="186"/>
      <c r="L90" s="187"/>
      <c r="M90" s="188"/>
      <c r="N90" s="207"/>
    </row>
    <row r="91" spans="1:14" ht="15" hidden="1">
      <c r="A91" s="146"/>
      <c r="B91" s="126">
        <v>2005</v>
      </c>
      <c r="C91" s="127">
        <v>1814</v>
      </c>
      <c r="D91" s="129">
        <v>7029</v>
      </c>
      <c r="E91" s="126" t="s">
        <v>20</v>
      </c>
      <c r="F91" s="126" t="s">
        <v>20</v>
      </c>
      <c r="G91" s="144"/>
      <c r="K91" s="186"/>
      <c r="L91" s="187"/>
      <c r="M91" s="188"/>
      <c r="N91" s="207"/>
    </row>
    <row r="92" spans="1:14" ht="15" hidden="1">
      <c r="A92" s="146"/>
      <c r="B92" s="126">
        <v>2006</v>
      </c>
      <c r="C92" s="127">
        <v>2323</v>
      </c>
      <c r="D92" s="129">
        <v>20554</v>
      </c>
      <c r="E92" s="126" t="s">
        <v>20</v>
      </c>
      <c r="F92" s="126" t="s">
        <v>20</v>
      </c>
      <c r="G92" s="144"/>
      <c r="K92" s="186"/>
      <c r="L92" s="187"/>
      <c r="M92" s="188"/>
      <c r="N92" s="207"/>
    </row>
    <row r="93" spans="1:14" ht="15" hidden="1">
      <c r="A93" s="146"/>
      <c r="B93" s="126">
        <v>2007</v>
      </c>
      <c r="C93" s="127">
        <v>2701</v>
      </c>
      <c r="D93" s="125">
        <v>6082</v>
      </c>
      <c r="E93" s="126" t="s">
        <v>20</v>
      </c>
      <c r="F93" s="126" t="s">
        <v>20</v>
      </c>
      <c r="G93" s="144"/>
      <c r="K93" s="186"/>
      <c r="L93" s="187"/>
      <c r="M93" s="188"/>
      <c r="N93" s="189"/>
    </row>
    <row r="94" spans="1:14" ht="15">
      <c r="A94" s="151"/>
      <c r="B94" s="131">
        <v>2008</v>
      </c>
      <c r="C94" s="132">
        <v>2843</v>
      </c>
      <c r="D94" s="133">
        <v>10054</v>
      </c>
      <c r="E94" s="131" t="s">
        <v>20</v>
      </c>
      <c r="F94" s="131" t="s">
        <v>20</v>
      </c>
      <c r="G94" s="152"/>
      <c r="K94" s="186"/>
      <c r="L94" s="187"/>
      <c r="M94" s="188"/>
      <c r="N94" s="189"/>
    </row>
    <row r="95" spans="1:14" ht="15">
      <c r="A95" s="151"/>
      <c r="B95" s="131">
        <v>2009</v>
      </c>
      <c r="C95" s="132">
        <v>1699</v>
      </c>
      <c r="D95" s="133">
        <v>12974</v>
      </c>
      <c r="E95" s="143" t="s">
        <v>20</v>
      </c>
      <c r="F95" s="143" t="s">
        <v>20</v>
      </c>
      <c r="G95" s="152"/>
      <c r="K95" s="186"/>
      <c r="L95" s="187"/>
      <c r="M95" s="188"/>
      <c r="N95" s="189"/>
    </row>
    <row r="96" spans="1:14" ht="20.25">
      <c r="A96" s="151"/>
      <c r="B96" s="131">
        <v>2010</v>
      </c>
      <c r="C96" s="132">
        <v>1318</v>
      </c>
      <c r="D96" s="117" t="s">
        <v>285</v>
      </c>
      <c r="E96" s="143" t="s">
        <v>20</v>
      </c>
      <c r="F96" s="143" t="s">
        <v>20</v>
      </c>
      <c r="G96" s="152"/>
      <c r="K96" s="186"/>
      <c r="L96" s="187"/>
      <c r="M96" s="188"/>
      <c r="N96" s="190"/>
    </row>
    <row r="97" spans="1:15" s="78" customFormat="1" ht="16.5">
      <c r="A97" s="151"/>
      <c r="B97" s="131">
        <v>2011</v>
      </c>
      <c r="C97" s="132" t="s">
        <v>286</v>
      </c>
      <c r="D97" s="134" t="s">
        <v>287</v>
      </c>
      <c r="E97" s="143" t="s">
        <v>20</v>
      </c>
      <c r="F97" s="143" t="s">
        <v>20</v>
      </c>
      <c r="G97" s="152"/>
      <c r="H97" s="191"/>
      <c r="I97" s="191"/>
      <c r="J97" s="191"/>
      <c r="K97" s="186"/>
      <c r="L97" s="187"/>
      <c r="M97" s="188"/>
      <c r="N97" s="190"/>
      <c r="O97" s="191"/>
    </row>
    <row r="98" spans="1:15" s="78" customFormat="1" ht="16.5">
      <c r="A98" s="151"/>
      <c r="B98" s="131">
        <v>2012</v>
      </c>
      <c r="C98" s="132" t="s">
        <v>288</v>
      </c>
      <c r="D98" s="134" t="s">
        <v>20</v>
      </c>
      <c r="E98" s="143" t="s">
        <v>20</v>
      </c>
      <c r="F98" s="143" t="s">
        <v>20</v>
      </c>
      <c r="G98" s="152"/>
      <c r="H98" s="191"/>
      <c r="I98" s="191"/>
      <c r="J98" s="191"/>
      <c r="K98" s="186"/>
      <c r="L98" s="187"/>
      <c r="M98" s="188"/>
      <c r="N98" s="190"/>
      <c r="O98" s="191"/>
    </row>
    <row r="99" spans="1:14" ht="15">
      <c r="A99" s="146" t="s">
        <v>33</v>
      </c>
      <c r="B99" s="126">
        <v>2000</v>
      </c>
      <c r="C99" s="127">
        <v>7140</v>
      </c>
      <c r="D99" s="129">
        <v>7378</v>
      </c>
      <c r="E99" s="126" t="s">
        <v>20</v>
      </c>
      <c r="F99" s="126" t="s">
        <v>20</v>
      </c>
      <c r="G99" s="144" t="s">
        <v>34</v>
      </c>
      <c r="K99" s="186"/>
      <c r="L99" s="187"/>
      <c r="M99" s="188"/>
      <c r="N99" s="208"/>
    </row>
    <row r="100" spans="1:14" ht="16.5" hidden="1">
      <c r="A100" s="146"/>
      <c r="B100" s="126">
        <v>2005</v>
      </c>
      <c r="C100" s="135" t="s">
        <v>289</v>
      </c>
      <c r="D100" s="129">
        <v>16646</v>
      </c>
      <c r="E100" s="126" t="s">
        <v>20</v>
      </c>
      <c r="F100" s="126" t="s">
        <v>20</v>
      </c>
      <c r="G100" s="144"/>
      <c r="K100" s="186"/>
      <c r="L100" s="187"/>
      <c r="M100" s="206"/>
      <c r="N100" s="208"/>
    </row>
    <row r="101" spans="1:14" ht="16.5" hidden="1">
      <c r="A101" s="146"/>
      <c r="B101" s="126">
        <v>2006</v>
      </c>
      <c r="C101" s="135" t="s">
        <v>290</v>
      </c>
      <c r="D101" s="129">
        <v>21306</v>
      </c>
      <c r="E101" s="126" t="s">
        <v>20</v>
      </c>
      <c r="F101" s="126" t="s">
        <v>20</v>
      </c>
      <c r="G101" s="144"/>
      <c r="K101" s="186"/>
      <c r="L101" s="187"/>
      <c r="M101" s="206"/>
      <c r="N101" s="208"/>
    </row>
    <row r="102" spans="1:14" ht="16.5" hidden="1">
      <c r="A102" s="146"/>
      <c r="B102" s="126">
        <v>2007</v>
      </c>
      <c r="C102" s="135" t="s">
        <v>291</v>
      </c>
      <c r="D102" s="129">
        <v>26179</v>
      </c>
      <c r="E102" s="126" t="s">
        <v>20</v>
      </c>
      <c r="F102" s="126" t="s">
        <v>20</v>
      </c>
      <c r="G102" s="144"/>
      <c r="K102" s="186"/>
      <c r="L102" s="187"/>
      <c r="M102" s="206"/>
      <c r="N102" s="208"/>
    </row>
    <row r="103" spans="1:14" ht="16.5">
      <c r="A103" s="146"/>
      <c r="B103" s="126">
        <v>2008</v>
      </c>
      <c r="C103" s="135" t="s">
        <v>292</v>
      </c>
      <c r="D103" s="129">
        <v>42698</v>
      </c>
      <c r="E103" s="126" t="s">
        <v>20</v>
      </c>
      <c r="F103" s="126" t="s">
        <v>20</v>
      </c>
      <c r="G103" s="144"/>
      <c r="K103" s="186"/>
      <c r="L103" s="187"/>
      <c r="M103" s="206"/>
      <c r="N103" s="208"/>
    </row>
    <row r="104" spans="1:14" ht="15">
      <c r="A104" s="146"/>
      <c r="B104" s="126">
        <v>2009</v>
      </c>
      <c r="C104" s="127">
        <v>14100</v>
      </c>
      <c r="D104" s="130">
        <v>52448</v>
      </c>
      <c r="E104" s="117" t="s">
        <v>20</v>
      </c>
      <c r="F104" s="117" t="s">
        <v>20</v>
      </c>
      <c r="G104" s="144"/>
      <c r="K104" s="186"/>
      <c r="L104" s="187"/>
      <c r="M104" s="206"/>
      <c r="N104" s="208"/>
    </row>
    <row r="105" spans="1:14" ht="15">
      <c r="A105" s="146"/>
      <c r="B105" s="126">
        <v>2010</v>
      </c>
      <c r="C105" s="127">
        <v>13796</v>
      </c>
      <c r="D105" s="129">
        <v>65708</v>
      </c>
      <c r="E105" s="117" t="s">
        <v>20</v>
      </c>
      <c r="F105" s="117" t="s">
        <v>20</v>
      </c>
      <c r="G105" s="144"/>
      <c r="K105" s="186"/>
      <c r="L105" s="187"/>
      <c r="M105" s="206"/>
      <c r="N105" s="208"/>
    </row>
    <row r="106" spans="1:15" s="78" customFormat="1" ht="15">
      <c r="A106" s="146"/>
      <c r="B106" s="126">
        <v>2011</v>
      </c>
      <c r="C106" s="127">
        <v>13021</v>
      </c>
      <c r="D106" s="130">
        <v>64879</v>
      </c>
      <c r="E106" s="117" t="s">
        <v>20</v>
      </c>
      <c r="F106" s="117" t="s">
        <v>20</v>
      </c>
      <c r="G106" s="144"/>
      <c r="H106" s="191"/>
      <c r="I106" s="191"/>
      <c r="J106" s="191"/>
      <c r="K106" s="186"/>
      <c r="L106" s="187"/>
      <c r="M106" s="206"/>
      <c r="N106" s="208"/>
      <c r="O106" s="191"/>
    </row>
    <row r="107" spans="1:15" s="78" customFormat="1" ht="15">
      <c r="A107" s="146"/>
      <c r="B107" s="126">
        <v>2012</v>
      </c>
      <c r="C107" s="127">
        <v>11311</v>
      </c>
      <c r="D107" s="126" t="s">
        <v>20</v>
      </c>
      <c r="E107" s="117" t="s">
        <v>20</v>
      </c>
      <c r="F107" s="117" t="s">
        <v>20</v>
      </c>
      <c r="G107" s="144"/>
      <c r="H107" s="191"/>
      <c r="I107" s="191"/>
      <c r="J107" s="191"/>
      <c r="K107" s="186"/>
      <c r="L107" s="187"/>
      <c r="M107" s="206"/>
      <c r="N107" s="208"/>
      <c r="O107" s="191"/>
    </row>
    <row r="108" spans="1:14" ht="15.75" customHeight="1">
      <c r="A108" s="431" t="s">
        <v>35</v>
      </c>
      <c r="B108" s="126">
        <v>2000</v>
      </c>
      <c r="C108" s="127">
        <v>55084</v>
      </c>
      <c r="D108" s="129">
        <v>117803</v>
      </c>
      <c r="E108" s="126" t="s">
        <v>20</v>
      </c>
      <c r="F108" s="126" t="s">
        <v>20</v>
      </c>
      <c r="G108" s="434" t="s">
        <v>36</v>
      </c>
      <c r="K108" s="457"/>
      <c r="L108" s="187"/>
      <c r="M108" s="188"/>
      <c r="N108" s="208"/>
    </row>
    <row r="109" spans="1:14" ht="15" customHeight="1" hidden="1">
      <c r="A109" s="431"/>
      <c r="B109" s="126">
        <v>2005</v>
      </c>
      <c r="C109" s="127">
        <v>74796</v>
      </c>
      <c r="D109" s="129">
        <v>251521</v>
      </c>
      <c r="E109" s="126" t="s">
        <v>20</v>
      </c>
      <c r="F109" s="126" t="s">
        <v>20</v>
      </c>
      <c r="G109" s="434"/>
      <c r="K109" s="457"/>
      <c r="L109" s="187"/>
      <c r="M109" s="188"/>
      <c r="N109" s="208"/>
    </row>
    <row r="110" spans="1:14" ht="15" customHeight="1" hidden="1">
      <c r="A110" s="431"/>
      <c r="B110" s="126">
        <v>2006</v>
      </c>
      <c r="C110" s="127">
        <v>81071</v>
      </c>
      <c r="D110" s="129">
        <v>292474</v>
      </c>
      <c r="E110" s="126" t="s">
        <v>20</v>
      </c>
      <c r="F110" s="126" t="s">
        <v>20</v>
      </c>
      <c r="G110" s="434"/>
      <c r="K110" s="186"/>
      <c r="L110" s="187"/>
      <c r="M110" s="188"/>
      <c r="N110" s="208"/>
    </row>
    <row r="111" spans="1:14" ht="15" customHeight="1" hidden="1">
      <c r="A111" s="431"/>
      <c r="B111" s="126">
        <v>2007</v>
      </c>
      <c r="C111" s="127">
        <v>84718</v>
      </c>
      <c r="D111" s="129">
        <v>312484</v>
      </c>
      <c r="E111" s="126" t="s">
        <v>20</v>
      </c>
      <c r="F111" s="126" t="s">
        <v>20</v>
      </c>
      <c r="G111" s="434"/>
      <c r="K111" s="186"/>
      <c r="L111" s="187"/>
      <c r="M111" s="188"/>
      <c r="N111" s="208"/>
    </row>
    <row r="112" spans="1:14" ht="15">
      <c r="A112" s="431"/>
      <c r="B112" s="126">
        <v>2008</v>
      </c>
      <c r="C112" s="127">
        <v>91251</v>
      </c>
      <c r="D112" s="129">
        <v>287800</v>
      </c>
      <c r="E112" s="126" t="s">
        <v>20</v>
      </c>
      <c r="F112" s="126" t="s">
        <v>20</v>
      </c>
      <c r="G112" s="434"/>
      <c r="K112" s="186"/>
      <c r="L112" s="187"/>
      <c r="M112" s="188"/>
      <c r="N112" s="208"/>
    </row>
    <row r="113" spans="1:14" ht="15">
      <c r="A113" s="146"/>
      <c r="B113" s="126">
        <v>2009</v>
      </c>
      <c r="C113" s="127">
        <v>93784</v>
      </c>
      <c r="D113" s="129">
        <v>297183</v>
      </c>
      <c r="E113" s="117" t="s">
        <v>20</v>
      </c>
      <c r="F113" s="117" t="s">
        <v>20</v>
      </c>
      <c r="G113" s="434"/>
      <c r="K113" s="186"/>
      <c r="L113" s="187"/>
      <c r="M113" s="188"/>
      <c r="N113" s="208"/>
    </row>
    <row r="114" spans="1:14" ht="15">
      <c r="A114" s="146"/>
      <c r="B114" s="126">
        <v>2010</v>
      </c>
      <c r="C114" s="127">
        <v>91519</v>
      </c>
      <c r="D114" s="129">
        <v>507882</v>
      </c>
      <c r="E114" s="117" t="s">
        <v>20</v>
      </c>
      <c r="F114" s="117" t="s">
        <v>20</v>
      </c>
      <c r="G114" s="144"/>
      <c r="K114" s="186"/>
      <c r="L114" s="187"/>
      <c r="M114" s="188"/>
      <c r="N114" s="208"/>
    </row>
    <row r="115" spans="1:15" s="78" customFormat="1" ht="15">
      <c r="A115" s="146"/>
      <c r="B115" s="126">
        <v>2011</v>
      </c>
      <c r="C115" s="127">
        <v>91246</v>
      </c>
      <c r="D115" s="129">
        <v>566527</v>
      </c>
      <c r="E115" s="117" t="s">
        <v>20</v>
      </c>
      <c r="F115" s="117" t="s">
        <v>20</v>
      </c>
      <c r="G115" s="144"/>
      <c r="H115" s="191"/>
      <c r="I115" s="191"/>
      <c r="J115" s="191"/>
      <c r="K115" s="186"/>
      <c r="L115" s="187"/>
      <c r="M115" s="188"/>
      <c r="N115" s="208"/>
      <c r="O115" s="191"/>
    </row>
    <row r="116" spans="1:15" s="78" customFormat="1" ht="15">
      <c r="A116" s="146"/>
      <c r="B116" s="126">
        <v>2012</v>
      </c>
      <c r="C116" s="128">
        <v>90960</v>
      </c>
      <c r="D116" s="129" t="s">
        <v>20</v>
      </c>
      <c r="E116" s="117" t="s">
        <v>20</v>
      </c>
      <c r="F116" s="117" t="s">
        <v>20</v>
      </c>
      <c r="G116" s="144"/>
      <c r="H116" s="191"/>
      <c r="I116" s="191"/>
      <c r="J116" s="191"/>
      <c r="K116" s="186"/>
      <c r="L116" s="187"/>
      <c r="M116" s="188"/>
      <c r="N116" s="208"/>
      <c r="O116" s="191"/>
    </row>
    <row r="117" spans="1:14" ht="15" customHeight="1">
      <c r="A117" s="146" t="s">
        <v>293</v>
      </c>
      <c r="B117" s="126">
        <v>2000</v>
      </c>
      <c r="C117" s="127" t="s">
        <v>20</v>
      </c>
      <c r="D117" s="129">
        <v>1449</v>
      </c>
      <c r="E117" s="126" t="s">
        <v>20</v>
      </c>
      <c r="F117" s="129" t="s">
        <v>20</v>
      </c>
      <c r="G117" s="144" t="s">
        <v>37</v>
      </c>
      <c r="K117" s="186"/>
      <c r="L117" s="187"/>
      <c r="M117" s="188"/>
      <c r="N117" s="207"/>
    </row>
    <row r="118" spans="1:14" ht="15" hidden="1">
      <c r="A118" s="146"/>
      <c r="B118" s="126">
        <v>2005</v>
      </c>
      <c r="C118" s="153" t="s">
        <v>20</v>
      </c>
      <c r="D118" s="129">
        <v>1504</v>
      </c>
      <c r="E118" s="126" t="s">
        <v>20</v>
      </c>
      <c r="F118" s="126" t="s">
        <v>20</v>
      </c>
      <c r="G118" s="144"/>
      <c r="K118" s="186"/>
      <c r="L118" s="187"/>
      <c r="M118" s="209"/>
      <c r="N118" s="207"/>
    </row>
    <row r="119" spans="1:14" ht="15" hidden="1">
      <c r="A119" s="146"/>
      <c r="B119" s="126">
        <v>2006</v>
      </c>
      <c r="C119" s="127">
        <v>57000</v>
      </c>
      <c r="D119" s="129">
        <v>2599</v>
      </c>
      <c r="E119" s="129">
        <v>366428.5</v>
      </c>
      <c r="F119" s="129">
        <v>325997</v>
      </c>
      <c r="G119" s="144"/>
      <c r="K119" s="186"/>
      <c r="L119" s="187"/>
      <c r="M119" s="188"/>
      <c r="N119" s="207"/>
    </row>
    <row r="120" spans="1:14" ht="15" hidden="1">
      <c r="A120" s="146"/>
      <c r="B120" s="126">
        <v>2007</v>
      </c>
      <c r="C120" s="127">
        <v>65000</v>
      </c>
      <c r="D120" s="129">
        <v>4075</v>
      </c>
      <c r="E120" s="129">
        <v>346775</v>
      </c>
      <c r="F120" s="129">
        <v>296182</v>
      </c>
      <c r="G120" s="144"/>
      <c r="I120" s="457"/>
      <c r="K120" s="186"/>
      <c r="L120" s="187"/>
      <c r="M120" s="188"/>
      <c r="N120" s="207"/>
    </row>
    <row r="121" spans="1:14" ht="15">
      <c r="A121" s="146"/>
      <c r="B121" s="126">
        <v>2008</v>
      </c>
      <c r="C121" s="127">
        <v>70000</v>
      </c>
      <c r="D121" s="129">
        <v>2644</v>
      </c>
      <c r="E121" s="129">
        <v>396753.3</v>
      </c>
      <c r="F121" s="129">
        <v>338868</v>
      </c>
      <c r="G121" s="144"/>
      <c r="I121" s="457"/>
      <c r="K121" s="186"/>
      <c r="L121" s="187"/>
      <c r="M121" s="188"/>
      <c r="N121" s="207"/>
    </row>
    <row r="122" spans="1:14" ht="15">
      <c r="A122" s="146"/>
      <c r="B122" s="126">
        <v>2009</v>
      </c>
      <c r="C122" s="127">
        <v>70000</v>
      </c>
      <c r="D122" s="129">
        <v>4986</v>
      </c>
      <c r="E122" s="118">
        <v>357149.5</v>
      </c>
      <c r="F122" s="118">
        <v>305043</v>
      </c>
      <c r="G122" s="144"/>
      <c r="K122" s="186"/>
      <c r="L122" s="187"/>
      <c r="M122" s="188"/>
      <c r="N122" s="207"/>
    </row>
    <row r="123" spans="1:14" ht="15">
      <c r="A123" s="146"/>
      <c r="B123" s="126">
        <v>2010</v>
      </c>
      <c r="C123" s="127">
        <v>72000</v>
      </c>
      <c r="D123" s="129">
        <v>4043</v>
      </c>
      <c r="E123" s="118">
        <v>409277.4</v>
      </c>
      <c r="F123" s="118">
        <v>349565</v>
      </c>
      <c r="G123" s="144"/>
      <c r="K123" s="186"/>
      <c r="L123" s="187"/>
      <c r="M123" s="188"/>
      <c r="N123" s="207"/>
    </row>
    <row r="124" spans="1:15" s="78" customFormat="1" ht="16.5">
      <c r="A124" s="146"/>
      <c r="B124" s="126">
        <v>2011</v>
      </c>
      <c r="C124" s="127" t="s">
        <v>294</v>
      </c>
      <c r="D124" s="129">
        <v>8768</v>
      </c>
      <c r="E124" s="118">
        <v>328427.5862068966</v>
      </c>
      <c r="F124" s="117" t="s">
        <v>20</v>
      </c>
      <c r="G124" s="144"/>
      <c r="H124" s="191"/>
      <c r="I124" s="191"/>
      <c r="J124" s="191"/>
      <c r="K124" s="186"/>
      <c r="L124" s="187"/>
      <c r="M124" s="188"/>
      <c r="N124" s="207"/>
      <c r="O124" s="191"/>
    </row>
    <row r="125" spans="1:15" s="78" customFormat="1" ht="15">
      <c r="A125" s="146"/>
      <c r="B125" s="126">
        <v>2012</v>
      </c>
      <c r="C125" s="127">
        <v>87000</v>
      </c>
      <c r="D125" s="129" t="s">
        <v>20</v>
      </c>
      <c r="E125" s="118">
        <v>330966</v>
      </c>
      <c r="F125" s="117" t="s">
        <v>20</v>
      </c>
      <c r="G125" s="144"/>
      <c r="H125" s="191"/>
      <c r="I125" s="191"/>
      <c r="J125" s="191"/>
      <c r="K125" s="186"/>
      <c r="L125" s="187"/>
      <c r="M125" s="188"/>
      <c r="N125" s="207"/>
      <c r="O125" s="191"/>
    </row>
    <row r="126" spans="1:14" ht="15" customHeight="1">
      <c r="A126" s="432" t="s">
        <v>38</v>
      </c>
      <c r="B126" s="117">
        <v>2000</v>
      </c>
      <c r="C126" s="115">
        <v>13369</v>
      </c>
      <c r="D126" s="118">
        <v>41117</v>
      </c>
      <c r="E126" s="117" t="s">
        <v>20</v>
      </c>
      <c r="F126" s="117" t="s">
        <v>20</v>
      </c>
      <c r="G126" s="433" t="s">
        <v>39</v>
      </c>
      <c r="K126" s="448"/>
      <c r="L126" s="198"/>
      <c r="M126" s="199"/>
      <c r="N126" s="208"/>
    </row>
    <row r="127" spans="1:14" ht="15" customHeight="1" hidden="1">
      <c r="A127" s="432"/>
      <c r="B127" s="117">
        <v>2005</v>
      </c>
      <c r="C127" s="115">
        <v>16980</v>
      </c>
      <c r="D127" s="118">
        <v>23794</v>
      </c>
      <c r="E127" s="117" t="s">
        <v>20</v>
      </c>
      <c r="F127" s="126" t="s">
        <v>20</v>
      </c>
      <c r="G127" s="433"/>
      <c r="K127" s="448"/>
      <c r="L127" s="198"/>
      <c r="M127" s="199"/>
      <c r="N127" s="208"/>
    </row>
    <row r="128" spans="1:14" ht="15" customHeight="1" hidden="1">
      <c r="A128" s="432"/>
      <c r="B128" s="117">
        <v>2006</v>
      </c>
      <c r="C128" s="115">
        <v>17166</v>
      </c>
      <c r="D128" s="118">
        <v>37486</v>
      </c>
      <c r="E128" s="117" t="s">
        <v>20</v>
      </c>
      <c r="F128" s="126" t="s">
        <v>20</v>
      </c>
      <c r="G128" s="433"/>
      <c r="K128" s="448"/>
      <c r="L128" s="198"/>
      <c r="M128" s="199"/>
      <c r="N128" s="208"/>
    </row>
    <row r="129" spans="1:14" ht="15" customHeight="1" hidden="1">
      <c r="A129" s="432"/>
      <c r="B129" s="117">
        <v>2007</v>
      </c>
      <c r="C129" s="115">
        <v>17881</v>
      </c>
      <c r="D129" s="118">
        <v>42681</v>
      </c>
      <c r="E129" s="117" t="s">
        <v>20</v>
      </c>
      <c r="F129" s="126" t="s">
        <v>20</v>
      </c>
      <c r="G129" s="433"/>
      <c r="K129" s="448"/>
      <c r="L129" s="198"/>
      <c r="M129" s="199"/>
      <c r="N129" s="210"/>
    </row>
    <row r="130" spans="1:14" ht="15">
      <c r="A130" s="432"/>
      <c r="B130" s="117">
        <v>2008</v>
      </c>
      <c r="C130" s="115">
        <v>15591</v>
      </c>
      <c r="D130" s="118">
        <v>41351</v>
      </c>
      <c r="E130" s="117" t="s">
        <v>20</v>
      </c>
      <c r="F130" s="126" t="s">
        <v>20</v>
      </c>
      <c r="G130" s="433"/>
      <c r="K130" s="448"/>
      <c r="L130" s="198"/>
      <c r="M130" s="199"/>
      <c r="N130" s="208"/>
    </row>
    <row r="131" spans="1:14" ht="15">
      <c r="A131" s="432"/>
      <c r="B131" s="117">
        <v>2009</v>
      </c>
      <c r="C131" s="115">
        <v>15304</v>
      </c>
      <c r="D131" s="118">
        <v>68878</v>
      </c>
      <c r="E131" s="117" t="s">
        <v>20</v>
      </c>
      <c r="F131" s="117" t="s">
        <v>20</v>
      </c>
      <c r="G131" s="433"/>
      <c r="K131" s="211"/>
      <c r="L131" s="198"/>
      <c r="M131" s="199"/>
      <c r="N131" s="208"/>
    </row>
    <row r="132" spans="1:14" ht="15">
      <c r="A132" s="154"/>
      <c r="B132" s="117">
        <v>2010</v>
      </c>
      <c r="C132" s="115">
        <v>15245</v>
      </c>
      <c r="D132" s="118">
        <v>58884</v>
      </c>
      <c r="E132" s="117" t="s">
        <v>20</v>
      </c>
      <c r="F132" s="117" t="s">
        <v>20</v>
      </c>
      <c r="G132" s="155"/>
      <c r="K132" s="211"/>
      <c r="L132" s="198"/>
      <c r="M132" s="199"/>
      <c r="N132" s="208"/>
    </row>
    <row r="133" spans="1:15" s="78" customFormat="1" ht="15">
      <c r="A133" s="154"/>
      <c r="B133" s="117">
        <v>2011</v>
      </c>
      <c r="C133" s="124">
        <v>12900</v>
      </c>
      <c r="D133" s="136">
        <v>80647</v>
      </c>
      <c r="E133" s="117" t="s">
        <v>20</v>
      </c>
      <c r="F133" s="117" t="s">
        <v>20</v>
      </c>
      <c r="G133" s="155"/>
      <c r="H133" s="191"/>
      <c r="I133" s="191"/>
      <c r="J133" s="191"/>
      <c r="K133" s="211"/>
      <c r="L133" s="198"/>
      <c r="M133" s="199"/>
      <c r="N133" s="208"/>
      <c r="O133" s="191"/>
    </row>
    <row r="134" spans="1:15" s="78" customFormat="1" ht="15">
      <c r="A134" s="154"/>
      <c r="B134" s="117">
        <v>2012</v>
      </c>
      <c r="C134" s="124">
        <v>10200</v>
      </c>
      <c r="D134" s="118" t="s">
        <v>20</v>
      </c>
      <c r="E134" s="117" t="s">
        <v>20</v>
      </c>
      <c r="F134" s="117" t="s">
        <v>20</v>
      </c>
      <c r="G134" s="155"/>
      <c r="H134" s="191"/>
      <c r="I134" s="191"/>
      <c r="J134" s="191"/>
      <c r="K134" s="211"/>
      <c r="L134" s="198"/>
      <c r="M134" s="199"/>
      <c r="N134" s="208"/>
      <c r="O134" s="191"/>
    </row>
    <row r="135" spans="1:15" s="78" customFormat="1" ht="15">
      <c r="A135" s="154" t="s">
        <v>219</v>
      </c>
      <c r="B135" s="117">
        <v>2000</v>
      </c>
      <c r="C135" s="115">
        <v>97129</v>
      </c>
      <c r="D135" s="118">
        <v>100567</v>
      </c>
      <c r="E135" s="150">
        <v>242274</v>
      </c>
      <c r="F135" s="150">
        <v>198590</v>
      </c>
      <c r="G135" s="155" t="s">
        <v>220</v>
      </c>
      <c r="H135" s="191"/>
      <c r="I135" s="191"/>
      <c r="J135" s="191"/>
      <c r="K135" s="211"/>
      <c r="L135" s="198"/>
      <c r="M135" s="199"/>
      <c r="N135" s="208"/>
      <c r="O135" s="191"/>
    </row>
    <row r="136" spans="1:15" s="78" customFormat="1" ht="15" hidden="1">
      <c r="A136" s="154"/>
      <c r="B136" s="117">
        <v>2005</v>
      </c>
      <c r="C136" s="115">
        <v>111756</v>
      </c>
      <c r="D136" s="118">
        <v>202662</v>
      </c>
      <c r="E136" s="150">
        <v>320468</v>
      </c>
      <c r="F136" s="150">
        <v>197365</v>
      </c>
      <c r="G136" s="155"/>
      <c r="H136" s="191"/>
      <c r="I136" s="191"/>
      <c r="J136" s="191"/>
      <c r="K136" s="211"/>
      <c r="L136" s="198"/>
      <c r="M136" s="199"/>
      <c r="N136" s="208"/>
      <c r="O136" s="191"/>
    </row>
    <row r="137" spans="1:15" s="78" customFormat="1" ht="15" hidden="1">
      <c r="A137" s="154"/>
      <c r="B137" s="117">
        <v>2006</v>
      </c>
      <c r="C137" s="115">
        <v>114250</v>
      </c>
      <c r="D137" s="118">
        <v>203710</v>
      </c>
      <c r="E137" s="150">
        <v>319091</v>
      </c>
      <c r="F137" s="150">
        <v>261772</v>
      </c>
      <c r="G137" s="155"/>
      <c r="H137" s="191"/>
      <c r="I137" s="191"/>
      <c r="J137" s="191"/>
      <c r="K137" s="211"/>
      <c r="L137" s="198"/>
      <c r="M137" s="199"/>
      <c r="N137" s="208"/>
      <c r="O137" s="191"/>
    </row>
    <row r="138" spans="1:15" s="78" customFormat="1" ht="15" hidden="1">
      <c r="A138" s="154"/>
      <c r="B138" s="117">
        <v>2007</v>
      </c>
      <c r="C138" s="115">
        <v>107402</v>
      </c>
      <c r="D138" s="118">
        <v>243158</v>
      </c>
      <c r="E138" s="150">
        <v>333464</v>
      </c>
      <c r="F138" s="150">
        <v>273563</v>
      </c>
      <c r="G138" s="155"/>
      <c r="H138" s="191"/>
      <c r="I138" s="191"/>
      <c r="J138" s="191"/>
      <c r="K138" s="211"/>
      <c r="L138" s="198"/>
      <c r="M138" s="199"/>
      <c r="N138" s="208"/>
      <c r="O138" s="191"/>
    </row>
    <row r="139" spans="1:15" s="78" customFormat="1" ht="15">
      <c r="A139" s="154"/>
      <c r="B139" s="117">
        <v>2008</v>
      </c>
      <c r="C139" s="115">
        <v>101493</v>
      </c>
      <c r="D139" s="118">
        <v>275505</v>
      </c>
      <c r="E139" s="150">
        <v>370275</v>
      </c>
      <c r="F139" s="150">
        <v>299213</v>
      </c>
      <c r="G139" s="155"/>
      <c r="H139" s="191"/>
      <c r="I139" s="191"/>
      <c r="J139" s="191"/>
      <c r="K139" s="211"/>
      <c r="L139" s="198"/>
      <c r="M139" s="199"/>
      <c r="N139" s="208"/>
      <c r="O139" s="191"/>
    </row>
    <row r="140" spans="1:15" s="78" customFormat="1" ht="15">
      <c r="A140" s="154"/>
      <c r="B140" s="117">
        <v>2009</v>
      </c>
      <c r="C140" s="115">
        <v>102782</v>
      </c>
      <c r="D140" s="118">
        <v>221400</v>
      </c>
      <c r="E140" s="117" t="s">
        <v>20</v>
      </c>
      <c r="F140" s="126" t="s">
        <v>20</v>
      </c>
      <c r="G140" s="155"/>
      <c r="H140" s="191"/>
      <c r="I140" s="191"/>
      <c r="J140" s="191"/>
      <c r="K140" s="211"/>
      <c r="L140" s="198"/>
      <c r="M140" s="199"/>
      <c r="N140" s="208"/>
      <c r="O140" s="191"/>
    </row>
    <row r="141" spans="1:15" s="78" customFormat="1" ht="15">
      <c r="A141" s="154"/>
      <c r="B141" s="117">
        <v>2010</v>
      </c>
      <c r="C141" s="115">
        <v>103215</v>
      </c>
      <c r="D141" s="118">
        <v>227281</v>
      </c>
      <c r="E141" s="117" t="s">
        <v>20</v>
      </c>
      <c r="F141" s="126" t="s">
        <v>20</v>
      </c>
      <c r="G141" s="155"/>
      <c r="H141" s="191"/>
      <c r="I141" s="191"/>
      <c r="J141" s="191"/>
      <c r="K141" s="211"/>
      <c r="L141" s="198"/>
      <c r="M141" s="199"/>
      <c r="N141" s="208"/>
      <c r="O141" s="191"/>
    </row>
    <row r="142" spans="1:15" s="78" customFormat="1" ht="15">
      <c r="A142" s="154"/>
      <c r="B142" s="117">
        <v>2011</v>
      </c>
      <c r="C142" s="115">
        <v>110970</v>
      </c>
      <c r="D142" s="118">
        <v>305539</v>
      </c>
      <c r="E142" s="117" t="s">
        <v>20</v>
      </c>
      <c r="F142" s="126" t="s">
        <v>20</v>
      </c>
      <c r="G142" s="155"/>
      <c r="H142" s="191"/>
      <c r="I142" s="191"/>
      <c r="J142" s="191"/>
      <c r="K142" s="211"/>
      <c r="L142" s="198"/>
      <c r="M142" s="199"/>
      <c r="N142" s="208"/>
      <c r="O142" s="191"/>
    </row>
    <row r="143" spans="1:15" s="78" customFormat="1" ht="15">
      <c r="A143" s="154"/>
      <c r="B143" s="117">
        <v>2012</v>
      </c>
      <c r="C143" s="115">
        <v>118256</v>
      </c>
      <c r="D143" s="118" t="s">
        <v>20</v>
      </c>
      <c r="E143" s="117" t="s">
        <v>20</v>
      </c>
      <c r="F143" s="126" t="s">
        <v>20</v>
      </c>
      <c r="G143" s="155"/>
      <c r="H143" s="191"/>
      <c r="I143" s="191"/>
      <c r="J143" s="191"/>
      <c r="K143" s="211"/>
      <c r="L143" s="198"/>
      <c r="M143" s="199"/>
      <c r="N143" s="208"/>
      <c r="O143" s="191"/>
    </row>
    <row r="144" spans="1:14" ht="15" customHeight="1">
      <c r="A144" s="432" t="s">
        <v>40</v>
      </c>
      <c r="B144" s="117">
        <v>2000</v>
      </c>
      <c r="C144" s="115">
        <v>105456</v>
      </c>
      <c r="D144" s="136">
        <v>154496</v>
      </c>
      <c r="E144" s="117" t="s">
        <v>20</v>
      </c>
      <c r="F144" s="126" t="s">
        <v>20</v>
      </c>
      <c r="G144" s="433" t="s">
        <v>41</v>
      </c>
      <c r="K144" s="449"/>
      <c r="L144" s="198"/>
      <c r="M144" s="199"/>
      <c r="N144" s="208"/>
    </row>
    <row r="145" spans="1:14" ht="15" customHeight="1" hidden="1">
      <c r="A145" s="432"/>
      <c r="B145" s="117">
        <v>2005</v>
      </c>
      <c r="C145" s="115">
        <v>87325</v>
      </c>
      <c r="D145" s="118">
        <v>439134</v>
      </c>
      <c r="E145" s="117" t="s">
        <v>20</v>
      </c>
      <c r="F145" s="126" t="s">
        <v>20</v>
      </c>
      <c r="G145" s="433"/>
      <c r="K145" s="449"/>
      <c r="L145" s="198"/>
      <c r="M145" s="199"/>
      <c r="N145" s="208"/>
    </row>
    <row r="146" spans="1:14" ht="15" customHeight="1" hidden="1">
      <c r="A146" s="432"/>
      <c r="B146" s="117">
        <v>2006</v>
      </c>
      <c r="C146" s="115">
        <v>100993</v>
      </c>
      <c r="D146" s="136">
        <v>278794</v>
      </c>
      <c r="E146" s="117" t="s">
        <v>20</v>
      </c>
      <c r="F146" s="126" t="s">
        <v>20</v>
      </c>
      <c r="G146" s="433"/>
      <c r="K146" s="197"/>
      <c r="L146" s="198"/>
      <c r="M146" s="199"/>
      <c r="N146" s="208"/>
    </row>
    <row r="147" spans="1:14" ht="15" customHeight="1" hidden="1">
      <c r="A147" s="432"/>
      <c r="B147" s="117">
        <v>2007</v>
      </c>
      <c r="C147" s="115">
        <v>97063</v>
      </c>
      <c r="D147" s="118">
        <v>353271</v>
      </c>
      <c r="E147" s="117" t="s">
        <v>20</v>
      </c>
      <c r="F147" s="126" t="s">
        <v>20</v>
      </c>
      <c r="G147" s="433"/>
      <c r="K147" s="197"/>
      <c r="L147" s="198"/>
      <c r="M147" s="199"/>
      <c r="N147" s="208"/>
    </row>
    <row r="148" spans="1:14" ht="15">
      <c r="A148" s="432"/>
      <c r="B148" s="117">
        <v>2008</v>
      </c>
      <c r="C148" s="115">
        <v>75341</v>
      </c>
      <c r="D148" s="118">
        <v>393574</v>
      </c>
      <c r="E148" s="117" t="s">
        <v>20</v>
      </c>
      <c r="F148" s="126" t="s">
        <v>20</v>
      </c>
      <c r="G148" s="433"/>
      <c r="K148" s="197"/>
      <c r="L148" s="198"/>
      <c r="M148" s="199"/>
      <c r="N148" s="208"/>
    </row>
    <row r="149" spans="1:14" ht="15">
      <c r="A149" s="432"/>
      <c r="B149" s="117">
        <v>2009</v>
      </c>
      <c r="C149" s="115">
        <v>77805</v>
      </c>
      <c r="D149" s="118">
        <v>384645</v>
      </c>
      <c r="E149" s="117" t="s">
        <v>20</v>
      </c>
      <c r="F149" s="117" t="s">
        <v>20</v>
      </c>
      <c r="G149" s="433"/>
      <c r="K149" s="197"/>
      <c r="L149" s="198"/>
      <c r="M149" s="199"/>
      <c r="N149" s="208"/>
    </row>
    <row r="150" spans="1:14" ht="15">
      <c r="A150" s="139"/>
      <c r="B150" s="117">
        <v>2010</v>
      </c>
      <c r="C150" s="115">
        <v>79760</v>
      </c>
      <c r="D150" s="118">
        <v>466065</v>
      </c>
      <c r="E150" s="117" t="s">
        <v>20</v>
      </c>
      <c r="F150" s="117" t="s">
        <v>20</v>
      </c>
      <c r="G150" s="155"/>
      <c r="K150" s="197"/>
      <c r="L150" s="198"/>
      <c r="M150" s="199"/>
      <c r="N150" s="212"/>
    </row>
    <row r="151" spans="1:15" s="78" customFormat="1" ht="15">
      <c r="A151" s="139"/>
      <c r="B151" s="117">
        <v>2011</v>
      </c>
      <c r="C151" s="115">
        <v>75469</v>
      </c>
      <c r="D151" s="136">
        <v>548268</v>
      </c>
      <c r="E151" s="117" t="s">
        <v>20</v>
      </c>
      <c r="F151" s="117" t="s">
        <v>20</v>
      </c>
      <c r="G151" s="155"/>
      <c r="H151" s="191"/>
      <c r="I151" s="191"/>
      <c r="J151" s="191"/>
      <c r="K151" s="197"/>
      <c r="L151" s="198"/>
      <c r="M151" s="199"/>
      <c r="N151" s="212"/>
      <c r="O151" s="191"/>
    </row>
    <row r="152" spans="1:15" s="78" customFormat="1" ht="15">
      <c r="A152" s="139"/>
      <c r="B152" s="117">
        <v>2012</v>
      </c>
      <c r="C152" s="124">
        <v>75330</v>
      </c>
      <c r="D152" s="118" t="s">
        <v>20</v>
      </c>
      <c r="E152" s="117" t="s">
        <v>20</v>
      </c>
      <c r="F152" s="117" t="s">
        <v>20</v>
      </c>
      <c r="G152" s="155"/>
      <c r="H152" s="191"/>
      <c r="I152" s="191"/>
      <c r="J152" s="191"/>
      <c r="K152" s="197"/>
      <c r="L152" s="198"/>
      <c r="M152" s="199"/>
      <c r="N152" s="212"/>
      <c r="O152" s="191"/>
    </row>
    <row r="153" spans="1:14" ht="16.5">
      <c r="A153" s="139" t="s">
        <v>42</v>
      </c>
      <c r="B153" s="117">
        <v>2000</v>
      </c>
      <c r="C153" s="137" t="s">
        <v>295</v>
      </c>
      <c r="D153" s="118">
        <v>26418</v>
      </c>
      <c r="E153" s="118">
        <v>118899</v>
      </c>
      <c r="F153" s="129" t="s">
        <v>20</v>
      </c>
      <c r="G153" s="155" t="s">
        <v>43</v>
      </c>
      <c r="K153" s="197"/>
      <c r="L153" s="198"/>
      <c r="M153" s="199"/>
      <c r="N153" s="208"/>
    </row>
    <row r="154" spans="1:14" ht="16.5" hidden="1">
      <c r="A154" s="139"/>
      <c r="B154" s="117">
        <v>2005</v>
      </c>
      <c r="C154" s="137" t="s">
        <v>296</v>
      </c>
      <c r="D154" s="118">
        <v>130113</v>
      </c>
      <c r="E154" s="117" t="s">
        <v>20</v>
      </c>
      <c r="F154" s="129" t="s">
        <v>20</v>
      </c>
      <c r="G154" s="155"/>
      <c r="K154" s="197"/>
      <c r="L154" s="198"/>
      <c r="M154" s="199"/>
      <c r="N154" s="208"/>
    </row>
    <row r="155" spans="1:14" ht="16.5" hidden="1">
      <c r="A155" s="139"/>
      <c r="B155" s="117">
        <v>2006</v>
      </c>
      <c r="C155" s="137" t="s">
        <v>297</v>
      </c>
      <c r="D155" s="118">
        <v>163690</v>
      </c>
      <c r="E155" s="117" t="s">
        <v>20</v>
      </c>
      <c r="F155" s="129" t="s">
        <v>20</v>
      </c>
      <c r="G155" s="155"/>
      <c r="K155" s="197"/>
      <c r="L155" s="198"/>
      <c r="M155" s="199"/>
      <c r="N155" s="208"/>
    </row>
    <row r="156" spans="1:14" ht="16.5" hidden="1">
      <c r="A156" s="139"/>
      <c r="B156" s="117">
        <v>2007</v>
      </c>
      <c r="C156" s="137" t="s">
        <v>298</v>
      </c>
      <c r="D156" s="118">
        <v>187641</v>
      </c>
      <c r="E156" s="117" t="s">
        <v>20</v>
      </c>
      <c r="F156" s="129" t="s">
        <v>20</v>
      </c>
      <c r="G156" s="155"/>
      <c r="K156" s="197"/>
      <c r="L156" s="198"/>
      <c r="M156" s="199"/>
      <c r="N156" s="208"/>
    </row>
    <row r="157" spans="1:14" ht="16.5">
      <c r="A157" s="139"/>
      <c r="B157" s="117">
        <v>2008</v>
      </c>
      <c r="C157" s="137" t="s">
        <v>299</v>
      </c>
      <c r="D157" s="118">
        <v>229053</v>
      </c>
      <c r="E157" s="117" t="s">
        <v>20</v>
      </c>
      <c r="F157" s="129" t="s">
        <v>20</v>
      </c>
      <c r="G157" s="155"/>
      <c r="K157" s="197"/>
      <c r="L157" s="198"/>
      <c r="M157" s="199"/>
      <c r="N157" s="208"/>
    </row>
    <row r="158" spans="1:14" ht="16.5">
      <c r="A158" s="139"/>
      <c r="B158" s="117">
        <v>2009</v>
      </c>
      <c r="C158" s="137" t="s">
        <v>300</v>
      </c>
      <c r="D158" s="118">
        <v>205884</v>
      </c>
      <c r="E158" s="117" t="s">
        <v>20</v>
      </c>
      <c r="F158" s="117" t="s">
        <v>20</v>
      </c>
      <c r="G158" s="155"/>
      <c r="K158" s="197"/>
      <c r="L158" s="198"/>
      <c r="M158" s="199"/>
      <c r="N158" s="208"/>
    </row>
    <row r="159" spans="1:14" ht="16.5">
      <c r="A159" s="139"/>
      <c r="B159" s="117">
        <v>2010</v>
      </c>
      <c r="C159" s="137" t="s">
        <v>301</v>
      </c>
      <c r="D159" s="118">
        <v>251769</v>
      </c>
      <c r="E159" s="117" t="s">
        <v>20</v>
      </c>
      <c r="F159" s="117" t="s">
        <v>20</v>
      </c>
      <c r="G159" s="155"/>
      <c r="K159" s="197"/>
      <c r="L159" s="198"/>
      <c r="M159" s="199"/>
      <c r="N159" s="208"/>
    </row>
    <row r="160" spans="1:15" s="78" customFormat="1" ht="15">
      <c r="A160" s="139"/>
      <c r="B160" s="117">
        <v>2011</v>
      </c>
      <c r="C160" s="115">
        <v>157261</v>
      </c>
      <c r="D160" s="118">
        <v>277340</v>
      </c>
      <c r="E160" s="117" t="s">
        <v>20</v>
      </c>
      <c r="F160" s="117" t="s">
        <v>20</v>
      </c>
      <c r="G160" s="155"/>
      <c r="H160" s="191"/>
      <c r="I160" s="191"/>
      <c r="J160" s="191"/>
      <c r="K160" s="197"/>
      <c r="L160" s="198"/>
      <c r="M160" s="199"/>
      <c r="N160" s="208"/>
      <c r="O160" s="191"/>
    </row>
    <row r="161" spans="1:15" s="78" customFormat="1" ht="15">
      <c r="A161" s="139"/>
      <c r="B161" s="117">
        <v>2012</v>
      </c>
      <c r="C161" s="115">
        <v>230516</v>
      </c>
      <c r="D161" s="118" t="s">
        <v>20</v>
      </c>
      <c r="E161" s="117" t="s">
        <v>20</v>
      </c>
      <c r="F161" s="117" t="s">
        <v>20</v>
      </c>
      <c r="G161" s="155"/>
      <c r="H161" s="191"/>
      <c r="I161" s="191"/>
      <c r="J161" s="191"/>
      <c r="K161" s="197"/>
      <c r="L161" s="198"/>
      <c r="M161" s="199"/>
      <c r="N161" s="208"/>
      <c r="O161" s="191"/>
    </row>
    <row r="162" spans="1:14" ht="15">
      <c r="A162" s="156" t="s">
        <v>159</v>
      </c>
      <c r="B162" s="138">
        <v>2000</v>
      </c>
      <c r="C162" s="157">
        <f>SUM(C144,C135,C126,C108,C99,C90,C81,C72,C63,C54,C45,C36,C27,C9,724400,134733)</f>
        <v>2273917</v>
      </c>
      <c r="D162" s="158">
        <f>SUM(D153,D144,D135,D126,D117,D108,D99,D81,D72,D63,D54,D45,D36,D27,D9,137951)</f>
        <v>1765150</v>
      </c>
      <c r="E162" s="138" t="s">
        <v>20</v>
      </c>
      <c r="F162" s="159" t="s">
        <v>20</v>
      </c>
      <c r="G162" s="160" t="s">
        <v>160</v>
      </c>
      <c r="K162" s="192"/>
      <c r="L162" s="193"/>
      <c r="M162" s="194"/>
      <c r="N162" s="194"/>
    </row>
    <row r="163" spans="1:14" ht="15" hidden="1">
      <c r="A163" s="156"/>
      <c r="B163" s="138">
        <v>2005</v>
      </c>
      <c r="C163" s="157">
        <f aca="true" t="shared" si="0" ref="C163:D165">M163</f>
        <v>0</v>
      </c>
      <c r="D163" s="158">
        <f t="shared" si="0"/>
        <v>0</v>
      </c>
      <c r="E163" s="138" t="s">
        <v>20</v>
      </c>
      <c r="F163" s="159" t="s">
        <v>20</v>
      </c>
      <c r="G163" s="161"/>
      <c r="K163" s="192"/>
      <c r="L163" s="193"/>
      <c r="M163" s="194"/>
      <c r="N163" s="194"/>
    </row>
    <row r="164" spans="1:14" ht="15" hidden="1">
      <c r="A164" s="156"/>
      <c r="B164" s="138">
        <v>2006</v>
      </c>
      <c r="C164" s="157">
        <f t="shared" si="0"/>
        <v>0</v>
      </c>
      <c r="D164" s="158">
        <f t="shared" si="0"/>
        <v>0</v>
      </c>
      <c r="E164" s="138" t="s">
        <v>20</v>
      </c>
      <c r="F164" s="159" t="s">
        <v>20</v>
      </c>
      <c r="G164" s="161"/>
      <c r="K164" s="192"/>
      <c r="L164" s="193"/>
      <c r="M164" s="194"/>
      <c r="N164" s="194"/>
    </row>
    <row r="165" spans="1:14" ht="15" hidden="1">
      <c r="A165" s="156"/>
      <c r="B165" s="138">
        <v>2007</v>
      </c>
      <c r="C165" s="157">
        <f t="shared" si="0"/>
        <v>0</v>
      </c>
      <c r="D165" s="158">
        <f t="shared" si="0"/>
        <v>0</v>
      </c>
      <c r="E165" s="138" t="s">
        <v>20</v>
      </c>
      <c r="F165" s="159" t="s">
        <v>20</v>
      </c>
      <c r="G165" s="161"/>
      <c r="K165" s="192"/>
      <c r="L165" s="193"/>
      <c r="M165" s="194"/>
      <c r="N165" s="194"/>
    </row>
    <row r="166" spans="1:14" ht="15">
      <c r="A166" s="156"/>
      <c r="B166" s="138">
        <v>2008</v>
      </c>
      <c r="C166" s="157">
        <f>SUM(C148,C139,C130,C121,C112,C94,C85,C76,C67,C58,C49,C40,C31,C13,1067900,132062,17688)</f>
        <v>2859775</v>
      </c>
      <c r="D166" s="158">
        <f>SUM(D157,D148,D139,D130,D121,D112,D103,D94,D85,D76,D67,D58,D49,D40,D31,D13,385144)</f>
        <v>3951832</v>
      </c>
      <c r="E166" s="162" t="s">
        <v>20</v>
      </c>
      <c r="F166" s="163" t="s">
        <v>20</v>
      </c>
      <c r="G166" s="161"/>
      <c r="K166" s="192"/>
      <c r="L166" s="193"/>
      <c r="M166" s="194"/>
      <c r="N166" s="194"/>
    </row>
    <row r="167" spans="1:14" ht="15">
      <c r="A167" s="156"/>
      <c r="B167" s="138">
        <v>2009</v>
      </c>
      <c r="C167" s="157">
        <f>SUM(C149,C140,C131,C122,C113,C104,C95,C86,C77,C68,C59,C50,C41,C32,C14,1092900,179604)</f>
        <v>3110169</v>
      </c>
      <c r="D167" s="158">
        <f>SUM(D158,D149,D140,D131,D122,D113,D104,D95,D86,D77,D68,D59,D50,D41,D32,D14,480248)</f>
        <v>3911228</v>
      </c>
      <c r="E167" s="162" t="s">
        <v>20</v>
      </c>
      <c r="F167" s="162" t="s">
        <v>20</v>
      </c>
      <c r="G167" s="161"/>
      <c r="K167" s="192"/>
      <c r="L167" s="193"/>
      <c r="M167" s="194"/>
      <c r="N167" s="194"/>
    </row>
    <row r="168" spans="1:15" s="80" customFormat="1" ht="15">
      <c r="A168" s="164"/>
      <c r="B168" s="162">
        <v>2010</v>
      </c>
      <c r="C168" s="165">
        <f>SUM(C150,C141,C132,C123,C114,C105,C96,C87,C78,C69,C60,C51,C42,C33,C15,1304800,163861)</f>
        <v>3268977</v>
      </c>
      <c r="D168" s="166">
        <f>SUM(D159,D150,D141,D132,D123,D114,D105,11591,D87,D78,D69,D60,D51,D42,D33,D15,506045)</f>
        <v>4374463</v>
      </c>
      <c r="E168" s="162" t="s">
        <v>20</v>
      </c>
      <c r="F168" s="162" t="s">
        <v>20</v>
      </c>
      <c r="G168" s="167"/>
      <c r="H168" s="191"/>
      <c r="I168" s="191"/>
      <c r="J168" s="191"/>
      <c r="K168" s="192"/>
      <c r="L168" s="193"/>
      <c r="M168" s="194"/>
      <c r="N168" s="194"/>
      <c r="O168" s="191"/>
    </row>
    <row r="169" spans="1:14" ht="15">
      <c r="A169" s="164"/>
      <c r="B169" s="162">
        <v>2011</v>
      </c>
      <c r="C169" s="165">
        <f>SUM(C160,C151,C142,C133,73008,C115,C106,1507,C88,C79,C70,C61,C52,C43,C34,1362200,C16)</f>
        <v>3121382</v>
      </c>
      <c r="D169" s="166">
        <f>SUM(D160,D151,D142,D133,D124,D115,D106,14965,D88,D79,D70,D61,D52,D43,D34,D16,544309)</f>
        <v>4720460</v>
      </c>
      <c r="E169" s="162" t="s">
        <v>20</v>
      </c>
      <c r="F169" s="162" t="s">
        <v>20</v>
      </c>
      <c r="G169" s="167"/>
      <c r="K169" s="192"/>
      <c r="L169" s="193"/>
      <c r="M169" s="194"/>
      <c r="N169" s="194"/>
    </row>
    <row r="170" spans="1:15" s="11" customFormat="1" ht="15.75" thickBot="1">
      <c r="A170" s="168"/>
      <c r="B170" s="169">
        <v>2012</v>
      </c>
      <c r="C170" s="170">
        <f>SUM(C161,C152,C143,C134,C125,C116,C107,2360,C89,C80,C71,C62,C53,C44,C35,1371800,C17)</f>
        <v>3517022</v>
      </c>
      <c r="D170" s="171" t="s">
        <v>20</v>
      </c>
      <c r="E170" s="169" t="s">
        <v>20</v>
      </c>
      <c r="F170" s="169" t="s">
        <v>20</v>
      </c>
      <c r="G170" s="172"/>
      <c r="H170" s="191"/>
      <c r="I170" s="191"/>
      <c r="J170" s="191"/>
      <c r="K170" s="192"/>
      <c r="L170" s="193"/>
      <c r="M170" s="194"/>
      <c r="N170" s="194"/>
      <c r="O170" s="191"/>
    </row>
    <row r="171" ht="15">
      <c r="A171" s="105"/>
    </row>
    <row r="172" spans="1:7" ht="27.75" customHeight="1">
      <c r="A172" s="177" t="s">
        <v>302</v>
      </c>
      <c r="B172" s="174" t="s">
        <v>303</v>
      </c>
      <c r="C172" s="430" t="s">
        <v>304</v>
      </c>
      <c r="D172" s="430"/>
      <c r="E172" s="430"/>
      <c r="F172" s="430"/>
      <c r="G172" s="430"/>
    </row>
    <row r="173" spans="1:8" ht="27.75" customHeight="1">
      <c r="A173" s="178"/>
      <c r="B173" s="174" t="s">
        <v>305</v>
      </c>
      <c r="C173" s="430" t="s">
        <v>306</v>
      </c>
      <c r="D173" s="430"/>
      <c r="E173" s="430"/>
      <c r="F173" s="430"/>
      <c r="G173" s="430"/>
      <c r="H173" s="205"/>
    </row>
    <row r="174" spans="1:7" ht="27.75" customHeight="1">
      <c r="A174" s="178"/>
      <c r="B174" s="174" t="s">
        <v>307</v>
      </c>
      <c r="C174" s="430" t="s">
        <v>308</v>
      </c>
      <c r="D174" s="430"/>
      <c r="E174" s="430"/>
      <c r="F174" s="430"/>
      <c r="G174" s="430"/>
    </row>
    <row r="175" spans="1:7" ht="27.75" customHeight="1">
      <c r="A175" s="178"/>
      <c r="B175" s="174" t="s">
        <v>309</v>
      </c>
      <c r="C175" s="430" t="s">
        <v>240</v>
      </c>
      <c r="D175" s="430"/>
      <c r="E175" s="430"/>
      <c r="F175" s="430"/>
      <c r="G175" s="430"/>
    </row>
    <row r="176" spans="1:7" ht="27.75" customHeight="1">
      <c r="A176" s="178"/>
      <c r="B176" s="174" t="s">
        <v>310</v>
      </c>
      <c r="C176" s="430" t="s">
        <v>311</v>
      </c>
      <c r="D176" s="430"/>
      <c r="E176" s="430"/>
      <c r="F176" s="430"/>
      <c r="G176" s="430"/>
    </row>
    <row r="177" spans="1:7" ht="27.75" customHeight="1">
      <c r="A177" s="178"/>
      <c r="B177" s="174" t="s">
        <v>312</v>
      </c>
      <c r="C177" s="430" t="s">
        <v>207</v>
      </c>
      <c r="D177" s="430"/>
      <c r="E177" s="430"/>
      <c r="F177" s="430"/>
      <c r="G177" s="430"/>
    </row>
    <row r="178" spans="1:7" ht="27.75" customHeight="1">
      <c r="A178" s="178"/>
      <c r="B178" s="179" t="s">
        <v>313</v>
      </c>
      <c r="C178" s="430" t="s">
        <v>44</v>
      </c>
      <c r="D178" s="430"/>
      <c r="E178" s="430"/>
      <c r="F178" s="430"/>
      <c r="G178" s="430"/>
    </row>
    <row r="179" spans="1:7" ht="27.75" customHeight="1">
      <c r="A179" s="178"/>
      <c r="B179" s="180" t="s">
        <v>314</v>
      </c>
      <c r="C179" s="430" t="s">
        <v>243</v>
      </c>
      <c r="D179" s="430"/>
      <c r="E179" s="430"/>
      <c r="F179" s="430"/>
      <c r="G179" s="430"/>
    </row>
    <row r="180" spans="1:7" ht="27.75" customHeight="1">
      <c r="A180" s="178"/>
      <c r="B180" s="180" t="s">
        <v>315</v>
      </c>
      <c r="C180" s="430" t="s">
        <v>206</v>
      </c>
      <c r="D180" s="430"/>
      <c r="E180" s="430"/>
      <c r="F180" s="430"/>
      <c r="G180" s="430"/>
    </row>
    <row r="181" spans="1:7" ht="27.75" customHeight="1">
      <c r="A181" s="178"/>
      <c r="B181" s="180"/>
      <c r="C181" s="181"/>
      <c r="D181" s="181"/>
      <c r="E181" s="181"/>
      <c r="F181" s="181"/>
      <c r="G181" s="181"/>
    </row>
    <row r="182" spans="1:7" ht="27.75" customHeight="1">
      <c r="A182" s="177" t="s">
        <v>316</v>
      </c>
      <c r="B182" s="182">
        <v>1</v>
      </c>
      <c r="C182" s="428" t="s">
        <v>222</v>
      </c>
      <c r="D182" s="428"/>
      <c r="E182" s="428"/>
      <c r="F182" s="428"/>
      <c r="G182" s="428"/>
    </row>
    <row r="183" spans="1:7" ht="27.75" customHeight="1">
      <c r="A183" s="177"/>
      <c r="B183" s="182">
        <v>2</v>
      </c>
      <c r="C183" s="429" t="s">
        <v>317</v>
      </c>
      <c r="D183" s="429"/>
      <c r="E183" s="429"/>
      <c r="F183" s="429"/>
      <c r="G183" s="429"/>
    </row>
    <row r="184" spans="1:7" ht="27.75" customHeight="1">
      <c r="A184" s="178"/>
      <c r="B184" s="182">
        <v>3</v>
      </c>
      <c r="C184" s="429" t="s">
        <v>223</v>
      </c>
      <c r="D184" s="429"/>
      <c r="E184" s="429"/>
      <c r="F184" s="429"/>
      <c r="G184" s="429"/>
    </row>
    <row r="185" spans="1:15" s="78" customFormat="1" ht="27.75" customHeight="1">
      <c r="A185" s="178"/>
      <c r="B185" s="182" t="s">
        <v>224</v>
      </c>
      <c r="C185" s="183" t="s">
        <v>190</v>
      </c>
      <c r="D185" s="184"/>
      <c r="E185" s="184"/>
      <c r="F185" s="184"/>
      <c r="G185" s="185"/>
      <c r="H185" s="191"/>
      <c r="I185" s="191"/>
      <c r="J185" s="191"/>
      <c r="K185" s="191"/>
      <c r="L185" s="191"/>
      <c r="M185" s="191"/>
      <c r="N185" s="191"/>
      <c r="O185" s="191"/>
    </row>
  </sheetData>
  <mergeCells count="42">
    <mergeCell ref="K126:K130"/>
    <mergeCell ref="K144:K145"/>
    <mergeCell ref="K5:K6"/>
    <mergeCell ref="L5:L6"/>
    <mergeCell ref="B7:B8"/>
    <mergeCell ref="D7:D8"/>
    <mergeCell ref="E7:E8"/>
    <mergeCell ref="G7:G8"/>
    <mergeCell ref="K7:K8"/>
    <mergeCell ref="L7:L8"/>
    <mergeCell ref="I120:I121"/>
    <mergeCell ref="K108:K109"/>
    <mergeCell ref="N7:N8"/>
    <mergeCell ref="A1:G1"/>
    <mergeCell ref="A2:G2"/>
    <mergeCell ref="A3:G3"/>
    <mergeCell ref="A5:A6"/>
    <mergeCell ref="B5:B6"/>
    <mergeCell ref="C5:C6"/>
    <mergeCell ref="E5:E6"/>
    <mergeCell ref="F5:F6"/>
    <mergeCell ref="G5:G6"/>
    <mergeCell ref="M5:M6"/>
    <mergeCell ref="A7:A8"/>
    <mergeCell ref="A108:A112"/>
    <mergeCell ref="A126:A131"/>
    <mergeCell ref="G126:G131"/>
    <mergeCell ref="A144:A149"/>
    <mergeCell ref="G144:G149"/>
    <mergeCell ref="G108:G113"/>
    <mergeCell ref="C182:G182"/>
    <mergeCell ref="C183:G183"/>
    <mergeCell ref="C172:G172"/>
    <mergeCell ref="C184:G184"/>
    <mergeCell ref="C175:G175"/>
    <mergeCell ref="C180:G180"/>
    <mergeCell ref="C177:G177"/>
    <mergeCell ref="C179:G179"/>
    <mergeCell ref="C173:G173"/>
    <mergeCell ref="C174:G174"/>
    <mergeCell ref="C176:G176"/>
    <mergeCell ref="C178:G178"/>
  </mergeCells>
  <hyperlinks>
    <hyperlink ref="C174" r:id="rId1" display="http://data.un.org/Explorer.aspx?d=SNAAMA"/>
    <hyperlink ref="C172" r:id="rId2" display="http://www.fao.org/figis/servlet/TabSelector?tb_ds=Production&amp;tb_mode=TABLE&amp;tb_act=SELECT&amp;tb_grp=COUNTRY"/>
    <hyperlink ref="C173" r:id="rId3" display="http://www.fao.org/fishery/statistics/global-commodities-production/query/en"/>
  </hyperlinks>
  <printOptions/>
  <pageMargins left="0.7" right="0.7" top="0.75" bottom="0.75" header="0.3" footer="0.3"/>
  <pageSetup horizontalDpi="600" verticalDpi="600" orientation="landscape" paperSize="9" scale="78" r:id="rId4"/>
  <rowBreaks count="3" manualBreakCount="3">
    <brk id="44" max="16383" man="1"/>
    <brk id="89" max="16383" man="1"/>
    <brk id="134" max="16383" man="1"/>
  </rowBreaks>
  <colBreaks count="1" manualBreakCount="1">
    <brk id="7"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view="pageBreakPreview" zoomScale="115" zoomScaleSheetLayoutView="115" workbookViewId="0" topLeftCell="A1">
      <selection activeCell="A1" sqref="A1:M1"/>
    </sheetView>
  </sheetViews>
  <sheetFormatPr defaultColWidth="9.140625" defaultRowHeight="15"/>
  <cols>
    <col min="1" max="1" width="12.57421875" style="107" customWidth="1"/>
    <col min="2" max="2" width="13.8515625" style="0" customWidth="1"/>
    <col min="3" max="8" width="10.7109375" style="0" customWidth="1"/>
    <col min="9" max="11" width="10.7109375" style="78" customWidth="1"/>
    <col min="12" max="12" width="15.421875" style="0" customWidth="1"/>
    <col min="13" max="13" width="9.140625" style="98" customWidth="1"/>
  </cols>
  <sheetData>
    <row r="1" spans="1:13" ht="15.75">
      <c r="A1" s="436" t="s">
        <v>318</v>
      </c>
      <c r="B1" s="436"/>
      <c r="C1" s="436"/>
      <c r="D1" s="436"/>
      <c r="E1" s="436"/>
      <c r="F1" s="436"/>
      <c r="G1" s="436"/>
      <c r="H1" s="436"/>
      <c r="I1" s="436"/>
      <c r="J1" s="436"/>
      <c r="K1" s="436"/>
      <c r="L1" s="436"/>
      <c r="M1" s="436"/>
    </row>
    <row r="2" spans="1:13" ht="15">
      <c r="A2" s="436" t="s">
        <v>319</v>
      </c>
      <c r="B2" s="436"/>
      <c r="C2" s="436"/>
      <c r="D2" s="436"/>
      <c r="E2" s="436"/>
      <c r="F2" s="436"/>
      <c r="G2" s="436"/>
      <c r="H2" s="436"/>
      <c r="I2" s="436"/>
      <c r="J2" s="436"/>
      <c r="K2" s="436"/>
      <c r="L2" s="436"/>
      <c r="M2" s="436"/>
    </row>
    <row r="3" spans="1:13" ht="15">
      <c r="A3" s="436" t="s">
        <v>320</v>
      </c>
      <c r="B3" s="436"/>
      <c r="C3" s="436"/>
      <c r="D3" s="436"/>
      <c r="E3" s="436"/>
      <c r="F3" s="436"/>
      <c r="G3" s="436"/>
      <c r="H3" s="436"/>
      <c r="I3" s="436"/>
      <c r="J3" s="436"/>
      <c r="K3" s="436"/>
      <c r="L3" s="436"/>
      <c r="M3" s="436"/>
    </row>
    <row r="4" ht="15.75" thickBot="1">
      <c r="A4" s="108"/>
    </row>
    <row r="5" spans="1:13" ht="27" thickBot="1">
      <c r="A5" s="213"/>
      <c r="B5" s="214" t="s">
        <v>45</v>
      </c>
      <c r="C5" s="214">
        <v>2000</v>
      </c>
      <c r="D5" s="214">
        <v>2005</v>
      </c>
      <c r="E5" s="214">
        <v>2006</v>
      </c>
      <c r="F5" s="214">
        <v>2007</v>
      </c>
      <c r="G5" s="214">
        <v>2008</v>
      </c>
      <c r="H5" s="214">
        <v>2009</v>
      </c>
      <c r="I5" s="214">
        <v>2010</v>
      </c>
      <c r="J5" s="214">
        <v>2011</v>
      </c>
      <c r="K5" s="214">
        <v>2012</v>
      </c>
      <c r="L5" s="215" t="s">
        <v>46</v>
      </c>
      <c r="M5" s="216"/>
    </row>
    <row r="6" spans="1:13" ht="15">
      <c r="A6" s="217" t="s">
        <v>17</v>
      </c>
      <c r="B6" s="218" t="s">
        <v>47</v>
      </c>
      <c r="C6" s="219">
        <v>4726</v>
      </c>
      <c r="D6" s="219">
        <v>7036</v>
      </c>
      <c r="E6" s="219">
        <v>7857</v>
      </c>
      <c r="F6" s="219">
        <v>9342</v>
      </c>
      <c r="G6" s="219">
        <v>8076</v>
      </c>
      <c r="H6" s="219">
        <v>8537</v>
      </c>
      <c r="I6" s="219">
        <v>6615</v>
      </c>
      <c r="J6" s="219">
        <v>9232</v>
      </c>
      <c r="K6" s="219"/>
      <c r="L6" s="220" t="s">
        <v>48</v>
      </c>
      <c r="M6" s="221" t="s">
        <v>18</v>
      </c>
    </row>
    <row r="7" spans="1:13" ht="15">
      <c r="A7" s="217"/>
      <c r="B7" s="218" t="s">
        <v>49</v>
      </c>
      <c r="C7" s="219">
        <v>3144</v>
      </c>
      <c r="D7" s="219">
        <v>5357</v>
      </c>
      <c r="E7" s="219">
        <v>4798</v>
      </c>
      <c r="F7" s="219">
        <v>4637</v>
      </c>
      <c r="G7" s="219">
        <v>7910</v>
      </c>
      <c r="H7" s="219">
        <v>8136</v>
      </c>
      <c r="I7" s="219">
        <v>7220</v>
      </c>
      <c r="J7" s="219">
        <v>9325</v>
      </c>
      <c r="K7" s="219"/>
      <c r="L7" s="220" t="s">
        <v>50</v>
      </c>
      <c r="M7" s="221"/>
    </row>
    <row r="8" spans="1:13" ht="15">
      <c r="A8" s="217"/>
      <c r="B8" s="218" t="s">
        <v>51</v>
      </c>
      <c r="C8" s="222">
        <v>1024</v>
      </c>
      <c r="D8" s="222">
        <v>1180</v>
      </c>
      <c r="E8" s="222">
        <v>1300</v>
      </c>
      <c r="F8" s="222">
        <v>1600</v>
      </c>
      <c r="G8" s="222">
        <v>1750</v>
      </c>
      <c r="H8" s="222">
        <v>2380</v>
      </c>
      <c r="I8" s="222">
        <v>2300</v>
      </c>
      <c r="J8" s="222">
        <v>2660</v>
      </c>
      <c r="K8" s="222"/>
      <c r="L8" s="220" t="s">
        <v>12</v>
      </c>
      <c r="M8" s="221"/>
    </row>
    <row r="9" spans="1:13" ht="15">
      <c r="A9" s="217"/>
      <c r="B9" s="218" t="s">
        <v>52</v>
      </c>
      <c r="C9" s="223">
        <v>15</v>
      </c>
      <c r="D9" s="223">
        <v>9</v>
      </c>
      <c r="E9" s="223">
        <v>1</v>
      </c>
      <c r="F9" s="223">
        <v>6</v>
      </c>
      <c r="G9" s="223">
        <v>176</v>
      </c>
      <c r="H9" s="223" t="s">
        <v>53</v>
      </c>
      <c r="I9" s="223">
        <v>68</v>
      </c>
      <c r="J9" s="223">
        <v>777</v>
      </c>
      <c r="K9" s="223"/>
      <c r="L9" s="220" t="s">
        <v>54</v>
      </c>
      <c r="M9" s="221"/>
    </row>
    <row r="10" spans="1:13" ht="15">
      <c r="A10" s="217"/>
      <c r="B10" s="218" t="s">
        <v>55</v>
      </c>
      <c r="C10" s="219">
        <f>SUM(C6:C9)</f>
        <v>8909</v>
      </c>
      <c r="D10" s="219">
        <f aca="true" t="shared" si="0" ref="D10:I10">SUM(D6:D9)</f>
        <v>13582</v>
      </c>
      <c r="E10" s="219">
        <f t="shared" si="0"/>
        <v>13956</v>
      </c>
      <c r="F10" s="219">
        <f t="shared" si="0"/>
        <v>15585</v>
      </c>
      <c r="G10" s="219">
        <f t="shared" si="0"/>
        <v>17912</v>
      </c>
      <c r="H10" s="219">
        <f t="shared" si="0"/>
        <v>19053</v>
      </c>
      <c r="I10" s="219">
        <f t="shared" si="0"/>
        <v>16203</v>
      </c>
      <c r="J10" s="219">
        <f>SUM(J6:J9)</f>
        <v>21994</v>
      </c>
      <c r="K10" s="219"/>
      <c r="L10" s="220" t="s">
        <v>56</v>
      </c>
      <c r="M10" s="221"/>
    </row>
    <row r="11" spans="1:13" ht="15.75">
      <c r="A11" s="217" t="s">
        <v>19</v>
      </c>
      <c r="B11" s="218" t="s">
        <v>321</v>
      </c>
      <c r="C11" s="224">
        <v>957</v>
      </c>
      <c r="D11" s="224">
        <v>5474</v>
      </c>
      <c r="E11" s="224">
        <v>4374</v>
      </c>
      <c r="F11" s="224">
        <v>4417</v>
      </c>
      <c r="G11" s="224">
        <v>11775</v>
      </c>
      <c r="H11" s="224">
        <v>13454</v>
      </c>
      <c r="I11" s="224">
        <v>10479</v>
      </c>
      <c r="J11" s="224">
        <v>10867</v>
      </c>
      <c r="K11" s="224">
        <v>11947</v>
      </c>
      <c r="L11" s="220" t="s">
        <v>48</v>
      </c>
      <c r="M11" s="221" t="s">
        <v>21</v>
      </c>
    </row>
    <row r="12" spans="1:13" ht="15.75">
      <c r="A12" s="217"/>
      <c r="B12" s="218" t="s">
        <v>322</v>
      </c>
      <c r="C12" s="224">
        <v>213632</v>
      </c>
      <c r="D12" s="224">
        <v>243189</v>
      </c>
      <c r="E12" s="224">
        <v>259606</v>
      </c>
      <c r="F12" s="224">
        <v>258931</v>
      </c>
      <c r="G12" s="224">
        <v>149662</v>
      </c>
      <c r="H12" s="224">
        <v>153174</v>
      </c>
      <c r="I12" s="224">
        <v>260572</v>
      </c>
      <c r="J12" s="224">
        <v>217549</v>
      </c>
      <c r="K12" s="224">
        <v>340082</v>
      </c>
      <c r="L12" s="220" t="s">
        <v>50</v>
      </c>
      <c r="M12" s="221"/>
    </row>
    <row r="13" spans="1:13" s="79" customFormat="1" ht="15">
      <c r="A13" s="217"/>
      <c r="B13" s="218" t="s">
        <v>51</v>
      </c>
      <c r="C13" s="224">
        <v>10764</v>
      </c>
      <c r="D13" s="224">
        <v>11476</v>
      </c>
      <c r="E13" s="224">
        <v>11264</v>
      </c>
      <c r="F13" s="224">
        <v>11157</v>
      </c>
      <c r="G13" s="224">
        <v>11412</v>
      </c>
      <c r="H13" s="224">
        <v>10997</v>
      </c>
      <c r="I13" s="224"/>
      <c r="J13" s="224"/>
      <c r="K13" s="224"/>
      <c r="L13" s="220" t="s">
        <v>12</v>
      </c>
      <c r="M13" s="221"/>
    </row>
    <row r="14" spans="1:13" s="79" customFormat="1" ht="15">
      <c r="A14" s="217"/>
      <c r="B14" s="218" t="s">
        <v>55</v>
      </c>
      <c r="C14" s="224">
        <f>SUM(C11:C13)</f>
        <v>225353</v>
      </c>
      <c r="D14" s="224">
        <f aca="true" t="shared" si="1" ref="D14:K14">SUM(D11:D13)</f>
        <v>260139</v>
      </c>
      <c r="E14" s="224">
        <f t="shared" si="1"/>
        <v>275244</v>
      </c>
      <c r="F14" s="224">
        <f t="shared" si="1"/>
        <v>274505</v>
      </c>
      <c r="G14" s="224">
        <f t="shared" si="1"/>
        <v>172849</v>
      </c>
      <c r="H14" s="224">
        <f t="shared" si="1"/>
        <v>177625</v>
      </c>
      <c r="I14" s="224">
        <f t="shared" si="1"/>
        <v>271051</v>
      </c>
      <c r="J14" s="224">
        <f t="shared" si="1"/>
        <v>228416</v>
      </c>
      <c r="K14" s="224">
        <f t="shared" si="1"/>
        <v>352029</v>
      </c>
      <c r="L14" s="220" t="s">
        <v>56</v>
      </c>
      <c r="M14" s="221"/>
    </row>
    <row r="15" spans="1:13" ht="15">
      <c r="A15" s="217" t="s">
        <v>22</v>
      </c>
      <c r="B15" s="218" t="s">
        <v>47</v>
      </c>
      <c r="C15" s="223">
        <v>104</v>
      </c>
      <c r="D15" s="223">
        <v>10</v>
      </c>
      <c r="E15" s="223">
        <v>104</v>
      </c>
      <c r="F15" s="223">
        <v>100</v>
      </c>
      <c r="G15" s="223">
        <v>100</v>
      </c>
      <c r="H15" s="223">
        <v>100</v>
      </c>
      <c r="I15" s="222">
        <v>120</v>
      </c>
      <c r="J15" s="222">
        <v>134</v>
      </c>
      <c r="K15" s="222"/>
      <c r="L15" s="220" t="s">
        <v>48</v>
      </c>
      <c r="M15" s="221" t="s">
        <v>23</v>
      </c>
    </row>
    <row r="16" spans="1:13" ht="15">
      <c r="A16" s="217"/>
      <c r="B16" s="218" t="s">
        <v>49</v>
      </c>
      <c r="C16" s="223">
        <v>56</v>
      </c>
      <c r="D16" s="222">
        <v>8801</v>
      </c>
      <c r="E16" s="222">
        <v>19226</v>
      </c>
      <c r="F16" s="222">
        <v>24348</v>
      </c>
      <c r="G16" s="222">
        <v>34182</v>
      </c>
      <c r="H16" s="219">
        <v>37931</v>
      </c>
      <c r="I16" s="222">
        <v>38568</v>
      </c>
      <c r="J16" s="222">
        <v>41760</v>
      </c>
      <c r="K16" s="222"/>
      <c r="L16" s="220" t="s">
        <v>50</v>
      </c>
      <c r="M16" s="221"/>
    </row>
    <row r="17" spans="1:13" ht="15">
      <c r="A17" s="217"/>
      <c r="B17" s="218" t="s">
        <v>55</v>
      </c>
      <c r="C17" s="219">
        <f aca="true" t="shared" si="2" ref="C17:J17">SUM(C15:C16)</f>
        <v>160</v>
      </c>
      <c r="D17" s="222">
        <f t="shared" si="2"/>
        <v>8811</v>
      </c>
      <c r="E17" s="222">
        <f t="shared" si="2"/>
        <v>19330</v>
      </c>
      <c r="F17" s="222">
        <f t="shared" si="2"/>
        <v>24448</v>
      </c>
      <c r="G17" s="222">
        <f t="shared" si="2"/>
        <v>34282</v>
      </c>
      <c r="H17" s="219">
        <f t="shared" si="2"/>
        <v>38031</v>
      </c>
      <c r="I17" s="222">
        <f t="shared" si="2"/>
        <v>38688</v>
      </c>
      <c r="J17" s="222">
        <f t="shared" si="2"/>
        <v>41894</v>
      </c>
      <c r="K17" s="222"/>
      <c r="L17" s="220" t="s">
        <v>56</v>
      </c>
      <c r="M17" s="221"/>
    </row>
    <row r="18" spans="1:13" ht="15">
      <c r="A18" s="217" t="s">
        <v>24</v>
      </c>
      <c r="B18" s="218" t="s">
        <v>47</v>
      </c>
      <c r="C18" s="219">
        <v>1180</v>
      </c>
      <c r="D18" s="223">
        <v>16</v>
      </c>
      <c r="E18" s="223">
        <v>2</v>
      </c>
      <c r="F18" s="223" t="s">
        <v>53</v>
      </c>
      <c r="G18" s="223">
        <v>43</v>
      </c>
      <c r="H18" s="223" t="s">
        <v>53</v>
      </c>
      <c r="I18" s="223" t="s">
        <v>53</v>
      </c>
      <c r="J18" s="223" t="s">
        <v>53</v>
      </c>
      <c r="K18" s="223"/>
      <c r="L18" s="220" t="s">
        <v>48</v>
      </c>
      <c r="M18" s="221" t="s">
        <v>25</v>
      </c>
    </row>
    <row r="19" spans="1:13" ht="15">
      <c r="A19" s="217"/>
      <c r="B19" s="218" t="s">
        <v>49</v>
      </c>
      <c r="C19" s="219">
        <v>14729</v>
      </c>
      <c r="D19" s="219">
        <v>22309</v>
      </c>
      <c r="E19" s="219">
        <v>25201</v>
      </c>
      <c r="F19" s="219">
        <v>23901</v>
      </c>
      <c r="G19" s="219">
        <v>30407</v>
      </c>
      <c r="H19" s="219">
        <v>32661</v>
      </c>
      <c r="I19" s="219">
        <v>29803</v>
      </c>
      <c r="J19" s="219">
        <v>27174</v>
      </c>
      <c r="K19" s="219"/>
      <c r="L19" s="220" t="s">
        <v>50</v>
      </c>
      <c r="M19" s="221"/>
    </row>
    <row r="20" spans="1:13" ht="15">
      <c r="A20" s="217"/>
      <c r="B20" s="218" t="s">
        <v>52</v>
      </c>
      <c r="C20" s="223" t="s">
        <v>53</v>
      </c>
      <c r="D20" s="219">
        <v>1105</v>
      </c>
      <c r="E20" s="219">
        <v>1052</v>
      </c>
      <c r="F20" s="223">
        <v>668</v>
      </c>
      <c r="G20" s="219">
        <v>1945</v>
      </c>
      <c r="H20" s="219">
        <v>3810</v>
      </c>
      <c r="I20" s="219">
        <v>2354</v>
      </c>
      <c r="J20" s="219">
        <v>2602</v>
      </c>
      <c r="K20" s="219"/>
      <c r="L20" s="220" t="s">
        <v>54</v>
      </c>
      <c r="M20" s="221"/>
    </row>
    <row r="21" spans="1:13" ht="15">
      <c r="A21" s="217"/>
      <c r="B21" s="218" t="s">
        <v>55</v>
      </c>
      <c r="C21" s="219">
        <f>SUM(C18:C20)</f>
        <v>15909</v>
      </c>
      <c r="D21" s="219">
        <f aca="true" t="shared" si="3" ref="D21:J21">SUM(D18:D20)</f>
        <v>23430</v>
      </c>
      <c r="E21" s="219">
        <f t="shared" si="3"/>
        <v>26255</v>
      </c>
      <c r="F21" s="219">
        <f t="shared" si="3"/>
        <v>24569</v>
      </c>
      <c r="G21" s="219">
        <f t="shared" si="3"/>
        <v>32395</v>
      </c>
      <c r="H21" s="219">
        <f t="shared" si="3"/>
        <v>36471</v>
      </c>
      <c r="I21" s="219">
        <f t="shared" si="3"/>
        <v>32157</v>
      </c>
      <c r="J21" s="219">
        <f t="shared" si="3"/>
        <v>29776</v>
      </c>
      <c r="K21" s="219"/>
      <c r="L21" s="220" t="s">
        <v>56</v>
      </c>
      <c r="M21" s="221"/>
    </row>
    <row r="22" spans="1:13" ht="15">
      <c r="A22" s="217" t="s">
        <v>26</v>
      </c>
      <c r="B22" s="218" t="s">
        <v>47</v>
      </c>
      <c r="C22" s="223">
        <v>610</v>
      </c>
      <c r="D22" s="222">
        <v>138</v>
      </c>
      <c r="E22" s="223">
        <v>1543</v>
      </c>
      <c r="F22" s="223">
        <v>399</v>
      </c>
      <c r="G22" s="223">
        <v>619</v>
      </c>
      <c r="H22" s="223">
        <v>466</v>
      </c>
      <c r="I22" s="222">
        <v>582</v>
      </c>
      <c r="J22" s="222">
        <v>597</v>
      </c>
      <c r="K22" s="222"/>
      <c r="L22" s="220" t="s">
        <v>48</v>
      </c>
      <c r="M22" s="221" t="s">
        <v>27</v>
      </c>
    </row>
    <row r="23" spans="1:13" ht="15">
      <c r="A23" s="217"/>
      <c r="B23" s="218" t="s">
        <v>49</v>
      </c>
      <c r="C23" s="219">
        <v>11035</v>
      </c>
      <c r="D23" s="222">
        <v>16158</v>
      </c>
      <c r="E23" s="219">
        <v>20026</v>
      </c>
      <c r="F23" s="219">
        <v>23227</v>
      </c>
      <c r="G23" s="219">
        <v>21778</v>
      </c>
      <c r="H23" s="222">
        <v>32578</v>
      </c>
      <c r="I23" s="222">
        <v>39379</v>
      </c>
      <c r="J23" s="222">
        <v>30604</v>
      </c>
      <c r="K23" s="222"/>
      <c r="L23" s="220" t="s">
        <v>50</v>
      </c>
      <c r="M23" s="221"/>
    </row>
    <row r="24" spans="1:13" ht="15">
      <c r="A24" s="217"/>
      <c r="B24" s="218" t="s">
        <v>51</v>
      </c>
      <c r="C24" s="223">
        <v>510</v>
      </c>
      <c r="D24" s="223">
        <v>100</v>
      </c>
      <c r="E24" s="223">
        <v>235</v>
      </c>
      <c r="F24" s="223">
        <v>140</v>
      </c>
      <c r="G24" s="223">
        <v>270</v>
      </c>
      <c r="H24" s="223">
        <v>190</v>
      </c>
      <c r="I24" s="223">
        <v>130</v>
      </c>
      <c r="J24" s="223">
        <v>115</v>
      </c>
      <c r="K24" s="223"/>
      <c r="L24" s="220" t="s">
        <v>12</v>
      </c>
      <c r="M24" s="221"/>
    </row>
    <row r="25" spans="1:13" ht="15">
      <c r="A25" s="217"/>
      <c r="B25" s="218" t="s">
        <v>52</v>
      </c>
      <c r="C25" s="223">
        <v>120</v>
      </c>
      <c r="D25" s="223" t="s">
        <v>53</v>
      </c>
      <c r="E25" s="223">
        <v>701</v>
      </c>
      <c r="F25" s="223">
        <v>252</v>
      </c>
      <c r="G25" s="223">
        <v>321</v>
      </c>
      <c r="H25" s="223">
        <v>555</v>
      </c>
      <c r="I25" s="223" t="s">
        <v>53</v>
      </c>
      <c r="J25" s="223" t="s">
        <v>53</v>
      </c>
      <c r="K25" s="223"/>
      <c r="L25" s="220" t="s">
        <v>54</v>
      </c>
      <c r="M25" s="221"/>
    </row>
    <row r="26" spans="1:13" ht="15">
      <c r="A26" s="217"/>
      <c r="B26" s="218" t="s">
        <v>55</v>
      </c>
      <c r="C26" s="219">
        <f>SUM(C22:C25)</f>
        <v>12275</v>
      </c>
      <c r="D26" s="222">
        <f aca="true" t="shared" si="4" ref="D26:J26">SUM(D22:D25)</f>
        <v>16396</v>
      </c>
      <c r="E26" s="219">
        <f t="shared" si="4"/>
        <v>22505</v>
      </c>
      <c r="F26" s="219">
        <f t="shared" si="4"/>
        <v>24018</v>
      </c>
      <c r="G26" s="219">
        <f t="shared" si="4"/>
        <v>22988</v>
      </c>
      <c r="H26" s="222">
        <f t="shared" si="4"/>
        <v>33789</v>
      </c>
      <c r="I26" s="222">
        <f t="shared" si="4"/>
        <v>40091</v>
      </c>
      <c r="J26" s="222">
        <f t="shared" si="4"/>
        <v>31316</v>
      </c>
      <c r="K26" s="222"/>
      <c r="L26" s="220" t="s">
        <v>56</v>
      </c>
      <c r="M26" s="221"/>
    </row>
    <row r="27" spans="1:13" ht="15">
      <c r="A27" s="217" t="s">
        <v>28</v>
      </c>
      <c r="B27" s="218" t="s">
        <v>47</v>
      </c>
      <c r="C27" s="223">
        <v>38</v>
      </c>
      <c r="D27" s="223">
        <v>167</v>
      </c>
      <c r="E27" s="223">
        <v>230</v>
      </c>
      <c r="F27" s="223">
        <v>426</v>
      </c>
      <c r="G27" s="223">
        <v>720</v>
      </c>
      <c r="H27" s="219">
        <v>1150</v>
      </c>
      <c r="I27" s="219">
        <v>377</v>
      </c>
      <c r="J27" s="219">
        <v>462</v>
      </c>
      <c r="K27" s="219"/>
      <c r="L27" s="220" t="s">
        <v>48</v>
      </c>
      <c r="M27" s="221" t="s">
        <v>29</v>
      </c>
    </row>
    <row r="28" spans="1:13" ht="15">
      <c r="A28" s="217"/>
      <c r="B28" s="218" t="s">
        <v>49</v>
      </c>
      <c r="C28" s="219">
        <v>18203</v>
      </c>
      <c r="D28" s="219">
        <v>22455</v>
      </c>
      <c r="E28" s="219">
        <v>22867</v>
      </c>
      <c r="F28" s="219">
        <v>23477</v>
      </c>
      <c r="G28" s="219">
        <v>23360</v>
      </c>
      <c r="H28" s="219">
        <v>28263</v>
      </c>
      <c r="I28" s="219">
        <v>30036</v>
      </c>
      <c r="J28" s="219">
        <v>29634</v>
      </c>
      <c r="K28" s="219"/>
      <c r="L28" s="220" t="s">
        <v>50</v>
      </c>
      <c r="M28" s="221"/>
    </row>
    <row r="29" spans="1:13" ht="15">
      <c r="A29" s="217"/>
      <c r="B29" s="218" t="s">
        <v>55</v>
      </c>
      <c r="C29" s="219">
        <f>SUM(C27:C28)</f>
        <v>18241</v>
      </c>
      <c r="D29" s="219">
        <f aca="true" t="shared" si="5" ref="D29:J29">SUM(D27:D28)</f>
        <v>22622</v>
      </c>
      <c r="E29" s="219">
        <f t="shared" si="5"/>
        <v>23097</v>
      </c>
      <c r="F29" s="219">
        <f t="shared" si="5"/>
        <v>23903</v>
      </c>
      <c r="G29" s="219">
        <f t="shared" si="5"/>
        <v>24080</v>
      </c>
      <c r="H29" s="219">
        <f t="shared" si="5"/>
        <v>29413</v>
      </c>
      <c r="I29" s="219">
        <f t="shared" si="5"/>
        <v>30413</v>
      </c>
      <c r="J29" s="219">
        <f t="shared" si="5"/>
        <v>30096</v>
      </c>
      <c r="K29" s="219"/>
      <c r="L29" s="220" t="s">
        <v>56</v>
      </c>
      <c r="M29" s="221"/>
    </row>
    <row r="30" spans="1:13" s="78" customFormat="1" ht="15">
      <c r="A30" s="217" t="s">
        <v>215</v>
      </c>
      <c r="B30" s="218" t="s">
        <v>47</v>
      </c>
      <c r="C30" s="222">
        <v>1913</v>
      </c>
      <c r="D30" s="222">
        <v>3845</v>
      </c>
      <c r="E30" s="222">
        <v>2000</v>
      </c>
      <c r="F30" s="222">
        <v>1137</v>
      </c>
      <c r="G30" s="219">
        <v>1069</v>
      </c>
      <c r="H30" s="222">
        <v>630</v>
      </c>
      <c r="I30" s="222">
        <v>625</v>
      </c>
      <c r="J30" s="222">
        <v>463</v>
      </c>
      <c r="K30" s="222"/>
      <c r="L30" s="220" t="s">
        <v>48</v>
      </c>
      <c r="M30" s="221" t="s">
        <v>217</v>
      </c>
    </row>
    <row r="31" spans="1:13" s="78" customFormat="1" ht="15">
      <c r="A31" s="217"/>
      <c r="B31" s="218" t="s">
        <v>49</v>
      </c>
      <c r="C31" s="222">
        <v>4489</v>
      </c>
      <c r="D31" s="222">
        <v>9360</v>
      </c>
      <c r="E31" s="222">
        <v>13638</v>
      </c>
      <c r="F31" s="219">
        <v>17067</v>
      </c>
      <c r="G31" s="219">
        <v>17489</v>
      </c>
      <c r="H31" s="219">
        <v>27843</v>
      </c>
      <c r="I31" s="219">
        <v>43472</v>
      </c>
      <c r="J31" s="222">
        <v>39263</v>
      </c>
      <c r="K31" s="222"/>
      <c r="L31" s="220" t="s">
        <v>50</v>
      </c>
      <c r="M31" s="221"/>
    </row>
    <row r="32" spans="1:13" s="78" customFormat="1" ht="15">
      <c r="A32" s="217"/>
      <c r="B32" s="218" t="s">
        <v>55</v>
      </c>
      <c r="C32" s="222">
        <f>SUM(C30:C31)</f>
        <v>6402</v>
      </c>
      <c r="D32" s="222">
        <f aca="true" t="shared" si="6" ref="D32:J32">SUM(D30:D31)</f>
        <v>13205</v>
      </c>
      <c r="E32" s="222">
        <f t="shared" si="6"/>
        <v>15638</v>
      </c>
      <c r="F32" s="219">
        <f t="shared" si="6"/>
        <v>18204</v>
      </c>
      <c r="G32" s="219">
        <f t="shared" si="6"/>
        <v>18558</v>
      </c>
      <c r="H32" s="219">
        <f t="shared" si="6"/>
        <v>28473</v>
      </c>
      <c r="I32" s="219">
        <f t="shared" si="6"/>
        <v>44097</v>
      </c>
      <c r="J32" s="222">
        <f t="shared" si="6"/>
        <v>39726</v>
      </c>
      <c r="K32" s="222"/>
      <c r="L32" s="220" t="s">
        <v>56</v>
      </c>
      <c r="M32" s="221"/>
    </row>
    <row r="33" spans="1:13" s="78" customFormat="1" ht="15">
      <c r="A33" s="217" t="s">
        <v>216</v>
      </c>
      <c r="B33" s="218" t="s">
        <v>47</v>
      </c>
      <c r="C33" s="219">
        <v>330744</v>
      </c>
      <c r="D33" s="219">
        <v>356035</v>
      </c>
      <c r="E33" s="219">
        <v>427263</v>
      </c>
      <c r="F33" s="219">
        <v>408700</v>
      </c>
      <c r="G33" s="219">
        <v>484714</v>
      </c>
      <c r="H33" s="219">
        <v>531203</v>
      </c>
      <c r="I33" s="219">
        <v>499531</v>
      </c>
      <c r="J33" s="219">
        <v>365997</v>
      </c>
      <c r="K33" s="219"/>
      <c r="L33" s="220" t="s">
        <v>48</v>
      </c>
      <c r="M33" s="221" t="s">
        <v>218</v>
      </c>
    </row>
    <row r="34" spans="1:13" s="78" customFormat="1" ht="15">
      <c r="A34" s="217"/>
      <c r="B34" s="218" t="s">
        <v>49</v>
      </c>
      <c r="C34" s="219">
        <v>14831</v>
      </c>
      <c r="D34" s="219">
        <v>32858</v>
      </c>
      <c r="E34" s="219">
        <v>44977</v>
      </c>
      <c r="F34" s="219">
        <v>49286</v>
      </c>
      <c r="G34" s="219">
        <v>69834</v>
      </c>
      <c r="H34" s="219">
        <v>47556</v>
      </c>
      <c r="I34" s="219">
        <v>52984</v>
      </c>
      <c r="J34" s="219">
        <v>59416</v>
      </c>
      <c r="K34" s="219"/>
      <c r="L34" s="220" t="s">
        <v>50</v>
      </c>
      <c r="M34" s="221"/>
    </row>
    <row r="35" spans="1:13" s="78" customFormat="1" ht="15">
      <c r="A35" s="217"/>
      <c r="B35" s="218" t="s">
        <v>51</v>
      </c>
      <c r="C35" s="219">
        <v>245698</v>
      </c>
      <c r="D35" s="219">
        <v>315135</v>
      </c>
      <c r="E35" s="219">
        <v>407256</v>
      </c>
      <c r="F35" s="219">
        <v>368842</v>
      </c>
      <c r="G35" s="222">
        <v>462843</v>
      </c>
      <c r="H35" s="222">
        <v>515158</v>
      </c>
      <c r="I35" s="222">
        <v>512708</v>
      </c>
      <c r="J35" s="222">
        <v>390270</v>
      </c>
      <c r="K35" s="222"/>
      <c r="L35" s="220" t="s">
        <v>12</v>
      </c>
      <c r="M35" s="221"/>
    </row>
    <row r="36" spans="1:13" s="78" customFormat="1" ht="15">
      <c r="A36" s="217"/>
      <c r="B36" s="218" t="s">
        <v>55</v>
      </c>
      <c r="C36" s="219">
        <f>SUM(C33:C35)</f>
        <v>591273</v>
      </c>
      <c r="D36" s="219">
        <f aca="true" t="shared" si="7" ref="D36:I36">SUM(D33:D35)</f>
        <v>704028</v>
      </c>
      <c r="E36" s="219">
        <f t="shared" si="7"/>
        <v>879496</v>
      </c>
      <c r="F36" s="219">
        <f t="shared" si="7"/>
        <v>826828</v>
      </c>
      <c r="G36" s="219">
        <f t="shared" si="7"/>
        <v>1017391</v>
      </c>
      <c r="H36" s="219">
        <f t="shared" si="7"/>
        <v>1093917</v>
      </c>
      <c r="I36" s="219">
        <f t="shared" si="7"/>
        <v>1065223</v>
      </c>
      <c r="J36" s="219">
        <f>SUM(J33:J35)</f>
        <v>815683</v>
      </c>
      <c r="K36" s="219"/>
      <c r="L36" s="220" t="s">
        <v>56</v>
      </c>
      <c r="M36" s="221"/>
    </row>
    <row r="37" spans="1:13" ht="15">
      <c r="A37" s="217" t="s">
        <v>30</v>
      </c>
      <c r="B37" s="218" t="s">
        <v>47</v>
      </c>
      <c r="C37" s="219">
        <v>37568</v>
      </c>
      <c r="D37" s="219">
        <v>56582</v>
      </c>
      <c r="E37" s="219">
        <v>49793</v>
      </c>
      <c r="F37" s="219">
        <v>37151</v>
      </c>
      <c r="G37" s="219">
        <v>55401</v>
      </c>
      <c r="H37" s="219">
        <v>69549</v>
      </c>
      <c r="I37" s="219">
        <v>90934</v>
      </c>
      <c r="J37" s="219">
        <v>75410</v>
      </c>
      <c r="K37" s="219"/>
      <c r="L37" s="220" t="s">
        <v>48</v>
      </c>
      <c r="M37" s="221" t="s">
        <v>31</v>
      </c>
    </row>
    <row r="38" spans="1:13" ht="15">
      <c r="A38" s="217"/>
      <c r="B38" s="218" t="s">
        <v>49</v>
      </c>
      <c r="C38" s="219">
        <v>11415</v>
      </c>
      <c r="D38" s="219">
        <v>15153</v>
      </c>
      <c r="E38" s="219">
        <v>11386</v>
      </c>
      <c r="F38" s="219">
        <v>12848</v>
      </c>
      <c r="G38" s="219">
        <v>17168</v>
      </c>
      <c r="H38" s="219">
        <v>16883</v>
      </c>
      <c r="I38" s="219">
        <v>13718</v>
      </c>
      <c r="J38" s="219">
        <v>19339</v>
      </c>
      <c r="K38" s="219"/>
      <c r="L38" s="220" t="s">
        <v>50</v>
      </c>
      <c r="M38" s="221"/>
    </row>
    <row r="39" spans="1:13" ht="15">
      <c r="A39" s="217"/>
      <c r="B39" s="218" t="s">
        <v>51</v>
      </c>
      <c r="C39" s="222">
        <v>27186</v>
      </c>
      <c r="D39" s="222">
        <v>30000</v>
      </c>
      <c r="E39" s="222">
        <v>25004</v>
      </c>
      <c r="F39" s="222">
        <v>18000</v>
      </c>
      <c r="G39" s="222">
        <v>22001</v>
      </c>
      <c r="H39" s="222">
        <v>19001</v>
      </c>
      <c r="I39" s="222">
        <v>17815</v>
      </c>
      <c r="J39" s="222">
        <v>15060</v>
      </c>
      <c r="K39" s="222"/>
      <c r="L39" s="220" t="s">
        <v>12</v>
      </c>
      <c r="M39" s="221"/>
    </row>
    <row r="40" spans="1:13" ht="15">
      <c r="A40" s="217"/>
      <c r="B40" s="218" t="s">
        <v>52</v>
      </c>
      <c r="C40" s="223" t="s">
        <v>53</v>
      </c>
      <c r="D40" s="223">
        <v>74</v>
      </c>
      <c r="E40" s="219">
        <v>1089</v>
      </c>
      <c r="F40" s="219">
        <v>1169</v>
      </c>
      <c r="G40" s="223">
        <v>250</v>
      </c>
      <c r="H40" s="223">
        <v>2351</v>
      </c>
      <c r="I40" s="223">
        <v>133</v>
      </c>
      <c r="J40" s="223">
        <v>681</v>
      </c>
      <c r="K40" s="223"/>
      <c r="L40" s="220" t="s">
        <v>54</v>
      </c>
      <c r="M40" s="221"/>
    </row>
    <row r="41" spans="1:13" ht="15">
      <c r="A41" s="217"/>
      <c r="B41" s="218" t="s">
        <v>55</v>
      </c>
      <c r="C41" s="219">
        <f>SUM(C37:C40)</f>
        <v>76169</v>
      </c>
      <c r="D41" s="219">
        <f aca="true" t="shared" si="8" ref="D41:J41">SUM(D37:D40)</f>
        <v>101809</v>
      </c>
      <c r="E41" s="219">
        <f t="shared" si="8"/>
        <v>87272</v>
      </c>
      <c r="F41" s="219">
        <f t="shared" si="8"/>
        <v>69168</v>
      </c>
      <c r="G41" s="219">
        <f t="shared" si="8"/>
        <v>94820</v>
      </c>
      <c r="H41" s="219">
        <f t="shared" si="8"/>
        <v>107784</v>
      </c>
      <c r="I41" s="219">
        <f t="shared" si="8"/>
        <v>122600</v>
      </c>
      <c r="J41" s="219">
        <f t="shared" si="8"/>
        <v>110490</v>
      </c>
      <c r="K41" s="219"/>
      <c r="L41" s="220" t="s">
        <v>56</v>
      </c>
      <c r="M41" s="221"/>
    </row>
    <row r="42" spans="1:13" ht="15">
      <c r="A42" s="217" t="s">
        <v>70</v>
      </c>
      <c r="B42" s="218" t="s">
        <v>47</v>
      </c>
      <c r="C42" s="223" t="s">
        <v>53</v>
      </c>
      <c r="D42" s="223" t="s">
        <v>53</v>
      </c>
      <c r="E42" s="223" t="s">
        <v>53</v>
      </c>
      <c r="F42" s="219">
        <v>102</v>
      </c>
      <c r="G42" s="219">
        <v>50</v>
      </c>
      <c r="H42" s="219">
        <v>59</v>
      </c>
      <c r="I42" s="219">
        <v>19</v>
      </c>
      <c r="J42" s="219">
        <v>96</v>
      </c>
      <c r="K42" s="219"/>
      <c r="L42" s="220" t="s">
        <v>48</v>
      </c>
      <c r="M42" s="144" t="s">
        <v>32</v>
      </c>
    </row>
    <row r="43" spans="1:13" ht="15">
      <c r="A43" s="217"/>
      <c r="B43" s="218" t="s">
        <v>49</v>
      </c>
      <c r="C43" s="223" t="s">
        <v>53</v>
      </c>
      <c r="D43" s="223" t="s">
        <v>53</v>
      </c>
      <c r="E43" s="223" t="s">
        <v>53</v>
      </c>
      <c r="F43" s="219">
        <v>3818</v>
      </c>
      <c r="G43" s="219">
        <v>4331</v>
      </c>
      <c r="H43" s="219">
        <v>3579</v>
      </c>
      <c r="I43" s="219">
        <v>3667</v>
      </c>
      <c r="J43" s="219">
        <v>4234</v>
      </c>
      <c r="K43" s="219"/>
      <c r="L43" s="220" t="s">
        <v>50</v>
      </c>
      <c r="M43" s="221"/>
    </row>
    <row r="44" spans="1:13" ht="15">
      <c r="A44" s="217"/>
      <c r="B44" s="218" t="s">
        <v>52</v>
      </c>
      <c r="C44" s="219" t="s">
        <v>53</v>
      </c>
      <c r="D44" s="219" t="s">
        <v>53</v>
      </c>
      <c r="E44" s="219" t="s">
        <v>53</v>
      </c>
      <c r="F44" s="219">
        <v>98</v>
      </c>
      <c r="G44" s="219">
        <v>48</v>
      </c>
      <c r="H44" s="219">
        <v>56</v>
      </c>
      <c r="I44" s="219">
        <v>19</v>
      </c>
      <c r="J44" s="219">
        <v>96</v>
      </c>
      <c r="K44" s="219"/>
      <c r="L44" s="220" t="s">
        <v>54</v>
      </c>
      <c r="M44" s="221"/>
    </row>
    <row r="45" spans="1:13" ht="15">
      <c r="A45" s="217"/>
      <c r="B45" s="218" t="s">
        <v>55</v>
      </c>
      <c r="C45" s="223" t="s">
        <v>53</v>
      </c>
      <c r="D45" s="223" t="s">
        <v>53</v>
      </c>
      <c r="E45" s="223" t="s">
        <v>53</v>
      </c>
      <c r="F45" s="219">
        <f>SUM(F42:F44)</f>
        <v>4018</v>
      </c>
      <c r="G45" s="219">
        <f aca="true" t="shared" si="9" ref="G45:J45">SUM(G42:G44)</f>
        <v>4429</v>
      </c>
      <c r="H45" s="219">
        <f t="shared" si="9"/>
        <v>3694</v>
      </c>
      <c r="I45" s="219">
        <f t="shared" si="9"/>
        <v>3705</v>
      </c>
      <c r="J45" s="219">
        <f t="shared" si="9"/>
        <v>4426</v>
      </c>
      <c r="K45" s="219"/>
      <c r="L45" s="220" t="s">
        <v>56</v>
      </c>
      <c r="M45" s="221"/>
    </row>
    <row r="46" spans="1:13" ht="15.75">
      <c r="A46" s="217" t="s">
        <v>323</v>
      </c>
      <c r="B46" s="218" t="s">
        <v>47</v>
      </c>
      <c r="C46" s="219">
        <v>1509</v>
      </c>
      <c r="D46" s="219">
        <v>4962</v>
      </c>
      <c r="E46" s="219">
        <v>3143</v>
      </c>
      <c r="F46" s="219">
        <v>2548</v>
      </c>
      <c r="G46" s="219">
        <v>2451</v>
      </c>
      <c r="H46" s="219">
        <v>3361</v>
      </c>
      <c r="I46" s="219">
        <v>5791</v>
      </c>
      <c r="J46" s="219">
        <v>3884</v>
      </c>
      <c r="K46" s="219"/>
      <c r="L46" s="220" t="s">
        <v>48</v>
      </c>
      <c r="M46" s="221" t="s">
        <v>324</v>
      </c>
    </row>
    <row r="47" spans="1:13" ht="15">
      <c r="A47" s="217"/>
      <c r="B47" s="218" t="s">
        <v>49</v>
      </c>
      <c r="C47" s="219">
        <v>2405</v>
      </c>
      <c r="D47" s="219">
        <v>5887</v>
      </c>
      <c r="E47" s="219">
        <v>7663</v>
      </c>
      <c r="F47" s="219">
        <v>10049</v>
      </c>
      <c r="G47" s="219">
        <v>15119</v>
      </c>
      <c r="H47" s="222">
        <v>23302</v>
      </c>
      <c r="I47" s="219">
        <v>23941</v>
      </c>
      <c r="J47" s="222">
        <v>15968</v>
      </c>
      <c r="K47" s="222"/>
      <c r="L47" s="220" t="s">
        <v>50</v>
      </c>
      <c r="M47" s="221"/>
    </row>
    <row r="48" spans="1:13" ht="15">
      <c r="A48" s="217"/>
      <c r="B48" s="218" t="s">
        <v>52</v>
      </c>
      <c r="C48" s="223">
        <v>19</v>
      </c>
      <c r="D48" s="223">
        <v>81</v>
      </c>
      <c r="E48" s="223">
        <v>9</v>
      </c>
      <c r="F48" s="223">
        <v>53</v>
      </c>
      <c r="G48" s="223">
        <v>33</v>
      </c>
      <c r="H48" s="223">
        <v>115</v>
      </c>
      <c r="I48" s="223">
        <v>93</v>
      </c>
      <c r="J48" s="223">
        <v>110</v>
      </c>
      <c r="K48" s="223"/>
      <c r="L48" s="220" t="s">
        <v>54</v>
      </c>
      <c r="M48" s="221"/>
    </row>
    <row r="49" spans="1:13" ht="15">
      <c r="A49" s="217"/>
      <c r="B49" s="218" t="s">
        <v>55</v>
      </c>
      <c r="C49" s="219">
        <f>SUM(C46:C48)</f>
        <v>3933</v>
      </c>
      <c r="D49" s="219">
        <f aca="true" t="shared" si="10" ref="D49:J49">SUM(D46:D48)</f>
        <v>10930</v>
      </c>
      <c r="E49" s="219">
        <f t="shared" si="10"/>
        <v>10815</v>
      </c>
      <c r="F49" s="219">
        <f t="shared" si="10"/>
        <v>12650</v>
      </c>
      <c r="G49" s="219">
        <f t="shared" si="10"/>
        <v>17603</v>
      </c>
      <c r="H49" s="222">
        <f t="shared" si="10"/>
        <v>26778</v>
      </c>
      <c r="I49" s="219">
        <f t="shared" si="10"/>
        <v>29825</v>
      </c>
      <c r="J49" s="222">
        <f t="shared" si="10"/>
        <v>19962</v>
      </c>
      <c r="K49" s="222"/>
      <c r="L49" s="220" t="s">
        <v>56</v>
      </c>
      <c r="M49" s="221"/>
    </row>
    <row r="50" spans="1:13" ht="15">
      <c r="A50" s="462" t="s">
        <v>325</v>
      </c>
      <c r="B50" s="218" t="s">
        <v>47</v>
      </c>
      <c r="C50" s="219">
        <v>2280</v>
      </c>
      <c r="D50" s="219">
        <v>17129</v>
      </c>
      <c r="E50" s="219">
        <v>14866</v>
      </c>
      <c r="F50" s="219">
        <v>17209</v>
      </c>
      <c r="G50" s="219">
        <v>29582</v>
      </c>
      <c r="H50" s="219">
        <v>27752</v>
      </c>
      <c r="I50" s="219">
        <v>33963</v>
      </c>
      <c r="J50" s="219">
        <v>32276</v>
      </c>
      <c r="K50" s="219"/>
      <c r="L50" s="220" t="s">
        <v>48</v>
      </c>
      <c r="M50" s="221" t="s">
        <v>203</v>
      </c>
    </row>
    <row r="51" spans="1:13" ht="15">
      <c r="A51" s="462"/>
      <c r="B51" s="218" t="s">
        <v>49</v>
      </c>
      <c r="C51" s="219">
        <v>70880</v>
      </c>
      <c r="D51" s="219">
        <v>129810</v>
      </c>
      <c r="E51" s="219">
        <v>144377</v>
      </c>
      <c r="F51" s="219">
        <v>145503</v>
      </c>
      <c r="G51" s="219">
        <v>169450</v>
      </c>
      <c r="H51" s="219">
        <v>167144</v>
      </c>
      <c r="I51" s="219">
        <v>219213</v>
      </c>
      <c r="J51" s="219">
        <v>220313</v>
      </c>
      <c r="K51" s="219"/>
      <c r="L51" s="220" t="s">
        <v>50</v>
      </c>
      <c r="M51" s="221" t="s">
        <v>204</v>
      </c>
    </row>
    <row r="52" spans="1:13" s="78" customFormat="1" ht="15">
      <c r="A52" s="217"/>
      <c r="B52" s="218" t="s">
        <v>51</v>
      </c>
      <c r="C52" s="219">
        <v>8761</v>
      </c>
      <c r="D52" s="222">
        <v>11560</v>
      </c>
      <c r="E52" s="222">
        <v>11920</v>
      </c>
      <c r="F52" s="222">
        <v>13370</v>
      </c>
      <c r="G52" s="222">
        <v>14674</v>
      </c>
      <c r="H52" s="222">
        <v>13680</v>
      </c>
      <c r="I52" s="222">
        <v>10341</v>
      </c>
      <c r="J52" s="222">
        <v>8553</v>
      </c>
      <c r="K52" s="222"/>
      <c r="L52" s="220"/>
      <c r="M52" s="221"/>
    </row>
    <row r="53" spans="1:13" ht="15">
      <c r="A53" s="217"/>
      <c r="B53" s="218" t="s">
        <v>52</v>
      </c>
      <c r="C53" s="223">
        <v>86</v>
      </c>
      <c r="D53" s="223">
        <v>524</v>
      </c>
      <c r="E53" s="223">
        <v>641</v>
      </c>
      <c r="F53" s="223">
        <v>785</v>
      </c>
      <c r="G53" s="223">
        <v>740</v>
      </c>
      <c r="H53" s="223">
        <v>897</v>
      </c>
      <c r="I53" s="219">
        <v>1048</v>
      </c>
      <c r="J53" s="219">
        <v>1131</v>
      </c>
      <c r="K53" s="219"/>
      <c r="L53" s="220" t="s">
        <v>54</v>
      </c>
      <c r="M53" s="147"/>
    </row>
    <row r="54" spans="1:13" ht="15">
      <c r="A54" s="217"/>
      <c r="B54" s="218" t="s">
        <v>55</v>
      </c>
      <c r="C54" s="219">
        <f>SUM(C50:C53)</f>
        <v>82007</v>
      </c>
      <c r="D54" s="219">
        <f aca="true" t="shared" si="11" ref="D54:J54">SUM(D50:D53)</f>
        <v>159023</v>
      </c>
      <c r="E54" s="219">
        <f t="shared" si="11"/>
        <v>171804</v>
      </c>
      <c r="F54" s="219">
        <f t="shared" si="11"/>
        <v>176867</v>
      </c>
      <c r="G54" s="219">
        <f t="shared" si="11"/>
        <v>214446</v>
      </c>
      <c r="H54" s="219">
        <f t="shared" si="11"/>
        <v>209473</v>
      </c>
      <c r="I54" s="219">
        <f t="shared" si="11"/>
        <v>264565</v>
      </c>
      <c r="J54" s="219">
        <f t="shared" si="11"/>
        <v>262273</v>
      </c>
      <c r="K54" s="219"/>
      <c r="L54" s="220" t="s">
        <v>56</v>
      </c>
      <c r="M54" s="221"/>
    </row>
    <row r="55" spans="1:13" s="79" customFormat="1" ht="18" customHeight="1">
      <c r="A55" s="217" t="s">
        <v>326</v>
      </c>
      <c r="B55" s="218" t="s">
        <v>51</v>
      </c>
      <c r="C55" s="224">
        <v>56000</v>
      </c>
      <c r="D55" s="224">
        <v>65000</v>
      </c>
      <c r="E55" s="224">
        <v>57000</v>
      </c>
      <c r="F55" s="224">
        <v>65000</v>
      </c>
      <c r="G55" s="224">
        <v>70000</v>
      </c>
      <c r="H55" s="224">
        <v>70000</v>
      </c>
      <c r="I55" s="224">
        <v>72000</v>
      </c>
      <c r="J55" s="224">
        <v>72000</v>
      </c>
      <c r="K55" s="224"/>
      <c r="L55" s="220" t="s">
        <v>12</v>
      </c>
      <c r="M55" s="221" t="s">
        <v>37</v>
      </c>
    </row>
    <row r="56" spans="1:13" s="79" customFormat="1" ht="15">
      <c r="A56" s="217"/>
      <c r="B56" s="218" t="s">
        <v>47</v>
      </c>
      <c r="C56" s="225">
        <v>107</v>
      </c>
      <c r="D56" s="224">
        <v>2363</v>
      </c>
      <c r="E56" s="225">
        <v>49</v>
      </c>
      <c r="F56" s="225">
        <v>35</v>
      </c>
      <c r="G56" s="225">
        <v>570</v>
      </c>
      <c r="H56" s="225">
        <v>594</v>
      </c>
      <c r="I56" s="225">
        <v>30</v>
      </c>
      <c r="J56" s="225">
        <v>232</v>
      </c>
      <c r="K56" s="225"/>
      <c r="L56" s="220" t="s">
        <v>48</v>
      </c>
      <c r="M56" s="221"/>
    </row>
    <row r="57" spans="1:13" s="79" customFormat="1" ht="15">
      <c r="A57" s="217"/>
      <c r="B57" s="218" t="s">
        <v>49</v>
      </c>
      <c r="C57" s="225" t="s">
        <v>20</v>
      </c>
      <c r="D57" s="225">
        <v>302</v>
      </c>
      <c r="E57" s="224">
        <v>235</v>
      </c>
      <c r="F57" s="224">
        <v>291</v>
      </c>
      <c r="G57" s="224">
        <v>31</v>
      </c>
      <c r="H57" s="224">
        <v>296</v>
      </c>
      <c r="I57" s="224" t="s">
        <v>20</v>
      </c>
      <c r="J57" s="224" t="s">
        <v>20</v>
      </c>
      <c r="K57" s="224"/>
      <c r="L57" s="220" t="s">
        <v>50</v>
      </c>
      <c r="M57" s="221"/>
    </row>
    <row r="58" spans="1:13" s="79" customFormat="1" ht="15">
      <c r="A58" s="217"/>
      <c r="B58" s="218" t="s">
        <v>52</v>
      </c>
      <c r="C58" s="225" t="s">
        <v>53</v>
      </c>
      <c r="D58" s="225" t="s">
        <v>53</v>
      </c>
      <c r="E58" s="224" t="s">
        <v>53</v>
      </c>
      <c r="F58" s="224" t="s">
        <v>53</v>
      </c>
      <c r="G58" s="224" t="s">
        <v>53</v>
      </c>
      <c r="H58" s="224" t="s">
        <v>53</v>
      </c>
      <c r="I58" s="224" t="s">
        <v>53</v>
      </c>
      <c r="J58" s="224" t="s">
        <v>53</v>
      </c>
      <c r="K58" s="224"/>
      <c r="L58" s="220" t="s">
        <v>54</v>
      </c>
      <c r="M58" s="221"/>
    </row>
    <row r="59" spans="1:13" s="79" customFormat="1" ht="15.75" thickBot="1">
      <c r="A59" s="226"/>
      <c r="B59" s="227" t="s">
        <v>55</v>
      </c>
      <c r="C59" s="228">
        <f aca="true" t="shared" si="12" ref="C59:J59">SUM(C55:C57)</f>
        <v>56107</v>
      </c>
      <c r="D59" s="228">
        <f t="shared" si="12"/>
        <v>67665</v>
      </c>
      <c r="E59" s="228">
        <f t="shared" si="12"/>
        <v>57284</v>
      </c>
      <c r="F59" s="228">
        <f t="shared" si="12"/>
        <v>65326</v>
      </c>
      <c r="G59" s="228">
        <f t="shared" si="12"/>
        <v>70601</v>
      </c>
      <c r="H59" s="228">
        <f t="shared" si="12"/>
        <v>70890</v>
      </c>
      <c r="I59" s="228">
        <f t="shared" si="12"/>
        <v>72030</v>
      </c>
      <c r="J59" s="228">
        <f t="shared" si="12"/>
        <v>72232</v>
      </c>
      <c r="K59" s="228"/>
      <c r="L59" s="229" t="s">
        <v>56</v>
      </c>
      <c r="M59" s="230"/>
    </row>
    <row r="60" spans="1:13" ht="15">
      <c r="A60" s="464" t="s">
        <v>38</v>
      </c>
      <c r="B60" s="231" t="s">
        <v>47</v>
      </c>
      <c r="C60" s="232">
        <v>54</v>
      </c>
      <c r="D60" s="233">
        <v>157</v>
      </c>
      <c r="E60" s="233">
        <v>153</v>
      </c>
      <c r="F60" s="232">
        <v>367</v>
      </c>
      <c r="G60" s="233">
        <v>32</v>
      </c>
      <c r="H60" s="233">
        <v>149</v>
      </c>
      <c r="I60" s="233">
        <v>72</v>
      </c>
      <c r="J60" s="232">
        <v>138</v>
      </c>
      <c r="K60" s="232"/>
      <c r="L60" s="234" t="s">
        <v>48</v>
      </c>
      <c r="M60" s="465" t="s">
        <v>39</v>
      </c>
    </row>
    <row r="61" spans="1:13" ht="15">
      <c r="A61" s="462"/>
      <c r="B61" s="231" t="s">
        <v>49</v>
      </c>
      <c r="C61" s="232">
        <v>21208</v>
      </c>
      <c r="D61" s="235">
        <v>14013</v>
      </c>
      <c r="E61" s="235">
        <v>22692</v>
      </c>
      <c r="F61" s="235">
        <v>23665</v>
      </c>
      <c r="G61" s="235">
        <v>22118</v>
      </c>
      <c r="H61" s="235">
        <v>31864</v>
      </c>
      <c r="I61" s="235">
        <v>29450</v>
      </c>
      <c r="J61" s="232">
        <v>31450</v>
      </c>
      <c r="K61" s="232"/>
      <c r="L61" s="234" t="s">
        <v>50</v>
      </c>
      <c r="M61" s="463"/>
    </row>
    <row r="62" spans="1:13" ht="15">
      <c r="A62" s="462"/>
      <c r="B62" s="231" t="s">
        <v>55</v>
      </c>
      <c r="C62" s="232">
        <f>SUM(C60:C61)</f>
        <v>21262</v>
      </c>
      <c r="D62" s="235">
        <f aca="true" t="shared" si="13" ref="D62:J62">SUM(D60:D61)</f>
        <v>14170</v>
      </c>
      <c r="E62" s="235">
        <f t="shared" si="13"/>
        <v>22845</v>
      </c>
      <c r="F62" s="235">
        <f t="shared" si="13"/>
        <v>24032</v>
      </c>
      <c r="G62" s="235">
        <f t="shared" si="13"/>
        <v>22150</v>
      </c>
      <c r="H62" s="235">
        <f t="shared" si="13"/>
        <v>32013</v>
      </c>
      <c r="I62" s="235">
        <f t="shared" si="13"/>
        <v>29522</v>
      </c>
      <c r="J62" s="232">
        <f t="shared" si="13"/>
        <v>31588</v>
      </c>
      <c r="K62" s="232"/>
      <c r="L62" s="234" t="s">
        <v>56</v>
      </c>
      <c r="M62" s="463"/>
    </row>
    <row r="63" spans="1:13" s="78" customFormat="1" ht="15">
      <c r="A63" s="217" t="s">
        <v>219</v>
      </c>
      <c r="B63" s="231" t="s">
        <v>47</v>
      </c>
      <c r="C63" s="235">
        <v>13452</v>
      </c>
      <c r="D63" s="235">
        <v>21613</v>
      </c>
      <c r="E63" s="235">
        <v>20349</v>
      </c>
      <c r="F63" s="235">
        <v>24459</v>
      </c>
      <c r="G63" s="235">
        <v>22022</v>
      </c>
      <c r="H63" s="235">
        <v>20597</v>
      </c>
      <c r="I63" s="235">
        <v>23930</v>
      </c>
      <c r="J63" s="235">
        <v>31079</v>
      </c>
      <c r="K63" s="235"/>
      <c r="L63" s="220" t="s">
        <v>48</v>
      </c>
      <c r="M63" s="236" t="s">
        <v>220</v>
      </c>
    </row>
    <row r="64" spans="1:13" s="78" customFormat="1" ht="15">
      <c r="A64" s="217"/>
      <c r="B64" s="231" t="s">
        <v>49</v>
      </c>
      <c r="C64" s="235">
        <v>11647</v>
      </c>
      <c r="D64" s="235">
        <v>37903</v>
      </c>
      <c r="E64" s="235">
        <v>39651</v>
      </c>
      <c r="F64" s="235">
        <v>39793</v>
      </c>
      <c r="G64" s="235">
        <v>46794</v>
      </c>
      <c r="H64" s="235">
        <v>47045</v>
      </c>
      <c r="I64" s="235">
        <v>45619</v>
      </c>
      <c r="J64" s="235">
        <v>43548</v>
      </c>
      <c r="K64" s="235"/>
      <c r="L64" s="220" t="s">
        <v>50</v>
      </c>
      <c r="M64" s="236"/>
    </row>
    <row r="65" spans="1:13" s="78" customFormat="1" ht="15">
      <c r="A65" s="217"/>
      <c r="B65" s="231" t="s">
        <v>51</v>
      </c>
      <c r="C65" s="232">
        <v>21246</v>
      </c>
      <c r="D65" s="235">
        <v>31653</v>
      </c>
      <c r="E65" s="235">
        <v>32902</v>
      </c>
      <c r="F65" s="235">
        <v>33368</v>
      </c>
      <c r="G65" s="235">
        <v>26458</v>
      </c>
      <c r="H65" s="235">
        <v>25740</v>
      </c>
      <c r="I65" s="235">
        <v>21908</v>
      </c>
      <c r="J65" s="235">
        <v>30519</v>
      </c>
      <c r="K65" s="235"/>
      <c r="L65" s="220" t="s">
        <v>12</v>
      </c>
      <c r="M65" s="236"/>
    </row>
    <row r="66" spans="1:13" s="78" customFormat="1" ht="15">
      <c r="A66" s="217"/>
      <c r="B66" s="231" t="s">
        <v>55</v>
      </c>
      <c r="C66" s="235">
        <f>SUM(C63:C65)</f>
        <v>46345</v>
      </c>
      <c r="D66" s="235">
        <f aca="true" t="shared" si="14" ref="D66:I66">SUM(D63:D65)</f>
        <v>91169</v>
      </c>
      <c r="E66" s="235">
        <f t="shared" si="14"/>
        <v>92902</v>
      </c>
      <c r="F66" s="235">
        <f t="shared" si="14"/>
        <v>97620</v>
      </c>
      <c r="G66" s="235">
        <f t="shared" si="14"/>
        <v>95274</v>
      </c>
      <c r="H66" s="235">
        <f t="shared" si="14"/>
        <v>93382</v>
      </c>
      <c r="I66" s="235">
        <f t="shared" si="14"/>
        <v>91457</v>
      </c>
      <c r="J66" s="235">
        <f>SUM(J63:J65)</f>
        <v>105146</v>
      </c>
      <c r="K66" s="235"/>
      <c r="L66" s="220" t="s">
        <v>56</v>
      </c>
      <c r="M66" s="236"/>
    </row>
    <row r="67" spans="1:13" ht="15" customHeight="1">
      <c r="A67" s="462" t="s">
        <v>40</v>
      </c>
      <c r="B67" s="231" t="s">
        <v>51</v>
      </c>
      <c r="C67" s="235">
        <v>21083</v>
      </c>
      <c r="D67" s="235">
        <v>16814</v>
      </c>
      <c r="E67" s="232">
        <v>20185</v>
      </c>
      <c r="F67" s="232">
        <v>19983</v>
      </c>
      <c r="G67" s="232">
        <v>16480</v>
      </c>
      <c r="H67" s="232">
        <v>17400</v>
      </c>
      <c r="I67" s="232">
        <v>17850</v>
      </c>
      <c r="J67" s="232">
        <v>19227</v>
      </c>
      <c r="K67" s="232"/>
      <c r="L67" s="234" t="s">
        <v>12</v>
      </c>
      <c r="M67" s="463" t="s">
        <v>58</v>
      </c>
    </row>
    <row r="68" spans="1:13" ht="15">
      <c r="A68" s="462"/>
      <c r="B68" s="231" t="s">
        <v>47</v>
      </c>
      <c r="C68" s="232">
        <v>13544</v>
      </c>
      <c r="D68" s="235">
        <v>16569</v>
      </c>
      <c r="E68" s="232">
        <v>21737</v>
      </c>
      <c r="F68" s="235">
        <v>14972</v>
      </c>
      <c r="G68" s="235">
        <v>15151</v>
      </c>
      <c r="H68" s="235">
        <v>18790</v>
      </c>
      <c r="I68" s="235">
        <v>22271</v>
      </c>
      <c r="J68" s="232">
        <v>34985</v>
      </c>
      <c r="K68" s="232"/>
      <c r="L68" s="234" t="s">
        <v>48</v>
      </c>
      <c r="M68" s="463"/>
    </row>
    <row r="69" spans="1:13" ht="15">
      <c r="A69" s="462"/>
      <c r="B69" s="218" t="s">
        <v>49</v>
      </c>
      <c r="C69" s="232">
        <v>44944</v>
      </c>
      <c r="D69" s="235">
        <v>53676</v>
      </c>
      <c r="E69" s="232">
        <v>59698</v>
      </c>
      <c r="F69" s="235">
        <v>89998</v>
      </c>
      <c r="G69" s="235">
        <v>105716</v>
      </c>
      <c r="H69" s="235">
        <v>137200</v>
      </c>
      <c r="I69" s="235">
        <v>161612</v>
      </c>
      <c r="J69" s="232">
        <v>126970</v>
      </c>
      <c r="K69" s="232"/>
      <c r="L69" s="237" t="s">
        <v>50</v>
      </c>
      <c r="M69" s="463"/>
    </row>
    <row r="70" spans="1:13" ht="15">
      <c r="A70" s="462"/>
      <c r="B70" s="218" t="s">
        <v>52</v>
      </c>
      <c r="C70" s="232">
        <v>9303</v>
      </c>
      <c r="D70" s="235">
        <v>16371</v>
      </c>
      <c r="E70" s="233">
        <v>82</v>
      </c>
      <c r="F70" s="235">
        <v>8467</v>
      </c>
      <c r="G70" s="235">
        <v>9318</v>
      </c>
      <c r="H70" s="238" t="s">
        <v>53</v>
      </c>
      <c r="I70" s="238" t="s">
        <v>53</v>
      </c>
      <c r="J70" s="238" t="s">
        <v>53</v>
      </c>
      <c r="K70" s="238"/>
      <c r="L70" s="237" t="s">
        <v>54</v>
      </c>
      <c r="M70" s="463"/>
    </row>
    <row r="71" spans="1:13" ht="15">
      <c r="A71" s="462"/>
      <c r="B71" s="218" t="s">
        <v>55</v>
      </c>
      <c r="C71" s="232">
        <f>SUM(C67:C70)</f>
        <v>88874</v>
      </c>
      <c r="D71" s="235">
        <f aca="true" t="shared" si="15" ref="D71:J71">SUM(D67:D70)</f>
        <v>103430</v>
      </c>
      <c r="E71" s="232">
        <f t="shared" si="15"/>
        <v>101702</v>
      </c>
      <c r="F71" s="235">
        <f t="shared" si="15"/>
        <v>133420</v>
      </c>
      <c r="G71" s="235">
        <f t="shared" si="15"/>
        <v>146665</v>
      </c>
      <c r="H71" s="235">
        <f t="shared" si="15"/>
        <v>173390</v>
      </c>
      <c r="I71" s="235">
        <f t="shared" si="15"/>
        <v>201733</v>
      </c>
      <c r="J71" s="232">
        <f t="shared" si="15"/>
        <v>181182</v>
      </c>
      <c r="K71" s="232"/>
      <c r="L71" s="237" t="s">
        <v>56</v>
      </c>
      <c r="M71" s="239"/>
    </row>
    <row r="72" spans="1:13" ht="15">
      <c r="A72" s="217" t="s">
        <v>42</v>
      </c>
      <c r="B72" s="218" t="s">
        <v>47</v>
      </c>
      <c r="C72" s="235">
        <v>26673</v>
      </c>
      <c r="D72" s="235">
        <v>81679</v>
      </c>
      <c r="E72" s="235">
        <v>91743</v>
      </c>
      <c r="F72" s="235">
        <v>100780</v>
      </c>
      <c r="G72" s="235">
        <v>115515</v>
      </c>
      <c r="H72" s="235">
        <v>103500</v>
      </c>
      <c r="I72" s="235">
        <v>120062</v>
      </c>
      <c r="J72" s="235">
        <v>126915</v>
      </c>
      <c r="K72" s="235"/>
      <c r="L72" s="237" t="s">
        <v>48</v>
      </c>
      <c r="M72" s="236" t="s">
        <v>43</v>
      </c>
    </row>
    <row r="73" spans="1:13" ht="15">
      <c r="A73" s="217"/>
      <c r="B73" s="218" t="s">
        <v>49</v>
      </c>
      <c r="C73" s="235">
        <v>3748</v>
      </c>
      <c r="D73" s="235">
        <v>6207</v>
      </c>
      <c r="E73" s="235">
        <v>10147</v>
      </c>
      <c r="F73" s="235">
        <v>8947</v>
      </c>
      <c r="G73" s="235">
        <v>11334</v>
      </c>
      <c r="H73" s="235">
        <v>9628</v>
      </c>
      <c r="I73" s="235">
        <v>14800</v>
      </c>
      <c r="J73" s="235">
        <v>13098</v>
      </c>
      <c r="K73" s="235"/>
      <c r="L73" s="237" t="s">
        <v>50</v>
      </c>
      <c r="M73" s="239"/>
    </row>
    <row r="74" spans="1:13" ht="15">
      <c r="A74" s="217"/>
      <c r="B74" s="218" t="s">
        <v>51</v>
      </c>
      <c r="C74" s="232">
        <v>11925</v>
      </c>
      <c r="D74" s="232">
        <v>16818</v>
      </c>
      <c r="E74" s="232">
        <v>15003</v>
      </c>
      <c r="F74" s="232">
        <v>12487</v>
      </c>
      <c r="G74" s="232">
        <v>15651</v>
      </c>
      <c r="H74" s="232">
        <v>12404</v>
      </c>
      <c r="I74" s="232">
        <v>11261</v>
      </c>
      <c r="J74" s="232">
        <v>14387</v>
      </c>
      <c r="K74" s="232"/>
      <c r="L74" s="237" t="s">
        <v>12</v>
      </c>
      <c r="M74" s="239"/>
    </row>
    <row r="75" spans="1:13" ht="15">
      <c r="A75" s="217"/>
      <c r="B75" s="218" t="s">
        <v>52</v>
      </c>
      <c r="C75" s="233">
        <v>1</v>
      </c>
      <c r="D75" s="233">
        <v>1</v>
      </c>
      <c r="E75" s="233">
        <v>89</v>
      </c>
      <c r="F75" s="233">
        <v>714</v>
      </c>
      <c r="G75" s="233">
        <v>1</v>
      </c>
      <c r="H75" s="233">
        <v>627</v>
      </c>
      <c r="I75" s="233">
        <v>673</v>
      </c>
      <c r="J75" s="233">
        <v>140</v>
      </c>
      <c r="K75" s="233"/>
      <c r="L75" s="237" t="s">
        <v>54</v>
      </c>
      <c r="M75" s="239"/>
    </row>
    <row r="76" spans="1:13" ht="15.75" thickBot="1">
      <c r="A76" s="226"/>
      <c r="B76" s="227" t="s">
        <v>55</v>
      </c>
      <c r="C76" s="240">
        <f>SUM(C72:C75)</f>
        <v>42347</v>
      </c>
      <c r="D76" s="240">
        <f aca="true" t="shared" si="16" ref="D76:J76">SUM(D72:D75)</f>
        <v>104705</v>
      </c>
      <c r="E76" s="240">
        <f t="shared" si="16"/>
        <v>116982</v>
      </c>
      <c r="F76" s="240">
        <f t="shared" si="16"/>
        <v>122928</v>
      </c>
      <c r="G76" s="240">
        <f t="shared" si="16"/>
        <v>142501</v>
      </c>
      <c r="H76" s="240">
        <f t="shared" si="16"/>
        <v>126159</v>
      </c>
      <c r="I76" s="240">
        <f t="shared" si="16"/>
        <v>146796</v>
      </c>
      <c r="J76" s="240">
        <f t="shared" si="16"/>
        <v>154540</v>
      </c>
      <c r="K76" s="240"/>
      <c r="L76" s="241" t="s">
        <v>56</v>
      </c>
      <c r="M76" s="242"/>
    </row>
    <row r="77" spans="1:13" s="15" customFormat="1" ht="15">
      <c r="A77" s="458" t="s">
        <v>176</v>
      </c>
      <c r="B77" s="243" t="s">
        <v>47</v>
      </c>
      <c r="C77" s="244">
        <f>SUM(C72,C68,C60,C56,C50,C46,C42,C37,C27,C22,C18,C15,C11,C6,C33,C30,C63)</f>
        <v>435459</v>
      </c>
      <c r="D77" s="244">
        <f aca="true" t="shared" si="17" ref="D77:J77">SUM(D72,D68,D60,D56,D50,D46,D42,D37,D27,D22,D18,D15,D11,D6,D33,D30,D63)</f>
        <v>573775</v>
      </c>
      <c r="E77" s="244">
        <f t="shared" si="17"/>
        <v>645206</v>
      </c>
      <c r="F77" s="244">
        <f t="shared" si="17"/>
        <v>622144</v>
      </c>
      <c r="G77" s="244">
        <f t="shared" si="17"/>
        <v>747890</v>
      </c>
      <c r="H77" s="244">
        <f t="shared" si="17"/>
        <v>799891</v>
      </c>
      <c r="I77" s="244">
        <f t="shared" si="17"/>
        <v>815401</v>
      </c>
      <c r="J77" s="244">
        <f t="shared" si="17"/>
        <v>692767</v>
      </c>
      <c r="K77" s="244"/>
      <c r="L77" s="245" t="s">
        <v>48</v>
      </c>
      <c r="M77" s="460" t="s">
        <v>253</v>
      </c>
    </row>
    <row r="78" spans="1:13" s="15" customFormat="1" ht="15">
      <c r="A78" s="459"/>
      <c r="B78" s="243" t="s">
        <v>49</v>
      </c>
      <c r="C78" s="244">
        <f>SUM(C31,C34,C64,C7,C12,C16,C19,C23,C28,C38,C47,C51,C57,C61,C69,C73,C43)</f>
        <v>446366</v>
      </c>
      <c r="D78" s="244">
        <f aca="true" t="shared" si="18" ref="D78:J78">SUM(D31,D34,D64,D7,D12,D16,D19,D23,D28,D38,D47,D51,D57,D61,D69,D73,D43)</f>
        <v>623438</v>
      </c>
      <c r="E78" s="244">
        <f t="shared" si="18"/>
        <v>706188</v>
      </c>
      <c r="F78" s="244">
        <f t="shared" si="18"/>
        <v>759786</v>
      </c>
      <c r="G78" s="244">
        <f t="shared" si="18"/>
        <v>746683</v>
      </c>
      <c r="H78" s="244">
        <f t="shared" si="18"/>
        <v>805083</v>
      </c>
      <c r="I78" s="244">
        <f t="shared" si="18"/>
        <v>1014054</v>
      </c>
      <c r="J78" s="244">
        <f t="shared" si="18"/>
        <v>929645</v>
      </c>
      <c r="K78" s="244"/>
      <c r="L78" s="245" t="s">
        <v>50</v>
      </c>
      <c r="M78" s="461"/>
    </row>
    <row r="79" spans="1:13" s="15" customFormat="1" ht="15">
      <c r="A79" s="246"/>
      <c r="B79" s="247" t="s">
        <v>51</v>
      </c>
      <c r="C79" s="244">
        <f>SUM(C35,C52,C65,C74,C67,C55,C39,C24,C13,C8)</f>
        <v>404197</v>
      </c>
      <c r="D79" s="244">
        <f aca="true" t="shared" si="19" ref="D79:J79">SUM(D35,D52,D65,D74,D67,D55,D39,D24,D13,D8)</f>
        <v>499736</v>
      </c>
      <c r="E79" s="244">
        <f t="shared" si="19"/>
        <v>582069</v>
      </c>
      <c r="F79" s="244">
        <f t="shared" si="19"/>
        <v>543947</v>
      </c>
      <c r="G79" s="244">
        <f t="shared" si="19"/>
        <v>641539</v>
      </c>
      <c r="H79" s="244">
        <f t="shared" si="19"/>
        <v>686950</v>
      </c>
      <c r="I79" s="244">
        <f t="shared" si="19"/>
        <v>666313</v>
      </c>
      <c r="J79" s="244">
        <f t="shared" si="19"/>
        <v>552791</v>
      </c>
      <c r="K79" s="244"/>
      <c r="L79" s="248" t="s">
        <v>12</v>
      </c>
      <c r="M79" s="249"/>
    </row>
    <row r="80" spans="1:13" s="15" customFormat="1" ht="15">
      <c r="A80" s="246"/>
      <c r="B80" s="247" t="s">
        <v>52</v>
      </c>
      <c r="C80" s="244">
        <f>SUM(C75,C70,C58,C53,C48,C44,C40,C25,C20,C9)</f>
        <v>9544</v>
      </c>
      <c r="D80" s="244">
        <f aca="true" t="shared" si="20" ref="D80:J80">SUM(D75,D70,D58,D53,D48,D44,D40,D25,D20,D9)</f>
        <v>18165</v>
      </c>
      <c r="E80" s="244">
        <f t="shared" si="20"/>
        <v>3664</v>
      </c>
      <c r="F80" s="244">
        <f t="shared" si="20"/>
        <v>12212</v>
      </c>
      <c r="G80" s="244">
        <f t="shared" si="20"/>
        <v>12832</v>
      </c>
      <c r="H80" s="244">
        <f t="shared" si="20"/>
        <v>8411</v>
      </c>
      <c r="I80" s="244">
        <f t="shared" si="20"/>
        <v>4388</v>
      </c>
      <c r="J80" s="244">
        <f t="shared" si="20"/>
        <v>5537</v>
      </c>
      <c r="K80" s="244"/>
      <c r="L80" s="248" t="s">
        <v>54</v>
      </c>
      <c r="M80" s="249"/>
    </row>
    <row r="81" spans="1:13" s="15" customFormat="1" ht="15.75" thickBot="1">
      <c r="A81" s="250"/>
      <c r="B81" s="251" t="s">
        <v>55</v>
      </c>
      <c r="C81" s="252">
        <f>SUM(C77:C80)</f>
        <v>1295566</v>
      </c>
      <c r="D81" s="252">
        <f aca="true" t="shared" si="21" ref="D81:J81">SUM(D77:D80)</f>
        <v>1715114</v>
      </c>
      <c r="E81" s="252">
        <f t="shared" si="21"/>
        <v>1937127</v>
      </c>
      <c r="F81" s="252">
        <f t="shared" si="21"/>
        <v>1938089</v>
      </c>
      <c r="G81" s="252">
        <f t="shared" si="21"/>
        <v>2148944</v>
      </c>
      <c r="H81" s="252">
        <f t="shared" si="21"/>
        <v>2300335</v>
      </c>
      <c r="I81" s="252">
        <f t="shared" si="21"/>
        <v>2500156</v>
      </c>
      <c r="J81" s="252">
        <f t="shared" si="21"/>
        <v>2180740</v>
      </c>
      <c r="K81" s="252"/>
      <c r="L81" s="253" t="s">
        <v>56</v>
      </c>
      <c r="M81" s="254"/>
    </row>
    <row r="82" ht="15">
      <c r="A82" s="105"/>
    </row>
    <row r="83" spans="1:13" ht="29.25" customHeight="1">
      <c r="A83" s="177" t="s">
        <v>302</v>
      </c>
      <c r="B83" s="430" t="s">
        <v>306</v>
      </c>
      <c r="C83" s="430"/>
      <c r="D83" s="430"/>
      <c r="E83" s="430"/>
      <c r="F83" s="430"/>
      <c r="G83" s="430"/>
      <c r="H83" s="430"/>
      <c r="I83" s="430"/>
      <c r="J83" s="430"/>
      <c r="K83" s="430"/>
      <c r="L83" s="430"/>
      <c r="M83" s="430"/>
    </row>
    <row r="84" spans="1:13" ht="15">
      <c r="A84" s="178"/>
      <c r="B84" s="180" t="s">
        <v>303</v>
      </c>
      <c r="C84" s="428" t="s">
        <v>242</v>
      </c>
      <c r="D84" s="428"/>
      <c r="E84" s="428"/>
      <c r="F84" s="428"/>
      <c r="G84" s="428"/>
      <c r="H84" s="428"/>
      <c r="I84" s="428"/>
      <c r="J84" s="256"/>
      <c r="K84" s="256"/>
      <c r="L84" s="256"/>
      <c r="M84" s="185"/>
    </row>
    <row r="85" spans="1:13" ht="15">
      <c r="A85" s="177"/>
      <c r="B85" s="174" t="s">
        <v>305</v>
      </c>
      <c r="C85" s="430" t="s">
        <v>44</v>
      </c>
      <c r="D85" s="430"/>
      <c r="E85" s="430"/>
      <c r="F85" s="430"/>
      <c r="G85" s="430"/>
      <c r="H85" s="430"/>
      <c r="I85" s="430"/>
      <c r="J85" s="430"/>
      <c r="K85" s="430"/>
      <c r="L85" s="430"/>
      <c r="M85" s="430"/>
    </row>
    <row r="86" spans="1:13" ht="15">
      <c r="A86" s="177"/>
      <c r="B86" s="179" t="s">
        <v>327</v>
      </c>
      <c r="C86" s="257" t="s">
        <v>208</v>
      </c>
      <c r="D86" s="181"/>
      <c r="E86" s="181"/>
      <c r="F86" s="181"/>
      <c r="G86" s="181"/>
      <c r="H86" s="181"/>
      <c r="I86" s="181"/>
      <c r="J86" s="181"/>
      <c r="K86" s="181"/>
      <c r="L86" s="181"/>
      <c r="M86" s="258"/>
    </row>
    <row r="87" spans="1:13" ht="15">
      <c r="A87" s="178"/>
      <c r="B87" s="182" t="s">
        <v>328</v>
      </c>
      <c r="C87" s="428" t="s">
        <v>243</v>
      </c>
      <c r="D87" s="428"/>
      <c r="E87" s="428"/>
      <c r="F87" s="428"/>
      <c r="G87" s="428"/>
      <c r="H87" s="428"/>
      <c r="I87" s="256"/>
      <c r="J87" s="256"/>
      <c r="K87" s="256"/>
      <c r="L87" s="256"/>
      <c r="M87" s="185"/>
    </row>
    <row r="88" spans="1:13" ht="15">
      <c r="A88" s="178"/>
      <c r="B88" s="256"/>
      <c r="C88" s="256"/>
      <c r="D88" s="256"/>
      <c r="E88" s="256"/>
      <c r="F88" s="256"/>
      <c r="G88" s="256"/>
      <c r="H88" s="256"/>
      <c r="I88" s="256"/>
      <c r="J88" s="256"/>
      <c r="K88" s="256"/>
      <c r="L88" s="256"/>
      <c r="M88" s="185"/>
    </row>
    <row r="89" spans="1:13" ht="15" customHeight="1">
      <c r="A89" s="177" t="s">
        <v>329</v>
      </c>
      <c r="B89" s="429" t="s">
        <v>252</v>
      </c>
      <c r="C89" s="429"/>
      <c r="D89" s="429"/>
      <c r="E89" s="429"/>
      <c r="F89" s="429"/>
      <c r="G89" s="429"/>
      <c r="H89" s="429"/>
      <c r="I89" s="429"/>
      <c r="J89" s="429"/>
      <c r="K89" s="429"/>
      <c r="L89" s="256"/>
      <c r="M89" s="185"/>
    </row>
  </sheetData>
  <mergeCells count="15">
    <mergeCell ref="A1:M1"/>
    <mergeCell ref="A2:M2"/>
    <mergeCell ref="A3:M3"/>
    <mergeCell ref="A67:A71"/>
    <mergeCell ref="M67:M70"/>
    <mergeCell ref="A50:A51"/>
    <mergeCell ref="A60:A62"/>
    <mergeCell ref="M60:M62"/>
    <mergeCell ref="C87:H87"/>
    <mergeCell ref="B89:K89"/>
    <mergeCell ref="C85:M85"/>
    <mergeCell ref="B83:M83"/>
    <mergeCell ref="A77:A78"/>
    <mergeCell ref="M77:M78"/>
    <mergeCell ref="C84:I84"/>
  </mergeCells>
  <hyperlinks>
    <hyperlink ref="B83" r:id="rId1" display="http://www.fao.org/fishery/statistics/global-commodities-production/en"/>
  </hyperlinks>
  <printOptions/>
  <pageMargins left="0.7" right="0.7" top="0.75" bottom="0.75" header="0.3" footer="0.3"/>
  <pageSetup horizontalDpi="600" verticalDpi="600" orientation="landscape" paperSize="9" scale="68" r:id="rId2"/>
  <rowBreaks count="1" manualBreakCount="1">
    <brk id="41" max="16383" man="1"/>
  </rowBreaks>
  <ignoredErrors>
    <ignoredError sqref="H62 C10:J1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
  <sheetViews>
    <sheetView view="pageBreakPreview" zoomScaleSheetLayoutView="100" workbookViewId="0" topLeftCell="A110">
      <selection activeCell="A1" sqref="A1:H1"/>
    </sheetView>
  </sheetViews>
  <sheetFormatPr defaultColWidth="9.140625" defaultRowHeight="15"/>
  <cols>
    <col min="1" max="1" width="10.8515625" style="107" customWidth="1"/>
    <col min="2" max="2" width="12.57421875" style="0" customWidth="1"/>
    <col min="3" max="5" width="19.8515625" style="0" customWidth="1"/>
    <col min="6" max="6" width="20.140625" style="0" customWidth="1"/>
    <col min="7" max="7" width="19.8515625" style="0" customWidth="1"/>
    <col min="8" max="8" width="9.140625" style="98" customWidth="1"/>
    <col min="11" max="11" width="9.140625" style="0" customWidth="1"/>
  </cols>
  <sheetData>
    <row r="1" spans="1:8" ht="15.75">
      <c r="A1" s="466" t="s">
        <v>59</v>
      </c>
      <c r="B1" s="466"/>
      <c r="C1" s="466"/>
      <c r="D1" s="466"/>
      <c r="E1" s="466"/>
      <c r="F1" s="466"/>
      <c r="G1" s="466"/>
      <c r="H1" s="466"/>
    </row>
    <row r="2" spans="1:8" ht="15">
      <c r="A2" s="466" t="s">
        <v>60</v>
      </c>
      <c r="B2" s="466"/>
      <c r="C2" s="466"/>
      <c r="D2" s="466"/>
      <c r="E2" s="466"/>
      <c r="F2" s="466"/>
      <c r="G2" s="466"/>
      <c r="H2" s="466"/>
    </row>
    <row r="3" spans="1:8" ht="15">
      <c r="A3" s="466" t="s">
        <v>61</v>
      </c>
      <c r="B3" s="466"/>
      <c r="C3" s="466"/>
      <c r="D3" s="466"/>
      <c r="E3" s="466"/>
      <c r="F3" s="466"/>
      <c r="G3" s="466"/>
      <c r="H3" s="466"/>
    </row>
    <row r="4" ht="15.75" thickBot="1">
      <c r="A4" s="105"/>
    </row>
    <row r="5" spans="1:8" ht="29.25">
      <c r="A5" s="467"/>
      <c r="B5" s="27" t="s">
        <v>8</v>
      </c>
      <c r="C5" s="28" t="s">
        <v>241</v>
      </c>
      <c r="D5" s="27" t="s">
        <v>197</v>
      </c>
      <c r="E5" s="27" t="s">
        <v>198</v>
      </c>
      <c r="F5" s="27" t="s">
        <v>65</v>
      </c>
      <c r="G5" s="27" t="s">
        <v>67</v>
      </c>
      <c r="H5" s="469"/>
    </row>
    <row r="6" spans="1:8" ht="39.75" thickBot="1">
      <c r="A6" s="468"/>
      <c r="B6" s="111" t="s">
        <v>11</v>
      </c>
      <c r="C6" s="29" t="s">
        <v>62</v>
      </c>
      <c r="D6" s="111" t="s">
        <v>63</v>
      </c>
      <c r="E6" s="111" t="s">
        <v>64</v>
      </c>
      <c r="F6" s="111" t="s">
        <v>66</v>
      </c>
      <c r="G6" s="111" t="s">
        <v>68</v>
      </c>
      <c r="H6" s="470"/>
    </row>
    <row r="7" spans="1:8" ht="15">
      <c r="A7" s="259" t="s">
        <v>17</v>
      </c>
      <c r="B7" s="119">
        <v>2006</v>
      </c>
      <c r="C7" s="260">
        <v>11491</v>
      </c>
      <c r="D7" s="260">
        <v>8279</v>
      </c>
      <c r="E7" s="260">
        <v>12568</v>
      </c>
      <c r="F7" s="261">
        <f>(D7*100)/(C7*1000)</f>
        <v>0.0720476894961274</v>
      </c>
      <c r="G7" s="261">
        <f>(E7*100)/(C7*1000)</f>
        <v>0.10937255243233836</v>
      </c>
      <c r="H7" s="262" t="s">
        <v>18</v>
      </c>
    </row>
    <row r="8" spans="1:8" ht="15" hidden="1">
      <c r="A8" s="259"/>
      <c r="B8" s="119">
        <v>2007</v>
      </c>
      <c r="C8" s="260">
        <v>12549</v>
      </c>
      <c r="D8" s="260">
        <v>9052</v>
      </c>
      <c r="E8" s="260">
        <v>15600</v>
      </c>
      <c r="F8" s="261">
        <f>(D8*100)/(C8*1000)</f>
        <v>0.07213323770818392</v>
      </c>
      <c r="G8" s="261">
        <f aca="true" t="shared" si="0" ref="G8:G123">(E8*100)/(C8*1000)</f>
        <v>0.12431269423858475</v>
      </c>
      <c r="H8" s="262"/>
    </row>
    <row r="9" spans="1:8" ht="15">
      <c r="A9" s="259"/>
      <c r="B9" s="119">
        <v>2008</v>
      </c>
      <c r="C9" s="260">
        <v>13330</v>
      </c>
      <c r="D9" s="260">
        <v>17107</v>
      </c>
      <c r="E9" s="260">
        <v>18820</v>
      </c>
      <c r="F9" s="261">
        <f aca="true" t="shared" si="1" ref="F9:F123">(D9*100)/(C9*1000)</f>
        <v>0.12833458364591147</v>
      </c>
      <c r="G9" s="261">
        <f>(E9*100)/(C9*1000)</f>
        <v>0.14118529632408103</v>
      </c>
      <c r="H9" s="262"/>
    </row>
    <row r="10" spans="1:8" ht="15">
      <c r="A10" s="259"/>
      <c r="B10" s="119">
        <v>2009</v>
      </c>
      <c r="C10" s="260">
        <v>13670</v>
      </c>
      <c r="D10" s="260">
        <v>14431</v>
      </c>
      <c r="E10" s="260">
        <v>16238</v>
      </c>
      <c r="F10" s="261">
        <f t="shared" si="1"/>
        <v>0.10556693489392831</v>
      </c>
      <c r="G10" s="261">
        <f t="shared" si="0"/>
        <v>0.11878566203365033</v>
      </c>
      <c r="H10" s="262"/>
    </row>
    <row r="11" spans="1:8" s="78" customFormat="1" ht="15">
      <c r="A11" s="259"/>
      <c r="B11" s="119">
        <v>2010</v>
      </c>
      <c r="C11" s="260">
        <v>14262</v>
      </c>
      <c r="D11" s="260">
        <v>16530</v>
      </c>
      <c r="E11" s="260">
        <v>14293</v>
      </c>
      <c r="F11" s="261">
        <f t="shared" si="1"/>
        <v>0.11590239798064787</v>
      </c>
      <c r="G11" s="261">
        <f t="shared" si="0"/>
        <v>0.10021736081895948</v>
      </c>
      <c r="H11" s="262"/>
    </row>
    <row r="12" spans="1:8" s="78" customFormat="1" ht="15">
      <c r="A12" s="259"/>
      <c r="B12" s="119">
        <v>2011</v>
      </c>
      <c r="C12" s="260">
        <v>14561</v>
      </c>
      <c r="D12" s="260">
        <v>21213</v>
      </c>
      <c r="E12" s="260">
        <v>7848</v>
      </c>
      <c r="F12" s="261">
        <f t="shared" si="1"/>
        <v>0.1456836755717327</v>
      </c>
      <c r="G12" s="261">
        <f t="shared" si="0"/>
        <v>0.05389739715678868</v>
      </c>
      <c r="H12" s="262"/>
    </row>
    <row r="13" spans="1:8" s="78" customFormat="1" ht="15">
      <c r="A13" s="259"/>
      <c r="B13" s="119">
        <v>2012</v>
      </c>
      <c r="C13" s="260">
        <v>15056</v>
      </c>
      <c r="D13" s="260" t="s">
        <v>20</v>
      </c>
      <c r="E13" s="260" t="s">
        <v>20</v>
      </c>
      <c r="F13" s="260" t="s">
        <v>20</v>
      </c>
      <c r="G13" s="260" t="s">
        <v>20</v>
      </c>
      <c r="H13" s="262"/>
    </row>
    <row r="14" spans="1:8" ht="15">
      <c r="A14" s="259" t="s">
        <v>19</v>
      </c>
      <c r="B14" s="119">
        <v>2006</v>
      </c>
      <c r="C14" s="260">
        <v>126688</v>
      </c>
      <c r="D14" s="260">
        <v>167741</v>
      </c>
      <c r="E14" s="260">
        <v>3495</v>
      </c>
      <c r="F14" s="261">
        <f>(D14*100)/(C14*1000)</f>
        <v>0.13240480550644101</v>
      </c>
      <c r="G14" s="263">
        <f>(E14*100)/(C14*1000)</f>
        <v>0.0027587458954281383</v>
      </c>
      <c r="H14" s="262" t="s">
        <v>21</v>
      </c>
    </row>
    <row r="15" spans="1:8" ht="15" hidden="1">
      <c r="A15" s="259"/>
      <c r="B15" s="119">
        <v>2007</v>
      </c>
      <c r="C15" s="260">
        <v>135772</v>
      </c>
      <c r="D15" s="260">
        <v>224192</v>
      </c>
      <c r="E15" s="260">
        <v>4522</v>
      </c>
      <c r="F15" s="261">
        <f>(D15*100)/(C15*1000)</f>
        <v>0.16512388415873672</v>
      </c>
      <c r="G15" s="263">
        <f>(E15*100)/(C15*1000)</f>
        <v>0.0033305836254897917</v>
      </c>
      <c r="H15" s="262"/>
    </row>
    <row r="16" spans="1:8" ht="15">
      <c r="A16" s="259"/>
      <c r="B16" s="119">
        <v>2008</v>
      </c>
      <c r="C16" s="260">
        <v>145490</v>
      </c>
      <c r="D16" s="260">
        <v>378192</v>
      </c>
      <c r="E16" s="260">
        <v>10775</v>
      </c>
      <c r="F16" s="261">
        <f t="shared" si="1"/>
        <v>0.2599436387380576</v>
      </c>
      <c r="G16" s="261">
        <f t="shared" si="0"/>
        <v>0.007406007285724105</v>
      </c>
      <c r="H16" s="262"/>
    </row>
    <row r="17" spans="1:8" ht="15">
      <c r="A17" s="259"/>
      <c r="B17" s="119">
        <v>2009</v>
      </c>
      <c r="C17" s="260">
        <v>152296</v>
      </c>
      <c r="D17" s="260">
        <v>476135</v>
      </c>
      <c r="E17" s="260">
        <v>14184</v>
      </c>
      <c r="F17" s="261">
        <f t="shared" si="1"/>
        <v>0.31263788937332565</v>
      </c>
      <c r="G17" s="261">
        <f t="shared" si="0"/>
        <v>0.009313442244051059</v>
      </c>
      <c r="H17" s="262"/>
    </row>
    <row r="18" spans="1:8" s="78" customFormat="1" ht="15">
      <c r="A18" s="259"/>
      <c r="B18" s="119">
        <v>2010</v>
      </c>
      <c r="C18" s="260">
        <v>160136</v>
      </c>
      <c r="D18" s="260">
        <v>500385</v>
      </c>
      <c r="E18" s="260">
        <v>15428</v>
      </c>
      <c r="F18" s="261">
        <f t="shared" si="1"/>
        <v>0.31247502123195287</v>
      </c>
      <c r="G18" s="261">
        <f t="shared" si="0"/>
        <v>0.009634310835789578</v>
      </c>
      <c r="H18" s="262"/>
    </row>
    <row r="19" spans="1:8" s="78" customFormat="1" ht="15">
      <c r="A19" s="259"/>
      <c r="B19" s="119">
        <v>2011</v>
      </c>
      <c r="C19" s="260">
        <v>162967</v>
      </c>
      <c r="D19" s="260">
        <v>531452</v>
      </c>
      <c r="E19" s="260">
        <v>23849</v>
      </c>
      <c r="F19" s="261">
        <f t="shared" si="1"/>
        <v>0.3261101940883737</v>
      </c>
      <c r="G19" s="261">
        <f>(E19*100)/(C19*1000)</f>
        <v>0.014634251106052145</v>
      </c>
      <c r="H19" s="262"/>
    </row>
    <row r="20" spans="1:8" s="78" customFormat="1" ht="15">
      <c r="A20" s="259"/>
      <c r="B20" s="119">
        <v>2012</v>
      </c>
      <c r="C20" s="260">
        <v>166573</v>
      </c>
      <c r="D20" s="260" t="s">
        <v>20</v>
      </c>
      <c r="E20" s="260" t="s">
        <v>20</v>
      </c>
      <c r="F20" s="260" t="s">
        <v>20</v>
      </c>
      <c r="G20" s="260" t="s">
        <v>20</v>
      </c>
      <c r="H20" s="262"/>
    </row>
    <row r="21" spans="1:8" ht="15">
      <c r="A21" s="259" t="s">
        <v>22</v>
      </c>
      <c r="B21" s="119">
        <v>2006</v>
      </c>
      <c r="C21" s="260">
        <v>19226</v>
      </c>
      <c r="D21" s="264">
        <v>21602</v>
      </c>
      <c r="E21" s="119">
        <v>40</v>
      </c>
      <c r="F21" s="261">
        <f t="shared" si="1"/>
        <v>0.11235826484968273</v>
      </c>
      <c r="G21" s="263">
        <f aca="true" t="shared" si="2" ref="G21:G26">(E21*100)/(C21*1000)</f>
        <v>0.00020805159679600541</v>
      </c>
      <c r="H21" s="262" t="s">
        <v>23</v>
      </c>
    </row>
    <row r="22" spans="1:8" ht="15" hidden="1">
      <c r="A22" s="259"/>
      <c r="B22" s="119">
        <v>2007</v>
      </c>
      <c r="C22" s="260">
        <v>19514</v>
      </c>
      <c r="D22" s="264">
        <v>22512</v>
      </c>
      <c r="E22" s="119">
        <v>70</v>
      </c>
      <c r="F22" s="261">
        <f t="shared" si="1"/>
        <v>0.11536332889207748</v>
      </c>
      <c r="G22" s="263">
        <f t="shared" si="2"/>
        <v>0.00035871681869427077</v>
      </c>
      <c r="H22" s="262"/>
    </row>
    <row r="23" spans="1:8" ht="15">
      <c r="A23" s="259"/>
      <c r="B23" s="119">
        <v>2008</v>
      </c>
      <c r="C23" s="260">
        <v>20802</v>
      </c>
      <c r="D23" s="264">
        <v>31888</v>
      </c>
      <c r="E23" s="119">
        <v>70</v>
      </c>
      <c r="F23" s="261">
        <f t="shared" si="1"/>
        <v>0.15329295260071146</v>
      </c>
      <c r="G23" s="263">
        <f t="shared" si="2"/>
        <v>0.00033650610518219404</v>
      </c>
      <c r="H23" s="262"/>
    </row>
    <row r="24" spans="1:8" ht="15">
      <c r="A24" s="259"/>
      <c r="B24" s="119">
        <v>2009</v>
      </c>
      <c r="C24" s="260">
        <v>22009</v>
      </c>
      <c r="D24" s="260">
        <v>22730</v>
      </c>
      <c r="E24" s="119">
        <v>70</v>
      </c>
      <c r="F24" s="261">
        <f t="shared" si="1"/>
        <v>0.1032759325730383</v>
      </c>
      <c r="G24" s="263">
        <f t="shared" si="2"/>
        <v>0.00031805170612022357</v>
      </c>
      <c r="H24" s="262"/>
    </row>
    <row r="25" spans="1:8" s="78" customFormat="1" ht="15">
      <c r="A25" s="259"/>
      <c r="B25" s="119">
        <v>2010</v>
      </c>
      <c r="C25" s="260">
        <v>23528</v>
      </c>
      <c r="D25" s="264">
        <v>43163</v>
      </c>
      <c r="E25" s="264">
        <v>90</v>
      </c>
      <c r="F25" s="261">
        <f t="shared" si="1"/>
        <v>0.18345375722543353</v>
      </c>
      <c r="G25" s="263">
        <f t="shared" si="2"/>
        <v>0.00038252295137708263</v>
      </c>
      <c r="H25" s="262"/>
    </row>
    <row r="26" spans="1:8" s="78" customFormat="1" ht="15">
      <c r="A26" s="259"/>
      <c r="B26" s="119">
        <v>2011</v>
      </c>
      <c r="C26" s="260">
        <v>25763</v>
      </c>
      <c r="D26" s="264">
        <v>37300</v>
      </c>
      <c r="E26" s="264">
        <v>129</v>
      </c>
      <c r="F26" s="261">
        <f t="shared" si="1"/>
        <v>0.14478127547257696</v>
      </c>
      <c r="G26" s="263">
        <f t="shared" si="2"/>
        <v>0.0005007180840740597</v>
      </c>
      <c r="H26" s="262"/>
    </row>
    <row r="27" spans="1:8" s="78" customFormat="1" ht="15">
      <c r="A27" s="259"/>
      <c r="B27" s="119">
        <v>2012</v>
      </c>
      <c r="C27" s="260">
        <v>27453</v>
      </c>
      <c r="D27" s="264" t="s">
        <v>20</v>
      </c>
      <c r="E27" s="264" t="s">
        <v>20</v>
      </c>
      <c r="F27" s="264" t="s">
        <v>20</v>
      </c>
      <c r="G27" s="263" t="s">
        <v>20</v>
      </c>
      <c r="H27" s="262"/>
    </row>
    <row r="28" spans="1:8" ht="16.5">
      <c r="A28" s="259" t="s">
        <v>24</v>
      </c>
      <c r="B28" s="119">
        <v>2006</v>
      </c>
      <c r="C28" s="260">
        <v>11251</v>
      </c>
      <c r="D28" s="260">
        <v>49110</v>
      </c>
      <c r="E28" s="119" t="s">
        <v>330</v>
      </c>
      <c r="F28" s="261">
        <f t="shared" si="1"/>
        <v>0.43649453381921605</v>
      </c>
      <c r="G28" s="263">
        <f>(10*100)/(C28*1000)</f>
        <v>8.888098835659053E-05</v>
      </c>
      <c r="H28" s="262" t="s">
        <v>25</v>
      </c>
    </row>
    <row r="29" spans="1:8" ht="15" hidden="1">
      <c r="A29" s="259"/>
      <c r="B29" s="119">
        <v>2007</v>
      </c>
      <c r="C29" s="260">
        <v>12171</v>
      </c>
      <c r="D29" s="260">
        <v>56922</v>
      </c>
      <c r="E29" s="119" t="s">
        <v>179</v>
      </c>
      <c r="F29" s="261">
        <f t="shared" si="1"/>
        <v>0.4676854818831649</v>
      </c>
      <c r="G29" s="263" t="s">
        <v>53</v>
      </c>
      <c r="H29" s="262"/>
    </row>
    <row r="30" spans="1:8" ht="16.5">
      <c r="A30" s="259"/>
      <c r="B30" s="119">
        <v>2008</v>
      </c>
      <c r="C30" s="260">
        <v>13049</v>
      </c>
      <c r="D30" s="260">
        <v>79318</v>
      </c>
      <c r="E30" s="260" t="s">
        <v>331</v>
      </c>
      <c r="F30" s="261">
        <f t="shared" si="1"/>
        <v>0.6078473446241092</v>
      </c>
      <c r="G30" s="263">
        <f>(151*100)/(C30*1000)</f>
        <v>0.001157176795156717</v>
      </c>
      <c r="H30" s="262"/>
    </row>
    <row r="31" spans="1:8" ht="15">
      <c r="A31" s="259"/>
      <c r="B31" s="119">
        <v>2009</v>
      </c>
      <c r="C31" s="260">
        <v>13766</v>
      </c>
      <c r="D31" s="260">
        <v>85983</v>
      </c>
      <c r="E31" s="265" t="s">
        <v>53</v>
      </c>
      <c r="F31" s="261">
        <f t="shared" si="1"/>
        <v>0.6246040970507046</v>
      </c>
      <c r="G31" s="263" t="s">
        <v>53</v>
      </c>
      <c r="H31" s="262"/>
    </row>
    <row r="32" spans="1:8" s="78" customFormat="1" ht="15">
      <c r="A32" s="259"/>
      <c r="B32" s="119">
        <v>2010</v>
      </c>
      <c r="C32" s="260">
        <v>14084</v>
      </c>
      <c r="D32" s="260">
        <v>80353</v>
      </c>
      <c r="E32" s="265" t="s">
        <v>53</v>
      </c>
      <c r="F32" s="261">
        <f t="shared" si="1"/>
        <v>0.5705268389662028</v>
      </c>
      <c r="G32" s="263" t="s">
        <v>53</v>
      </c>
      <c r="H32" s="262"/>
    </row>
    <row r="33" spans="1:8" s="78" customFormat="1" ht="15">
      <c r="A33" s="259"/>
      <c r="B33" s="119">
        <v>2011</v>
      </c>
      <c r="C33" s="260">
        <v>14535</v>
      </c>
      <c r="D33" s="260">
        <v>83333</v>
      </c>
      <c r="E33" s="265" t="s">
        <v>53</v>
      </c>
      <c r="F33" s="261">
        <f t="shared" si="1"/>
        <v>0.5733264533883728</v>
      </c>
      <c r="G33" s="263" t="s">
        <v>53</v>
      </c>
      <c r="H33" s="262"/>
    </row>
    <row r="34" spans="1:8" s="78" customFormat="1" ht="15">
      <c r="A34" s="259"/>
      <c r="B34" s="119">
        <v>2012</v>
      </c>
      <c r="C34" s="260">
        <v>15000</v>
      </c>
      <c r="D34" s="260" t="s">
        <v>20</v>
      </c>
      <c r="E34" s="260" t="s">
        <v>20</v>
      </c>
      <c r="F34" s="260" t="s">
        <v>20</v>
      </c>
      <c r="G34" s="260" t="s">
        <v>20</v>
      </c>
      <c r="H34" s="262"/>
    </row>
    <row r="35" spans="1:8" ht="15">
      <c r="A35" s="259" t="s">
        <v>26</v>
      </c>
      <c r="B35" s="119">
        <v>2006</v>
      </c>
      <c r="C35" s="260">
        <v>58609</v>
      </c>
      <c r="D35" s="260">
        <v>58305</v>
      </c>
      <c r="E35" s="265">
        <v>4027</v>
      </c>
      <c r="F35" s="261">
        <f>(D35*100)/(C35*1000)</f>
        <v>0.09948130833148493</v>
      </c>
      <c r="G35" s="261">
        <f>(E35*100)/(C35*1000)</f>
        <v>0.006870958385230937</v>
      </c>
      <c r="H35" s="262" t="s">
        <v>27</v>
      </c>
    </row>
    <row r="36" spans="1:8" ht="15" hidden="1">
      <c r="A36" s="259"/>
      <c r="B36" s="119">
        <v>2007</v>
      </c>
      <c r="C36" s="260">
        <v>64085</v>
      </c>
      <c r="D36" s="260">
        <v>75426</v>
      </c>
      <c r="E36" s="265">
        <v>2279</v>
      </c>
      <c r="F36" s="261">
        <f aca="true" t="shared" si="3" ref="F36:F40">(D36*100)/(C36*1000)</f>
        <v>0.11769680892564563</v>
      </c>
      <c r="G36" s="263">
        <f aca="true" t="shared" si="4" ref="G36:G40">(E36*100)/(C36*1000)</f>
        <v>0.0035562144027463526</v>
      </c>
      <c r="H36" s="262"/>
    </row>
    <row r="37" spans="1:8" ht="15">
      <c r="A37" s="259"/>
      <c r="B37" s="119">
        <v>2008</v>
      </c>
      <c r="C37" s="260">
        <v>65048</v>
      </c>
      <c r="D37" s="260">
        <v>77070</v>
      </c>
      <c r="E37" s="265">
        <v>2710</v>
      </c>
      <c r="F37" s="261">
        <f t="shared" si="3"/>
        <v>0.1184817365637683</v>
      </c>
      <c r="G37" s="263">
        <f t="shared" si="4"/>
        <v>0.0041661542245726236</v>
      </c>
      <c r="H37" s="262"/>
    </row>
    <row r="38" spans="1:8" ht="15">
      <c r="A38" s="259"/>
      <c r="B38" s="119">
        <v>2009</v>
      </c>
      <c r="C38" s="260">
        <v>60445</v>
      </c>
      <c r="D38" s="264">
        <v>93673</v>
      </c>
      <c r="E38" s="260">
        <v>2338</v>
      </c>
      <c r="F38" s="261">
        <f t="shared" si="3"/>
        <v>0.15497228885763917</v>
      </c>
      <c r="G38" s="263">
        <f t="shared" si="4"/>
        <v>0.0038679791546033584</v>
      </c>
      <c r="H38" s="262"/>
    </row>
    <row r="39" spans="1:8" s="78" customFormat="1" ht="15">
      <c r="A39" s="259"/>
      <c r="B39" s="119">
        <v>2010</v>
      </c>
      <c r="C39" s="260">
        <v>59012</v>
      </c>
      <c r="D39" s="264">
        <v>117113</v>
      </c>
      <c r="E39" s="264">
        <v>2432</v>
      </c>
      <c r="F39" s="261">
        <f t="shared" si="3"/>
        <v>0.19845624618721616</v>
      </c>
      <c r="G39" s="263">
        <f t="shared" si="4"/>
        <v>0.004121195689012405</v>
      </c>
      <c r="H39" s="262"/>
    </row>
    <row r="40" spans="1:8" s="78" customFormat="1" ht="15">
      <c r="A40" s="259"/>
      <c r="B40" s="119">
        <v>2011</v>
      </c>
      <c r="C40" s="260">
        <v>65037</v>
      </c>
      <c r="D40" s="264">
        <v>118455</v>
      </c>
      <c r="E40" s="264">
        <v>2117</v>
      </c>
      <c r="F40" s="261">
        <f t="shared" si="3"/>
        <v>0.18213478481479772</v>
      </c>
      <c r="G40" s="263">
        <f t="shared" si="4"/>
        <v>0.0032550701908144594</v>
      </c>
      <c r="H40" s="262"/>
    </row>
    <row r="41" spans="1:8" s="78" customFormat="1" ht="15">
      <c r="A41" s="259"/>
      <c r="B41" s="119">
        <v>2012</v>
      </c>
      <c r="C41" s="260">
        <v>70435</v>
      </c>
      <c r="D41" s="264" t="s">
        <v>20</v>
      </c>
      <c r="E41" s="264" t="s">
        <v>20</v>
      </c>
      <c r="F41" s="264" t="s">
        <v>20</v>
      </c>
      <c r="G41" s="264" t="s">
        <v>20</v>
      </c>
      <c r="H41" s="262"/>
    </row>
    <row r="42" spans="1:8" ht="15">
      <c r="A42" s="259" t="s">
        <v>28</v>
      </c>
      <c r="B42" s="119">
        <v>2006</v>
      </c>
      <c r="C42" s="260">
        <v>20915</v>
      </c>
      <c r="D42" s="260">
        <v>63159</v>
      </c>
      <c r="E42" s="260">
        <v>1651</v>
      </c>
      <c r="F42" s="261">
        <f t="shared" si="1"/>
        <v>0.3019794405928759</v>
      </c>
      <c r="G42" s="261">
        <f t="shared" si="0"/>
        <v>0.00789385608415013</v>
      </c>
      <c r="H42" s="262" t="s">
        <v>29</v>
      </c>
    </row>
    <row r="43" spans="1:8" ht="15" hidden="1">
      <c r="A43" s="259"/>
      <c r="B43" s="119">
        <v>2007</v>
      </c>
      <c r="C43" s="260">
        <v>22416</v>
      </c>
      <c r="D43" s="260">
        <v>74011</v>
      </c>
      <c r="E43" s="260">
        <v>2740</v>
      </c>
      <c r="F43" s="261">
        <f t="shared" si="1"/>
        <v>0.33017041399000713</v>
      </c>
      <c r="G43" s="261">
        <f t="shared" si="0"/>
        <v>0.012223411848679514</v>
      </c>
      <c r="H43" s="262"/>
    </row>
    <row r="44" spans="1:8" ht="15">
      <c r="A44" s="259"/>
      <c r="B44" s="119">
        <v>2008</v>
      </c>
      <c r="C44" s="260">
        <v>23834</v>
      </c>
      <c r="D44" s="260">
        <v>87068</v>
      </c>
      <c r="E44" s="260">
        <v>4486</v>
      </c>
      <c r="F44" s="261">
        <f t="shared" si="1"/>
        <v>0.36531006125702775</v>
      </c>
      <c r="G44" s="261">
        <f t="shared" si="0"/>
        <v>0.018821851137031134</v>
      </c>
      <c r="H44" s="262"/>
    </row>
    <row r="45" spans="1:8" ht="15">
      <c r="A45" s="259"/>
      <c r="B45" s="119">
        <v>2009</v>
      </c>
      <c r="C45" s="260">
        <v>26289</v>
      </c>
      <c r="D45" s="260">
        <v>97700</v>
      </c>
      <c r="E45" s="260">
        <v>6264</v>
      </c>
      <c r="F45" s="261">
        <f t="shared" si="1"/>
        <v>0.37163832781771844</v>
      </c>
      <c r="G45" s="261">
        <f t="shared" si="0"/>
        <v>0.023827456350564876</v>
      </c>
      <c r="H45" s="262"/>
    </row>
    <row r="46" spans="1:8" s="78" customFormat="1" ht="15">
      <c r="A46" s="259"/>
      <c r="B46" s="119">
        <v>2010</v>
      </c>
      <c r="C46" s="260">
        <v>28392</v>
      </c>
      <c r="D46" s="260">
        <v>114340</v>
      </c>
      <c r="E46" s="260">
        <v>2700</v>
      </c>
      <c r="F46" s="261">
        <f t="shared" si="1"/>
        <v>0.40271907579599886</v>
      </c>
      <c r="G46" s="261">
        <f t="shared" si="0"/>
        <v>0.009509721048182587</v>
      </c>
      <c r="H46" s="262"/>
    </row>
    <row r="47" spans="1:8" s="78" customFormat="1" ht="15">
      <c r="A47" s="259"/>
      <c r="B47" s="119">
        <v>2011</v>
      </c>
      <c r="C47" s="260">
        <v>28960</v>
      </c>
      <c r="D47" s="260">
        <v>124174</v>
      </c>
      <c r="E47" s="260">
        <v>2641</v>
      </c>
      <c r="F47" s="261">
        <f t="shared" si="1"/>
        <v>0.42877762430939226</v>
      </c>
      <c r="G47" s="261">
        <f t="shared" si="0"/>
        <v>0.009119475138121547</v>
      </c>
      <c r="H47" s="262"/>
    </row>
    <row r="48" spans="1:8" s="78" customFormat="1" ht="15">
      <c r="A48" s="259"/>
      <c r="B48" s="119">
        <v>2012</v>
      </c>
      <c r="C48" s="260">
        <v>29307</v>
      </c>
      <c r="D48" s="260" t="s">
        <v>20</v>
      </c>
      <c r="E48" s="260" t="s">
        <v>20</v>
      </c>
      <c r="F48" s="260" t="s">
        <v>20</v>
      </c>
      <c r="G48" s="260" t="s">
        <v>20</v>
      </c>
      <c r="H48" s="262"/>
    </row>
    <row r="49" spans="1:8" s="78" customFormat="1" ht="15">
      <c r="A49" s="259" t="s">
        <v>215</v>
      </c>
      <c r="B49" s="119">
        <v>2006</v>
      </c>
      <c r="C49" s="260" t="s">
        <v>20</v>
      </c>
      <c r="D49" s="264">
        <v>33416</v>
      </c>
      <c r="E49" s="264">
        <v>7647</v>
      </c>
      <c r="F49" s="261" t="s">
        <v>20</v>
      </c>
      <c r="G49" s="261" t="s">
        <v>20</v>
      </c>
      <c r="H49" s="262" t="s">
        <v>217</v>
      </c>
    </row>
    <row r="50" spans="1:8" s="78" customFormat="1" ht="15" hidden="1">
      <c r="A50" s="259"/>
      <c r="B50" s="119">
        <v>2007</v>
      </c>
      <c r="C50" s="260" t="s">
        <v>20</v>
      </c>
      <c r="D50" s="260">
        <v>33137</v>
      </c>
      <c r="E50" s="264">
        <v>8987</v>
      </c>
      <c r="F50" s="261" t="s">
        <v>20</v>
      </c>
      <c r="G50" s="261" t="s">
        <v>20</v>
      </c>
      <c r="H50" s="262"/>
    </row>
    <row r="51" spans="1:8" s="78" customFormat="1" ht="15">
      <c r="A51" s="259"/>
      <c r="B51" s="119">
        <v>2008</v>
      </c>
      <c r="C51" s="260">
        <v>54307</v>
      </c>
      <c r="D51" s="260">
        <v>35543</v>
      </c>
      <c r="E51" s="264">
        <v>7685</v>
      </c>
      <c r="F51" s="261">
        <f t="shared" si="1"/>
        <v>0.06544828475150533</v>
      </c>
      <c r="G51" s="261">
        <f t="shared" si="0"/>
        <v>0.01415103025392675</v>
      </c>
      <c r="H51" s="262"/>
    </row>
    <row r="52" spans="1:8" s="78" customFormat="1" ht="15">
      <c r="A52" s="259"/>
      <c r="B52" s="119">
        <v>2009</v>
      </c>
      <c r="C52" s="260">
        <v>53899</v>
      </c>
      <c r="D52" s="260">
        <v>39634</v>
      </c>
      <c r="E52" s="264">
        <v>5533</v>
      </c>
      <c r="F52" s="261">
        <f t="shared" si="1"/>
        <v>0.07353383179650828</v>
      </c>
      <c r="G52" s="261">
        <f t="shared" si="0"/>
        <v>0.010265496576930926</v>
      </c>
      <c r="H52" s="262"/>
    </row>
    <row r="53" spans="1:8" s="78" customFormat="1" ht="15">
      <c r="A53" s="259"/>
      <c r="B53" s="119">
        <v>2010</v>
      </c>
      <c r="C53" s="260">
        <v>56229</v>
      </c>
      <c r="D53" s="260">
        <v>70795</v>
      </c>
      <c r="E53" s="264">
        <v>6582</v>
      </c>
      <c r="F53" s="261">
        <f t="shared" si="1"/>
        <v>0.12590478222981025</v>
      </c>
      <c r="G53" s="261">
        <f t="shared" si="0"/>
        <v>0.011705703462626046</v>
      </c>
      <c r="H53" s="262"/>
    </row>
    <row r="54" spans="1:8" s="78" customFormat="1" ht="15">
      <c r="A54" s="259"/>
      <c r="B54" s="119">
        <v>2011</v>
      </c>
      <c r="C54" s="260">
        <v>21781</v>
      </c>
      <c r="D54" s="264">
        <v>81345</v>
      </c>
      <c r="E54" s="264">
        <v>7623</v>
      </c>
      <c r="F54" s="261">
        <f t="shared" si="1"/>
        <v>0.3734677012074744</v>
      </c>
      <c r="G54" s="261">
        <f t="shared" si="0"/>
        <v>0.03499839309489922</v>
      </c>
      <c r="H54" s="262"/>
    </row>
    <row r="55" spans="1:8" s="78" customFormat="1" ht="15">
      <c r="A55" s="259"/>
      <c r="B55" s="119">
        <v>2012</v>
      </c>
      <c r="C55" s="260">
        <v>43161</v>
      </c>
      <c r="D55" s="264" t="s">
        <v>20</v>
      </c>
      <c r="E55" s="264" t="s">
        <v>20</v>
      </c>
      <c r="F55" s="261" t="s">
        <v>20</v>
      </c>
      <c r="G55" s="261" t="s">
        <v>20</v>
      </c>
      <c r="H55" s="262"/>
    </row>
    <row r="56" spans="1:8" s="78" customFormat="1" ht="15">
      <c r="A56" s="259" t="s">
        <v>216</v>
      </c>
      <c r="B56" s="119">
        <v>2006</v>
      </c>
      <c r="C56" s="260" t="s">
        <v>20</v>
      </c>
      <c r="D56" s="260">
        <v>61272</v>
      </c>
      <c r="E56" s="260">
        <v>1266340</v>
      </c>
      <c r="F56" s="261" t="s">
        <v>20</v>
      </c>
      <c r="G56" s="261" t="s">
        <v>20</v>
      </c>
      <c r="H56" s="262" t="s">
        <v>218</v>
      </c>
    </row>
    <row r="57" spans="1:8" s="78" customFormat="1" ht="15" hidden="1">
      <c r="A57" s="259"/>
      <c r="B57" s="119">
        <v>2007</v>
      </c>
      <c r="C57" s="260" t="s">
        <v>20</v>
      </c>
      <c r="D57" s="260">
        <v>62109</v>
      </c>
      <c r="E57" s="260">
        <v>1410329</v>
      </c>
      <c r="F57" s="261" t="s">
        <v>20</v>
      </c>
      <c r="G57" s="261" t="s">
        <v>20</v>
      </c>
      <c r="H57" s="262"/>
    </row>
    <row r="58" spans="1:8" s="78" customFormat="1" ht="15">
      <c r="A58" s="259"/>
      <c r="B58" s="119">
        <v>2008</v>
      </c>
      <c r="C58" s="260">
        <v>53538</v>
      </c>
      <c r="D58" s="260">
        <v>72882</v>
      </c>
      <c r="E58" s="260">
        <v>1728515</v>
      </c>
      <c r="F58" s="261">
        <f t="shared" si="1"/>
        <v>0.13613134595987897</v>
      </c>
      <c r="G58" s="261">
        <f t="shared" si="0"/>
        <v>3.2285759647353283</v>
      </c>
      <c r="H58" s="262"/>
    </row>
    <row r="59" spans="1:8" s="78" customFormat="1" ht="15">
      <c r="A59" s="259"/>
      <c r="B59" s="119">
        <v>2009</v>
      </c>
      <c r="C59" s="260">
        <v>56086</v>
      </c>
      <c r="D59" s="260">
        <v>92378</v>
      </c>
      <c r="E59" s="260">
        <v>1578773</v>
      </c>
      <c r="F59" s="261">
        <f t="shared" si="1"/>
        <v>0.16470777021003458</v>
      </c>
      <c r="G59" s="261">
        <f t="shared" si="0"/>
        <v>2.814914595442713</v>
      </c>
      <c r="H59" s="262"/>
    </row>
    <row r="60" spans="1:8" s="78" customFormat="1" ht="15">
      <c r="A60" s="259"/>
      <c r="B60" s="119">
        <v>2010</v>
      </c>
      <c r="C60" s="260">
        <v>58129</v>
      </c>
      <c r="D60" s="260">
        <v>120673</v>
      </c>
      <c r="E60" s="260">
        <v>1518011</v>
      </c>
      <c r="F60" s="261">
        <f t="shared" si="1"/>
        <v>0.20759517624593576</v>
      </c>
      <c r="G60" s="261">
        <f t="shared" si="0"/>
        <v>2.61145211512326</v>
      </c>
      <c r="H60" s="262"/>
    </row>
    <row r="61" spans="1:8" s="78" customFormat="1" ht="15">
      <c r="A61" s="259"/>
      <c r="B61" s="119">
        <v>2011</v>
      </c>
      <c r="C61" s="260">
        <v>61027</v>
      </c>
      <c r="D61" s="260">
        <v>150651</v>
      </c>
      <c r="E61" s="260">
        <v>1461548</v>
      </c>
      <c r="F61" s="261">
        <f t="shared" si="1"/>
        <v>0.2468595867402953</v>
      </c>
      <c r="G61" s="261">
        <f t="shared" si="0"/>
        <v>2.3949202811870154</v>
      </c>
      <c r="H61" s="262"/>
    </row>
    <row r="62" spans="1:8" s="78" customFormat="1" ht="15">
      <c r="A62" s="259"/>
      <c r="B62" s="119">
        <v>2012</v>
      </c>
      <c r="C62" s="260">
        <v>62671</v>
      </c>
      <c r="D62" s="260" t="s">
        <v>20</v>
      </c>
      <c r="E62" s="260" t="s">
        <v>20</v>
      </c>
      <c r="F62" s="260" t="s">
        <v>20</v>
      </c>
      <c r="G62" s="260" t="s">
        <v>20</v>
      </c>
      <c r="H62" s="262"/>
    </row>
    <row r="63" spans="1:8" ht="15">
      <c r="A63" s="259" t="s">
        <v>30</v>
      </c>
      <c r="B63" s="119">
        <v>2006</v>
      </c>
      <c r="C63" s="260">
        <v>23836</v>
      </c>
      <c r="D63" s="260">
        <v>20866</v>
      </c>
      <c r="E63" s="260">
        <v>100639</v>
      </c>
      <c r="F63" s="261">
        <f>(D63*100)/(C63*1000)</f>
        <v>0.08753985568048331</v>
      </c>
      <c r="G63" s="261">
        <f>(E63*100)/(C63*1000)</f>
        <v>0.42221429770095653</v>
      </c>
      <c r="H63" s="262" t="s">
        <v>31</v>
      </c>
    </row>
    <row r="64" spans="1:8" ht="15" hidden="1">
      <c r="A64" s="259"/>
      <c r="B64" s="119">
        <v>2007</v>
      </c>
      <c r="C64" s="260">
        <v>25439</v>
      </c>
      <c r="D64" s="260">
        <v>26849</v>
      </c>
      <c r="E64" s="260">
        <v>92493</v>
      </c>
      <c r="F64" s="261">
        <f t="shared" si="1"/>
        <v>0.10554267070246472</v>
      </c>
      <c r="G64" s="261">
        <f t="shared" si="0"/>
        <v>0.36358740516529736</v>
      </c>
      <c r="H64" s="262"/>
    </row>
    <row r="65" spans="1:8" ht="15">
      <c r="A65" s="259"/>
      <c r="B65" s="119">
        <v>2008</v>
      </c>
      <c r="C65" s="260">
        <v>24225</v>
      </c>
      <c r="D65" s="260">
        <v>32018</v>
      </c>
      <c r="E65" s="260">
        <v>81890</v>
      </c>
      <c r="F65" s="261">
        <f t="shared" si="1"/>
        <v>0.13216924664602683</v>
      </c>
      <c r="G65" s="261">
        <f t="shared" si="0"/>
        <v>0.3380392156862745</v>
      </c>
      <c r="H65" s="262"/>
    </row>
    <row r="66" spans="1:8" ht="15">
      <c r="A66" s="259"/>
      <c r="B66" s="119">
        <v>2009</v>
      </c>
      <c r="C66" s="260">
        <v>25705</v>
      </c>
      <c r="D66" s="260">
        <v>31975</v>
      </c>
      <c r="E66" s="260">
        <v>85936</v>
      </c>
      <c r="F66" s="261">
        <f t="shared" si="1"/>
        <v>0.1243921416066913</v>
      </c>
      <c r="G66" s="261">
        <f t="shared" si="0"/>
        <v>0.3343162808792064</v>
      </c>
      <c r="H66" s="262"/>
    </row>
    <row r="67" spans="1:8" s="78" customFormat="1" ht="15">
      <c r="A67" s="259"/>
      <c r="B67" s="119">
        <v>2010</v>
      </c>
      <c r="C67" s="260">
        <v>26940</v>
      </c>
      <c r="D67" s="260">
        <v>35315</v>
      </c>
      <c r="E67" s="260">
        <v>127342</v>
      </c>
      <c r="F67" s="261">
        <f t="shared" si="1"/>
        <v>0.13108760207869338</v>
      </c>
      <c r="G67" s="261">
        <f t="shared" si="0"/>
        <v>0.4726874536005939</v>
      </c>
      <c r="H67" s="262"/>
    </row>
    <row r="68" spans="1:8" s="78" customFormat="1" ht="15">
      <c r="A68" s="259"/>
      <c r="B68" s="119">
        <v>2011</v>
      </c>
      <c r="C68" s="260">
        <v>27176</v>
      </c>
      <c r="D68" s="260">
        <v>45109</v>
      </c>
      <c r="E68" s="260">
        <v>156927</v>
      </c>
      <c r="F68" s="261">
        <f t="shared" si="1"/>
        <v>0.16598837209302325</v>
      </c>
      <c r="G68" s="261">
        <f t="shared" si="0"/>
        <v>0.577447012069473</v>
      </c>
      <c r="H68" s="262"/>
    </row>
    <row r="69" spans="1:8" s="78" customFormat="1" ht="15">
      <c r="A69" s="259"/>
      <c r="B69" s="119">
        <v>2012</v>
      </c>
      <c r="C69" s="260">
        <v>28742</v>
      </c>
      <c r="D69" s="260" t="s">
        <v>20</v>
      </c>
      <c r="E69" s="260" t="s">
        <v>20</v>
      </c>
      <c r="F69" s="260" t="s">
        <v>20</v>
      </c>
      <c r="G69" s="260" t="s">
        <v>20</v>
      </c>
      <c r="H69" s="262"/>
    </row>
    <row r="70" spans="1:8" ht="15">
      <c r="A70" s="259" t="s">
        <v>70</v>
      </c>
      <c r="B70" s="119">
        <v>2006</v>
      </c>
      <c r="C70" s="260">
        <v>4400</v>
      </c>
      <c r="D70" s="119" t="s">
        <v>53</v>
      </c>
      <c r="E70" s="266" t="s">
        <v>248</v>
      </c>
      <c r="F70" s="261" t="s">
        <v>53</v>
      </c>
      <c r="G70" s="261" t="s">
        <v>53</v>
      </c>
      <c r="H70" s="262" t="s">
        <v>32</v>
      </c>
    </row>
    <row r="71" spans="1:8" ht="15" hidden="1">
      <c r="A71" s="259"/>
      <c r="B71" s="119">
        <v>2007</v>
      </c>
      <c r="C71" s="260">
        <v>4636</v>
      </c>
      <c r="D71" s="260">
        <v>7246</v>
      </c>
      <c r="E71" s="266" t="s">
        <v>181</v>
      </c>
      <c r="F71" s="261">
        <f>(D71*100)/(C71*1000)</f>
        <v>0.15629853321829162</v>
      </c>
      <c r="G71" s="261">
        <f>(244*100)/(C71*1000)</f>
        <v>0.005263157894736842</v>
      </c>
      <c r="H71" s="262"/>
    </row>
    <row r="72" spans="1:8" ht="16.5">
      <c r="A72" s="259"/>
      <c r="B72" s="119">
        <v>2008</v>
      </c>
      <c r="C72" s="260">
        <v>4967</v>
      </c>
      <c r="D72" s="260">
        <v>10662</v>
      </c>
      <c r="E72" s="119" t="s">
        <v>332</v>
      </c>
      <c r="F72" s="261">
        <f>(D72*100)/(C72*1000)</f>
        <v>0.21465673444735253</v>
      </c>
      <c r="G72" s="263">
        <f>(162*100)/(C72*1000)</f>
        <v>0.0032615260720756994</v>
      </c>
      <c r="H72" s="262"/>
    </row>
    <row r="73" spans="1:8" ht="16.5">
      <c r="A73" s="259"/>
      <c r="B73" s="119">
        <v>2009</v>
      </c>
      <c r="C73" s="260">
        <v>5334</v>
      </c>
      <c r="D73" s="260">
        <v>12602</v>
      </c>
      <c r="E73" s="119" t="s">
        <v>333</v>
      </c>
      <c r="F73" s="261">
        <f t="shared" si="1"/>
        <v>0.23625796775403074</v>
      </c>
      <c r="G73" s="263">
        <f>(188*100)/(C73*1000)</f>
        <v>0.0035245594300712412</v>
      </c>
      <c r="H73" s="262"/>
    </row>
    <row r="74" spans="1:8" s="78" customFormat="1" ht="15">
      <c r="A74" s="259"/>
      <c r="B74" s="119">
        <v>2010</v>
      </c>
      <c r="C74" s="260">
        <v>5828</v>
      </c>
      <c r="D74" s="260">
        <v>11425</v>
      </c>
      <c r="E74" s="266">
        <v>83</v>
      </c>
      <c r="F74" s="261">
        <f t="shared" si="1"/>
        <v>0.19603637611530542</v>
      </c>
      <c r="G74" s="263">
        <f>(E74*100)/(C74*1000)</f>
        <v>0.001424159231297186</v>
      </c>
      <c r="H74" s="262"/>
    </row>
    <row r="75" spans="1:8" s="78" customFormat="1" ht="15">
      <c r="A75" s="259"/>
      <c r="B75" s="119">
        <v>2011</v>
      </c>
      <c r="C75" s="260">
        <v>6538</v>
      </c>
      <c r="D75" s="260">
        <v>14265</v>
      </c>
      <c r="E75" s="266">
        <v>350</v>
      </c>
      <c r="F75" s="261">
        <f t="shared" si="1"/>
        <v>0.21818598959926583</v>
      </c>
      <c r="G75" s="261">
        <f>(E75*100)/(C75*1000)</f>
        <v>0.0053533190578158455</v>
      </c>
      <c r="H75" s="262"/>
    </row>
    <row r="76" spans="1:8" s="78" customFormat="1" ht="15">
      <c r="A76" s="259"/>
      <c r="B76" s="119">
        <v>2012</v>
      </c>
      <c r="C76" s="260">
        <v>6920</v>
      </c>
      <c r="D76" s="260" t="s">
        <v>20</v>
      </c>
      <c r="E76" s="260" t="s">
        <v>20</v>
      </c>
      <c r="F76" s="260" t="s">
        <v>20</v>
      </c>
      <c r="G76" s="260" t="s">
        <v>20</v>
      </c>
      <c r="H76" s="262"/>
    </row>
    <row r="77" spans="1:8" ht="15">
      <c r="A77" s="259" t="s">
        <v>33</v>
      </c>
      <c r="B77" s="119">
        <v>2006</v>
      </c>
      <c r="C77" s="260">
        <v>29270</v>
      </c>
      <c r="D77" s="260">
        <v>19231</v>
      </c>
      <c r="E77" s="260">
        <v>1993</v>
      </c>
      <c r="F77" s="261">
        <f t="shared" si="1"/>
        <v>0.06570208404509736</v>
      </c>
      <c r="G77" s="261">
        <f t="shared" si="0"/>
        <v>0.006809019473864025</v>
      </c>
      <c r="H77" s="262" t="s">
        <v>34</v>
      </c>
    </row>
    <row r="78" spans="1:8" ht="15" hidden="1">
      <c r="A78" s="259"/>
      <c r="B78" s="119">
        <v>2007</v>
      </c>
      <c r="C78" s="260">
        <v>39339</v>
      </c>
      <c r="D78" s="260">
        <v>24507</v>
      </c>
      <c r="E78" s="260">
        <v>1463</v>
      </c>
      <c r="F78" s="261">
        <f t="shared" si="1"/>
        <v>0.06229695721802791</v>
      </c>
      <c r="G78" s="263">
        <f t="shared" si="0"/>
        <v>0.0037189557436640482</v>
      </c>
      <c r="H78" s="262"/>
    </row>
    <row r="79" spans="1:8" ht="15">
      <c r="A79" s="267"/>
      <c r="B79" s="142">
        <v>2008</v>
      </c>
      <c r="C79" s="268">
        <v>46288</v>
      </c>
      <c r="D79" s="268">
        <v>40935</v>
      </c>
      <c r="E79" s="268">
        <v>1325</v>
      </c>
      <c r="F79" s="261">
        <f t="shared" si="1"/>
        <v>0.0884354476322157</v>
      </c>
      <c r="G79" s="263">
        <f t="shared" si="0"/>
        <v>0.0028625129623228484</v>
      </c>
      <c r="H79" s="269"/>
    </row>
    <row r="80" spans="1:8" ht="15">
      <c r="A80" s="267"/>
      <c r="B80" s="142">
        <v>2009</v>
      </c>
      <c r="C80" s="268">
        <v>51823</v>
      </c>
      <c r="D80" s="270">
        <v>49565</v>
      </c>
      <c r="E80" s="268">
        <v>2292</v>
      </c>
      <c r="F80" s="261">
        <f t="shared" si="1"/>
        <v>0.095642861277811</v>
      </c>
      <c r="G80" s="263">
        <f t="shared" si="0"/>
        <v>0.004422746656889798</v>
      </c>
      <c r="H80" s="269"/>
    </row>
    <row r="81" spans="1:8" s="78" customFormat="1" ht="15">
      <c r="A81" s="267"/>
      <c r="B81" s="142">
        <v>2010</v>
      </c>
      <c r="C81" s="268">
        <v>60494</v>
      </c>
      <c r="D81" s="268">
        <v>59632</v>
      </c>
      <c r="E81" s="268">
        <v>5534</v>
      </c>
      <c r="F81" s="261">
        <f t="shared" si="1"/>
        <v>0.0985750652957318</v>
      </c>
      <c r="G81" s="261">
        <f t="shared" si="0"/>
        <v>0.009148014679141734</v>
      </c>
      <c r="H81" s="269"/>
    </row>
    <row r="82" spans="1:8" s="78" customFormat="1" ht="15">
      <c r="A82" s="267"/>
      <c r="B82" s="142">
        <v>2011</v>
      </c>
      <c r="C82" s="268">
        <v>68335</v>
      </c>
      <c r="D82" s="270">
        <v>61500</v>
      </c>
      <c r="E82" s="268">
        <v>3028</v>
      </c>
      <c r="F82" s="261">
        <f t="shared" si="1"/>
        <v>0.08999780493158703</v>
      </c>
      <c r="G82" s="263">
        <f t="shared" si="0"/>
        <v>0.004431111436306432</v>
      </c>
      <c r="H82" s="269"/>
    </row>
    <row r="83" spans="1:8" s="78" customFormat="1" ht="15">
      <c r="A83" s="267"/>
      <c r="B83" s="142">
        <v>2012</v>
      </c>
      <c r="C83" s="268">
        <v>72601</v>
      </c>
      <c r="D83" s="270" t="s">
        <v>20</v>
      </c>
      <c r="E83" s="270" t="s">
        <v>20</v>
      </c>
      <c r="F83" s="270" t="s">
        <v>20</v>
      </c>
      <c r="G83" s="270" t="s">
        <v>20</v>
      </c>
      <c r="H83" s="269"/>
    </row>
    <row r="84" spans="1:8" ht="15" customHeight="1">
      <c r="A84" s="471" t="s">
        <v>35</v>
      </c>
      <c r="B84" s="119">
        <v>2006</v>
      </c>
      <c r="C84" s="260">
        <v>234423</v>
      </c>
      <c r="D84" s="260">
        <v>243816</v>
      </c>
      <c r="E84" s="260">
        <v>47389</v>
      </c>
      <c r="F84" s="261">
        <f t="shared" si="1"/>
        <v>0.10400685939519587</v>
      </c>
      <c r="G84" s="261">
        <f t="shared" si="0"/>
        <v>0.020215166600546876</v>
      </c>
      <c r="H84" s="472" t="s">
        <v>205</v>
      </c>
    </row>
    <row r="85" spans="1:8" ht="15" customHeight="1" hidden="1">
      <c r="A85" s="471"/>
      <c r="B85" s="119">
        <v>2007</v>
      </c>
      <c r="C85" s="260">
        <v>239152</v>
      </c>
      <c r="D85" s="260">
        <v>250746</v>
      </c>
      <c r="E85" s="260">
        <v>60569</v>
      </c>
      <c r="F85" s="261">
        <f t="shared" si="1"/>
        <v>0.10484796280190005</v>
      </c>
      <c r="G85" s="261">
        <f t="shared" si="0"/>
        <v>0.0253265705492741</v>
      </c>
      <c r="H85" s="472"/>
    </row>
    <row r="86" spans="1:8" ht="15">
      <c r="A86" s="471"/>
      <c r="B86" s="119">
        <v>2008</v>
      </c>
      <c r="C86" s="260">
        <v>290786</v>
      </c>
      <c r="D86" s="260">
        <v>224194</v>
      </c>
      <c r="E86" s="260">
        <v>63606</v>
      </c>
      <c r="F86" s="261">
        <f t="shared" si="1"/>
        <v>0.07709931014560537</v>
      </c>
      <c r="G86" s="261">
        <f t="shared" si="0"/>
        <v>0.021873817859181667</v>
      </c>
      <c r="H86" s="472"/>
    </row>
    <row r="87" spans="1:8" ht="15">
      <c r="A87" s="259"/>
      <c r="B87" s="119">
        <v>2009</v>
      </c>
      <c r="C87" s="260">
        <v>296104</v>
      </c>
      <c r="D87" s="260">
        <v>224095</v>
      </c>
      <c r="E87" s="260">
        <v>73095</v>
      </c>
      <c r="F87" s="261">
        <f t="shared" si="1"/>
        <v>0.07568117958555103</v>
      </c>
      <c r="G87" s="261">
        <f t="shared" si="0"/>
        <v>0.024685583443654933</v>
      </c>
      <c r="H87" s="262" t="s">
        <v>202</v>
      </c>
    </row>
    <row r="88" spans="1:8" s="78" customFormat="1" ht="15">
      <c r="A88" s="259"/>
      <c r="B88" s="119">
        <v>2010</v>
      </c>
      <c r="C88" s="260">
        <v>318118</v>
      </c>
      <c r="D88" s="260">
        <v>385657</v>
      </c>
      <c r="E88" s="260">
        <v>119200</v>
      </c>
      <c r="F88" s="261">
        <f t="shared" si="1"/>
        <v>0.12123080114925908</v>
      </c>
      <c r="G88" s="261">
        <f t="shared" si="0"/>
        <v>0.03747037262902445</v>
      </c>
      <c r="H88" s="262"/>
    </row>
    <row r="89" spans="1:8" s="78" customFormat="1" ht="15">
      <c r="A89" s="259"/>
      <c r="B89" s="119">
        <v>2011</v>
      </c>
      <c r="C89" s="260">
        <v>345381</v>
      </c>
      <c r="D89" s="260">
        <v>490235</v>
      </c>
      <c r="E89" s="260">
        <v>72811</v>
      </c>
      <c r="F89" s="261">
        <f t="shared" si="1"/>
        <v>0.1419403499323935</v>
      </c>
      <c r="G89" s="261">
        <f t="shared" si="0"/>
        <v>0.021081356530903553</v>
      </c>
      <c r="H89" s="262"/>
    </row>
    <row r="90" spans="1:8" s="78" customFormat="1" ht="15">
      <c r="A90" s="259"/>
      <c r="B90" s="119">
        <v>2012</v>
      </c>
      <c r="C90" s="260">
        <v>365458</v>
      </c>
      <c r="D90" s="260" t="s">
        <v>20</v>
      </c>
      <c r="E90" s="260" t="s">
        <v>20</v>
      </c>
      <c r="F90" s="261" t="s">
        <v>20</v>
      </c>
      <c r="G90" s="261" t="s">
        <v>20</v>
      </c>
      <c r="H90" s="262"/>
    </row>
    <row r="91" spans="1:8" ht="15" customHeight="1">
      <c r="A91" s="259" t="s">
        <v>334</v>
      </c>
      <c r="B91" s="119">
        <v>2006</v>
      </c>
      <c r="C91" s="260">
        <v>18283.461299105405</v>
      </c>
      <c r="D91" s="260">
        <v>2269</v>
      </c>
      <c r="E91" s="260">
        <v>330</v>
      </c>
      <c r="F91" s="261">
        <f t="shared" si="1"/>
        <v>0.012410122803776878</v>
      </c>
      <c r="G91" s="261">
        <f t="shared" si="0"/>
        <v>0.0018049098833170425</v>
      </c>
      <c r="H91" s="262" t="s">
        <v>37</v>
      </c>
    </row>
    <row r="92" spans="1:8" ht="15" customHeight="1" hidden="1">
      <c r="A92" s="259"/>
      <c r="B92" s="119">
        <v>2007</v>
      </c>
      <c r="C92" s="260">
        <v>21109.443407234536</v>
      </c>
      <c r="D92" s="260">
        <v>2899</v>
      </c>
      <c r="E92" s="264">
        <v>1176</v>
      </c>
      <c r="F92" s="261">
        <f t="shared" si="1"/>
        <v>0.013733190137104551</v>
      </c>
      <c r="G92" s="261">
        <f t="shared" si="0"/>
        <v>0.0055709664026336505</v>
      </c>
      <c r="H92" s="262"/>
    </row>
    <row r="93" spans="1:8" ht="15">
      <c r="A93" s="259"/>
      <c r="B93" s="119">
        <v>2008</v>
      </c>
      <c r="C93" s="260">
        <v>22751.80591929499</v>
      </c>
      <c r="D93" s="260">
        <v>1094.6181318681317</v>
      </c>
      <c r="E93" s="260">
        <v>319.4697802197802</v>
      </c>
      <c r="F93" s="261">
        <f t="shared" si="1"/>
        <v>0.004811126359599549</v>
      </c>
      <c r="G93" s="261">
        <f t="shared" si="0"/>
        <v>0.0014041513071665636</v>
      </c>
      <c r="H93" s="262"/>
    </row>
    <row r="94" spans="1:8" ht="15">
      <c r="A94" s="259"/>
      <c r="B94" s="119">
        <v>2009</v>
      </c>
      <c r="C94" s="260">
        <v>23775.540624956062</v>
      </c>
      <c r="D94" s="260">
        <v>1255.1081301861645</v>
      </c>
      <c r="E94" s="260">
        <v>142.01341416225978</v>
      </c>
      <c r="F94" s="261">
        <f t="shared" si="1"/>
        <v>0.005278988814532936</v>
      </c>
      <c r="G94" s="261">
        <f t="shared" si="0"/>
        <v>0.0005973088747062812</v>
      </c>
      <c r="H94" s="262"/>
    </row>
    <row r="95" spans="1:8" s="78" customFormat="1" ht="15">
      <c r="A95" s="259"/>
      <c r="B95" s="119">
        <v>2010</v>
      </c>
      <c r="C95" s="260">
        <v>25318.791056295337</v>
      </c>
      <c r="D95" s="260">
        <v>1410.477779655289</v>
      </c>
      <c r="E95" s="260">
        <v>32</v>
      </c>
      <c r="F95" s="261">
        <f t="shared" si="1"/>
        <v>0.0055708733348252965</v>
      </c>
      <c r="G95" s="261">
        <f t="shared" si="0"/>
        <v>0.00012638834108962493</v>
      </c>
      <c r="H95" s="262"/>
    </row>
    <row r="96" spans="1:8" s="78" customFormat="1" ht="15">
      <c r="A96" s="259"/>
      <c r="B96" s="119">
        <v>2011</v>
      </c>
      <c r="C96" s="260">
        <v>25790.50445167559</v>
      </c>
      <c r="D96" s="260">
        <v>5316.242065009559</v>
      </c>
      <c r="E96" s="260">
        <v>29.610707456978965</v>
      </c>
      <c r="F96" s="261">
        <f t="shared" si="1"/>
        <v>0.020613175965482778</v>
      </c>
      <c r="G96" s="261">
        <f t="shared" si="0"/>
        <v>0.00011481244002986215</v>
      </c>
      <c r="H96" s="262"/>
    </row>
    <row r="97" spans="1:8" s="78" customFormat="1" ht="15">
      <c r="A97" s="259"/>
      <c r="B97" s="119">
        <v>2012</v>
      </c>
      <c r="C97" s="260">
        <v>25901.883881269834</v>
      </c>
      <c r="D97" s="260">
        <v>2217.4043604651165</v>
      </c>
      <c r="E97" s="260">
        <v>175.4979651162791</v>
      </c>
      <c r="F97" s="261">
        <f t="shared" si="1"/>
        <v>0.008560784113732229</v>
      </c>
      <c r="G97" s="261">
        <f t="shared" si="0"/>
        <v>0.0006775490382117925</v>
      </c>
      <c r="H97" s="262"/>
    </row>
    <row r="98" spans="1:8" ht="15" customHeight="1">
      <c r="A98" s="473" t="s">
        <v>38</v>
      </c>
      <c r="B98" s="119">
        <v>2006</v>
      </c>
      <c r="C98" s="260">
        <v>26272</v>
      </c>
      <c r="D98" s="260">
        <v>37226</v>
      </c>
      <c r="E98" s="119">
        <v>260</v>
      </c>
      <c r="F98" s="261">
        <f t="shared" si="1"/>
        <v>0.14169457978075517</v>
      </c>
      <c r="G98" s="263">
        <f t="shared" si="0"/>
        <v>0.000989646772228989</v>
      </c>
      <c r="H98" s="474" t="s">
        <v>39</v>
      </c>
    </row>
    <row r="99" spans="1:8" ht="15" customHeight="1" hidden="1">
      <c r="A99" s="473"/>
      <c r="B99" s="119">
        <v>2007</v>
      </c>
      <c r="C99" s="260">
        <v>27763</v>
      </c>
      <c r="D99" s="260">
        <v>42411</v>
      </c>
      <c r="E99" s="264">
        <v>270</v>
      </c>
      <c r="F99" s="261">
        <f t="shared" si="1"/>
        <v>0.15276086878219214</v>
      </c>
      <c r="G99" s="263">
        <f t="shared" si="0"/>
        <v>0.0009725173792457587</v>
      </c>
      <c r="H99" s="474"/>
    </row>
    <row r="100" spans="1:8" ht="15">
      <c r="A100" s="473"/>
      <c r="B100" s="119">
        <v>2008</v>
      </c>
      <c r="C100" s="260">
        <v>29006</v>
      </c>
      <c r="D100" s="260">
        <v>41085</v>
      </c>
      <c r="E100" s="119">
        <v>266</v>
      </c>
      <c r="F100" s="261">
        <f t="shared" si="1"/>
        <v>0.14164310832241606</v>
      </c>
      <c r="G100" s="263">
        <f t="shared" si="0"/>
        <v>0.0009170516444873475</v>
      </c>
      <c r="H100" s="474"/>
    </row>
    <row r="101" spans="1:8" ht="15">
      <c r="A101" s="473"/>
      <c r="B101" s="119">
        <v>2009</v>
      </c>
      <c r="C101" s="260">
        <v>30721</v>
      </c>
      <c r="D101" s="260">
        <v>68202</v>
      </c>
      <c r="E101" s="119">
        <v>676</v>
      </c>
      <c r="F101" s="261">
        <f t="shared" si="1"/>
        <v>0.2220044920412747</v>
      </c>
      <c r="G101" s="263">
        <f t="shared" si="0"/>
        <v>0.00220044920412747</v>
      </c>
      <c r="H101" s="474"/>
    </row>
    <row r="102" spans="1:8" s="78" customFormat="1" ht="15">
      <c r="A102" s="271"/>
      <c r="B102" s="119">
        <v>2010</v>
      </c>
      <c r="C102" s="260">
        <v>32017</v>
      </c>
      <c r="D102" s="260">
        <v>58747</v>
      </c>
      <c r="E102" s="119">
        <v>137</v>
      </c>
      <c r="F102" s="261">
        <f t="shared" si="1"/>
        <v>0.18348689758565762</v>
      </c>
      <c r="G102" s="263">
        <f t="shared" si="0"/>
        <v>0.00042789767935784114</v>
      </c>
      <c r="H102" s="272"/>
    </row>
    <row r="103" spans="1:8" s="78" customFormat="1" ht="15">
      <c r="A103" s="271"/>
      <c r="B103" s="119">
        <v>2011</v>
      </c>
      <c r="C103" s="260">
        <v>30849</v>
      </c>
      <c r="D103" s="264">
        <v>80020</v>
      </c>
      <c r="E103" s="264">
        <v>627</v>
      </c>
      <c r="F103" s="261">
        <f t="shared" si="1"/>
        <v>0.2593925248792505</v>
      </c>
      <c r="G103" s="263">
        <f t="shared" si="0"/>
        <v>0.0020324807935427403</v>
      </c>
      <c r="H103" s="272"/>
    </row>
    <row r="104" spans="1:8" s="78" customFormat="1" ht="15">
      <c r="A104" s="271"/>
      <c r="B104" s="119">
        <v>2012</v>
      </c>
      <c r="C104" s="260">
        <v>21163</v>
      </c>
      <c r="D104" s="264" t="s">
        <v>20</v>
      </c>
      <c r="E104" s="264" t="s">
        <v>20</v>
      </c>
      <c r="F104" s="264" t="s">
        <v>20</v>
      </c>
      <c r="G104" s="264" t="s">
        <v>20</v>
      </c>
      <c r="H104" s="272"/>
    </row>
    <row r="105" spans="1:8" s="78" customFormat="1" ht="15">
      <c r="A105" s="271" t="s">
        <v>219</v>
      </c>
      <c r="B105" s="119">
        <v>2006</v>
      </c>
      <c r="C105" s="273" t="s">
        <v>20</v>
      </c>
      <c r="D105" s="273">
        <v>47667</v>
      </c>
      <c r="E105" s="273">
        <v>156043</v>
      </c>
      <c r="F105" s="264" t="s">
        <v>20</v>
      </c>
      <c r="G105" s="264" t="s">
        <v>20</v>
      </c>
      <c r="H105" s="272" t="s">
        <v>220</v>
      </c>
    </row>
    <row r="106" spans="1:8" s="78" customFormat="1" ht="15" hidden="1">
      <c r="A106" s="271"/>
      <c r="B106" s="119">
        <v>2007</v>
      </c>
      <c r="C106" s="273" t="s">
        <v>20</v>
      </c>
      <c r="D106" s="273">
        <v>53496</v>
      </c>
      <c r="E106" s="273">
        <v>189662</v>
      </c>
      <c r="F106" s="264" t="s">
        <v>20</v>
      </c>
      <c r="G106" s="264" t="s">
        <v>20</v>
      </c>
      <c r="H106" s="272"/>
    </row>
    <row r="107" spans="1:8" s="78" customFormat="1" ht="15">
      <c r="A107" s="271"/>
      <c r="B107" s="119">
        <v>2008</v>
      </c>
      <c r="C107" s="273">
        <v>31201</v>
      </c>
      <c r="D107" s="273">
        <v>71500</v>
      </c>
      <c r="E107" s="273">
        <v>204005</v>
      </c>
      <c r="F107" s="261">
        <f t="shared" si="1"/>
        <v>0.22915932181660845</v>
      </c>
      <c r="G107" s="261">
        <f>(E107*100)/(C107*1000)</f>
        <v>0.6538412230377232</v>
      </c>
      <c r="H107" s="272"/>
    </row>
    <row r="108" spans="1:8" s="78" customFormat="1" ht="15">
      <c r="A108" s="271"/>
      <c r="B108" s="119">
        <v>2009</v>
      </c>
      <c r="C108" s="273">
        <v>32175</v>
      </c>
      <c r="D108" s="273">
        <v>67065</v>
      </c>
      <c r="E108" s="273">
        <v>154335</v>
      </c>
      <c r="F108" s="261">
        <f t="shared" si="1"/>
        <v>0.20843822843822843</v>
      </c>
      <c r="G108" s="261">
        <f t="shared" si="0"/>
        <v>0.47967365967365966</v>
      </c>
      <c r="H108" s="272"/>
    </row>
    <row r="109" spans="1:8" s="78" customFormat="1" ht="15">
      <c r="A109" s="271"/>
      <c r="B109" s="119">
        <v>2010</v>
      </c>
      <c r="C109" s="273">
        <v>33221</v>
      </c>
      <c r="D109" s="273">
        <v>67087</v>
      </c>
      <c r="E109" s="273">
        <v>160194</v>
      </c>
      <c r="F109" s="261">
        <f t="shared" si="1"/>
        <v>0.20194154299990968</v>
      </c>
      <c r="G109" s="261">
        <f t="shared" si="0"/>
        <v>0.48220703771710666</v>
      </c>
      <c r="H109" s="272"/>
    </row>
    <row r="110" spans="1:8" s="78" customFormat="1" ht="15">
      <c r="A110" s="271"/>
      <c r="B110" s="119">
        <v>2011</v>
      </c>
      <c r="C110" s="273">
        <v>32599</v>
      </c>
      <c r="D110" s="273">
        <v>73776</v>
      </c>
      <c r="E110" s="273">
        <v>231763</v>
      </c>
      <c r="F110" s="261">
        <f t="shared" si="1"/>
        <v>0.22631369060400625</v>
      </c>
      <c r="G110" s="261">
        <f t="shared" si="0"/>
        <v>0.7109512561735023</v>
      </c>
      <c r="H110" s="272"/>
    </row>
    <row r="111" spans="1:8" s="78" customFormat="1" ht="15">
      <c r="A111" s="271"/>
      <c r="B111" s="119">
        <v>2012</v>
      </c>
      <c r="C111" s="273">
        <v>33447</v>
      </c>
      <c r="D111" s="273" t="s">
        <v>20</v>
      </c>
      <c r="E111" s="273" t="s">
        <v>20</v>
      </c>
      <c r="F111" s="261" t="s">
        <v>20</v>
      </c>
      <c r="G111" s="261" t="s">
        <v>20</v>
      </c>
      <c r="H111" s="272"/>
    </row>
    <row r="112" spans="1:8" ht="15.75" customHeight="1">
      <c r="A112" s="473" t="s">
        <v>40</v>
      </c>
      <c r="B112" s="119">
        <v>2006</v>
      </c>
      <c r="C112" s="260">
        <v>155974</v>
      </c>
      <c r="D112" s="264">
        <v>194351</v>
      </c>
      <c r="E112" s="264">
        <v>84298</v>
      </c>
      <c r="F112" s="261">
        <f t="shared" si="1"/>
        <v>0.12460474181594368</v>
      </c>
      <c r="G112" s="261">
        <f t="shared" si="0"/>
        <v>0.05404618718504366</v>
      </c>
      <c r="H112" s="474" t="s">
        <v>58</v>
      </c>
    </row>
    <row r="113" spans="1:8" ht="15" customHeight="1" hidden="1">
      <c r="A113" s="473"/>
      <c r="B113" s="119">
        <v>2007</v>
      </c>
      <c r="C113" s="260">
        <v>160840</v>
      </c>
      <c r="D113" s="260">
        <v>261542</v>
      </c>
      <c r="E113" s="260">
        <v>57941</v>
      </c>
      <c r="F113" s="261">
        <f t="shared" si="1"/>
        <v>0.16261004725192738</v>
      </c>
      <c r="G113" s="261">
        <f t="shared" si="0"/>
        <v>0.03602399900522258</v>
      </c>
      <c r="H113" s="474"/>
    </row>
    <row r="114" spans="1:8" ht="15">
      <c r="A114" s="473"/>
      <c r="B114" s="119">
        <v>2008</v>
      </c>
      <c r="C114" s="260">
        <v>165974</v>
      </c>
      <c r="D114" s="260">
        <v>303292</v>
      </c>
      <c r="E114" s="260">
        <v>57159</v>
      </c>
      <c r="F114" s="261">
        <f t="shared" si="1"/>
        <v>0.18273464518539048</v>
      </c>
      <c r="G114" s="261">
        <f t="shared" si="0"/>
        <v>0.034438526516201336</v>
      </c>
      <c r="H114" s="474"/>
    </row>
    <row r="115" spans="1:8" ht="15">
      <c r="A115" s="473"/>
      <c r="B115" s="119">
        <v>2009</v>
      </c>
      <c r="C115" s="260">
        <v>158000</v>
      </c>
      <c r="D115" s="260">
        <v>314380</v>
      </c>
      <c r="E115" s="260">
        <v>70265</v>
      </c>
      <c r="F115" s="261">
        <f t="shared" si="1"/>
        <v>0.1989746835443038</v>
      </c>
      <c r="G115" s="261">
        <f t="shared" si="0"/>
        <v>0.04447151898734177</v>
      </c>
      <c r="H115" s="474"/>
    </row>
    <row r="116" spans="1:8" s="78" customFormat="1" ht="15">
      <c r="A116" s="271"/>
      <c r="B116" s="119">
        <v>2010</v>
      </c>
      <c r="C116" s="260">
        <v>160640</v>
      </c>
      <c r="D116" s="260">
        <v>377056</v>
      </c>
      <c r="E116" s="260">
        <v>89009</v>
      </c>
      <c r="F116" s="261">
        <f t="shared" si="1"/>
        <v>0.2347211155378486</v>
      </c>
      <c r="G116" s="261">
        <f t="shared" si="0"/>
        <v>0.0554089890438247</v>
      </c>
      <c r="H116" s="272"/>
    </row>
    <row r="117" spans="1:8" s="78" customFormat="1" ht="15">
      <c r="A117" s="271"/>
      <c r="B117" s="119">
        <v>2011</v>
      </c>
      <c r="C117" s="260">
        <v>166873</v>
      </c>
      <c r="D117" s="264">
        <v>440253</v>
      </c>
      <c r="E117" s="264">
        <v>108015</v>
      </c>
      <c r="F117" s="261">
        <f t="shared" si="1"/>
        <v>0.26382518442168595</v>
      </c>
      <c r="G117" s="261">
        <f t="shared" si="0"/>
        <v>0.06472886566430759</v>
      </c>
      <c r="H117" s="272"/>
    </row>
    <row r="118" spans="1:8" s="78" customFormat="1" ht="15">
      <c r="A118" s="271"/>
      <c r="B118" s="119">
        <v>2012</v>
      </c>
      <c r="C118" s="260">
        <v>174157</v>
      </c>
      <c r="D118" s="264" t="s">
        <v>20</v>
      </c>
      <c r="E118" s="264" t="s">
        <v>20</v>
      </c>
      <c r="F118" s="264" t="s">
        <v>20</v>
      </c>
      <c r="G118" s="264" t="s">
        <v>20</v>
      </c>
      <c r="H118" s="272"/>
    </row>
    <row r="119" spans="1:8" ht="15">
      <c r="A119" s="259" t="s">
        <v>42</v>
      </c>
      <c r="B119" s="119">
        <v>2006</v>
      </c>
      <c r="C119" s="260">
        <v>12882</v>
      </c>
      <c r="D119" s="260">
        <v>9219</v>
      </c>
      <c r="E119" s="260">
        <v>154280</v>
      </c>
      <c r="F119" s="261">
        <f t="shared" si="1"/>
        <v>0.0715649743828598</v>
      </c>
      <c r="G119" s="261">
        <f t="shared" si="0"/>
        <v>1.1976401179941003</v>
      </c>
      <c r="H119" s="262" t="s">
        <v>43</v>
      </c>
    </row>
    <row r="120" spans="1:8" ht="15" hidden="1">
      <c r="A120" s="259"/>
      <c r="B120" s="119">
        <v>2007</v>
      </c>
      <c r="C120" s="260">
        <v>13329</v>
      </c>
      <c r="D120" s="260">
        <v>9424</v>
      </c>
      <c r="E120" s="260">
        <v>176836</v>
      </c>
      <c r="F120" s="261">
        <f t="shared" si="1"/>
        <v>0.0707029784680021</v>
      </c>
      <c r="G120" s="261">
        <f t="shared" si="0"/>
        <v>1.326701177882812</v>
      </c>
      <c r="H120" s="262"/>
    </row>
    <row r="121" spans="1:8" ht="15">
      <c r="A121" s="267"/>
      <c r="B121" s="142">
        <v>2008</v>
      </c>
      <c r="C121" s="268">
        <v>13865</v>
      </c>
      <c r="D121" s="268">
        <v>10153</v>
      </c>
      <c r="E121" s="268">
        <v>218899</v>
      </c>
      <c r="F121" s="274">
        <f t="shared" si="1"/>
        <v>0.07322755138838803</v>
      </c>
      <c r="G121" s="274">
        <f t="shared" si="0"/>
        <v>1.5787883159033538</v>
      </c>
      <c r="H121" s="269"/>
    </row>
    <row r="122" spans="1:8" ht="15">
      <c r="A122" s="267"/>
      <c r="B122" s="142">
        <v>2009</v>
      </c>
      <c r="C122" s="268">
        <v>14438</v>
      </c>
      <c r="D122" s="268">
        <v>8916</v>
      </c>
      <c r="E122" s="268">
        <v>195861</v>
      </c>
      <c r="F122" s="274">
        <f t="shared" si="1"/>
        <v>0.06175370549937664</v>
      </c>
      <c r="G122" s="274">
        <f t="shared" si="0"/>
        <v>1.3565660063720737</v>
      </c>
      <c r="H122" s="269"/>
    </row>
    <row r="123" spans="1:8" s="78" customFormat="1" ht="15">
      <c r="A123" s="267"/>
      <c r="B123" s="142">
        <v>2010</v>
      </c>
      <c r="C123" s="268">
        <v>15260</v>
      </c>
      <c r="D123" s="268">
        <v>14583</v>
      </c>
      <c r="E123" s="268">
        <v>236170</v>
      </c>
      <c r="F123" s="274">
        <f t="shared" si="1"/>
        <v>0.09556356487549147</v>
      </c>
      <c r="G123" s="274">
        <f t="shared" si="0"/>
        <v>1.5476408912188728</v>
      </c>
      <c r="H123" s="269"/>
    </row>
    <row r="124" spans="1:8" s="78" customFormat="1" ht="15">
      <c r="A124" s="267"/>
      <c r="B124" s="142">
        <v>2011</v>
      </c>
      <c r="C124" s="268">
        <v>13312</v>
      </c>
      <c r="D124" s="268">
        <v>13676</v>
      </c>
      <c r="E124" s="268">
        <v>263407</v>
      </c>
      <c r="F124" s="274">
        <f aca="true" t="shared" si="5" ref="F124">(D124*100)/(C124*1000)</f>
        <v>0.102734375</v>
      </c>
      <c r="G124" s="274">
        <f aca="true" t="shared" si="6" ref="G124">(E124*100)/(C124*1000)</f>
        <v>1.9787184495192307</v>
      </c>
      <c r="H124" s="269"/>
    </row>
    <row r="125" spans="1:8" s="78" customFormat="1" ht="15.75" thickBot="1">
      <c r="A125" s="275"/>
      <c r="B125" s="276">
        <v>2012</v>
      </c>
      <c r="C125" s="277">
        <v>13581</v>
      </c>
      <c r="D125" s="277" t="s">
        <v>20</v>
      </c>
      <c r="E125" s="277" t="s">
        <v>20</v>
      </c>
      <c r="F125" s="277" t="s">
        <v>20</v>
      </c>
      <c r="G125" s="277" t="s">
        <v>20</v>
      </c>
      <c r="H125" s="278"/>
    </row>
    <row r="126" ht="15">
      <c r="A126" s="106"/>
    </row>
    <row r="127" spans="1:8" ht="15" customHeight="1">
      <c r="A127" s="177" t="s">
        <v>302</v>
      </c>
      <c r="B127" s="174" t="s">
        <v>303</v>
      </c>
      <c r="C127" s="430" t="s">
        <v>335</v>
      </c>
      <c r="D127" s="430"/>
      <c r="E127" s="430"/>
      <c r="F127" s="430"/>
      <c r="G127" s="430"/>
      <c r="H127" s="430"/>
    </row>
    <row r="128" spans="1:11" ht="29.25" customHeight="1">
      <c r="A128" s="178"/>
      <c r="B128" s="174" t="s">
        <v>305</v>
      </c>
      <c r="C128" s="430" t="s">
        <v>336</v>
      </c>
      <c r="D128" s="430"/>
      <c r="E128" s="430"/>
      <c r="F128" s="430"/>
      <c r="G128" s="430"/>
      <c r="H128" s="430"/>
      <c r="I128" s="24"/>
      <c r="J128" s="24"/>
      <c r="K128" s="24"/>
    </row>
    <row r="129" spans="1:8" ht="15">
      <c r="A129" s="178"/>
      <c r="B129" s="174" t="s">
        <v>307</v>
      </c>
      <c r="C129" s="430" t="s">
        <v>244</v>
      </c>
      <c r="D129" s="430"/>
      <c r="E129" s="430"/>
      <c r="F129" s="430"/>
      <c r="G129" s="430"/>
      <c r="H129" s="430"/>
    </row>
    <row r="130" spans="1:8" ht="15">
      <c r="A130" s="279"/>
      <c r="B130" s="174" t="s">
        <v>309</v>
      </c>
      <c r="C130" s="428" t="s">
        <v>243</v>
      </c>
      <c r="D130" s="428"/>
      <c r="E130" s="428"/>
      <c r="F130" s="428"/>
      <c r="G130" s="428"/>
      <c r="H130" s="428"/>
    </row>
    <row r="131" spans="1:8" s="13" customFormat="1" ht="15">
      <c r="A131" s="279"/>
      <c r="B131" s="174"/>
      <c r="C131" s="280"/>
      <c r="D131" s="280"/>
      <c r="E131" s="280"/>
      <c r="F131" s="280"/>
      <c r="G131" s="280"/>
      <c r="H131" s="280"/>
    </row>
    <row r="132" spans="1:8" ht="36" customHeight="1">
      <c r="A132" s="177" t="s">
        <v>337</v>
      </c>
      <c r="B132" s="179">
        <v>1</v>
      </c>
      <c r="C132" s="430" t="s">
        <v>338</v>
      </c>
      <c r="D132" s="430"/>
      <c r="E132" s="430"/>
      <c r="F132" s="430"/>
      <c r="G132" s="430"/>
      <c r="H132" s="430"/>
    </row>
    <row r="133" spans="1:8" ht="15">
      <c r="A133" s="178"/>
      <c r="B133" s="179">
        <v>2</v>
      </c>
      <c r="C133" s="257" t="s">
        <v>180</v>
      </c>
      <c r="D133" s="256"/>
      <c r="E133" s="256"/>
      <c r="F133" s="256"/>
      <c r="G133" s="256"/>
      <c r="H133" s="185"/>
    </row>
    <row r="134" spans="1:8" s="78" customFormat="1" ht="15">
      <c r="A134" s="178"/>
      <c r="B134" s="179" t="s">
        <v>224</v>
      </c>
      <c r="C134" s="257" t="s">
        <v>182</v>
      </c>
      <c r="D134" s="256"/>
      <c r="E134" s="256"/>
      <c r="F134" s="256"/>
      <c r="G134" s="256"/>
      <c r="H134" s="185"/>
    </row>
    <row r="135" spans="1:8" ht="15">
      <c r="A135" s="178"/>
      <c r="B135" s="256"/>
      <c r="C135" s="256"/>
      <c r="D135" s="256"/>
      <c r="E135" s="256"/>
      <c r="F135" s="256"/>
      <c r="G135" s="256"/>
      <c r="H135" s="185"/>
    </row>
    <row r="163" ht="15">
      <c r="D163">
        <v>26418</v>
      </c>
    </row>
  </sheetData>
  <mergeCells count="16">
    <mergeCell ref="C132:H132"/>
    <mergeCell ref="C129:H129"/>
    <mergeCell ref="C127:H127"/>
    <mergeCell ref="A1:H1"/>
    <mergeCell ref="A2:H2"/>
    <mergeCell ref="A3:H3"/>
    <mergeCell ref="A5:A6"/>
    <mergeCell ref="H5:H6"/>
    <mergeCell ref="C128:H128"/>
    <mergeCell ref="C130:H130"/>
    <mergeCell ref="A84:A86"/>
    <mergeCell ref="H84:H86"/>
    <mergeCell ref="A98:A101"/>
    <mergeCell ref="H98:H101"/>
    <mergeCell ref="A112:A115"/>
    <mergeCell ref="H112:H115"/>
  </mergeCells>
  <hyperlinks>
    <hyperlink ref="C128" r:id="rId1" display="http://www.fao.org/fishery/statistics/global-commodities-production/en"/>
  </hyperlinks>
  <printOptions/>
  <pageMargins left="0.7" right="0.7" top="0.75" bottom="0.75" header="0.3" footer="0.3"/>
  <pageSetup horizontalDpi="600" verticalDpi="600" orientation="landscape" paperSize="9" scale="59" r:id="rId2"/>
  <rowBreaks count="2" manualBreakCount="2">
    <brk id="62" max="16383" man="1"/>
    <brk id="1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5"/>
  <sheetViews>
    <sheetView view="pageBreakPreview" zoomScaleSheetLayoutView="100" workbookViewId="0" topLeftCell="A126">
      <selection activeCell="A1" sqref="A1:I1"/>
    </sheetView>
  </sheetViews>
  <sheetFormatPr defaultColWidth="9.140625" defaultRowHeight="15"/>
  <cols>
    <col min="1" max="1" width="9.140625" style="104" customWidth="1"/>
    <col min="2" max="2" width="17.00390625" style="0" customWidth="1"/>
    <col min="3" max="3" width="17.00390625" style="98" customWidth="1"/>
    <col min="4" max="5" width="17.00390625" style="0" customWidth="1"/>
    <col min="6" max="6" width="20.140625" style="0" customWidth="1"/>
    <col min="7" max="9" width="17.00390625" style="0" customWidth="1"/>
  </cols>
  <sheetData>
    <row r="1" spans="1:10" ht="15.75">
      <c r="A1" s="466" t="s">
        <v>71</v>
      </c>
      <c r="B1" s="466"/>
      <c r="C1" s="466"/>
      <c r="D1" s="466"/>
      <c r="E1" s="466"/>
      <c r="F1" s="466"/>
      <c r="G1" s="466"/>
      <c r="H1" s="466"/>
      <c r="I1" s="466"/>
      <c r="J1" s="9"/>
    </row>
    <row r="2" spans="1:10" ht="15">
      <c r="A2" s="466" t="s">
        <v>72</v>
      </c>
      <c r="B2" s="466"/>
      <c r="C2" s="466"/>
      <c r="D2" s="466"/>
      <c r="E2" s="466"/>
      <c r="F2" s="466"/>
      <c r="G2" s="466"/>
      <c r="H2" s="466"/>
      <c r="I2" s="466"/>
      <c r="J2" s="9"/>
    </row>
    <row r="3" spans="1:10" ht="15">
      <c r="A3" s="466" t="s">
        <v>73</v>
      </c>
      <c r="B3" s="466"/>
      <c r="C3" s="466"/>
      <c r="D3" s="466"/>
      <c r="E3" s="466"/>
      <c r="F3" s="466"/>
      <c r="G3" s="466"/>
      <c r="H3" s="466"/>
      <c r="I3" s="466"/>
      <c r="J3" s="9"/>
    </row>
    <row r="4" ht="15.75" thickBot="1">
      <c r="A4" s="1"/>
    </row>
    <row r="5" spans="1:9" ht="54.75">
      <c r="A5" s="283" t="s">
        <v>74</v>
      </c>
      <c r="B5" s="283" t="s">
        <v>76</v>
      </c>
      <c r="C5" s="283" t="s">
        <v>8</v>
      </c>
      <c r="D5" s="283" t="s">
        <v>339</v>
      </c>
      <c r="E5" s="283" t="s">
        <v>340</v>
      </c>
      <c r="F5" s="283" t="s">
        <v>341</v>
      </c>
      <c r="G5" s="283" t="s">
        <v>342</v>
      </c>
      <c r="H5" s="283" t="s">
        <v>343</v>
      </c>
      <c r="I5" s="283" t="s">
        <v>344</v>
      </c>
    </row>
    <row r="6" spans="1:9" ht="39">
      <c r="A6" s="284" t="s">
        <v>75</v>
      </c>
      <c r="B6" s="285" t="s">
        <v>77</v>
      </c>
      <c r="C6" s="285" t="s">
        <v>11</v>
      </c>
      <c r="D6" s="285" t="s">
        <v>78</v>
      </c>
      <c r="E6" s="285" t="s">
        <v>79</v>
      </c>
      <c r="F6" s="286" t="s">
        <v>80</v>
      </c>
      <c r="G6" s="285" t="s">
        <v>81</v>
      </c>
      <c r="H6" s="285" t="s">
        <v>82</v>
      </c>
      <c r="I6" s="285" t="s">
        <v>83</v>
      </c>
    </row>
    <row r="7" spans="1:9" ht="15.75" thickBot="1">
      <c r="A7" s="287"/>
      <c r="B7" s="288"/>
      <c r="C7" s="289"/>
      <c r="D7" s="288"/>
      <c r="E7" s="288"/>
      <c r="F7" s="290"/>
      <c r="G7" s="288"/>
      <c r="H7" s="288"/>
      <c r="I7" s="288"/>
    </row>
    <row r="8" spans="1:9" s="79" customFormat="1" ht="15">
      <c r="A8" s="291" t="s">
        <v>17</v>
      </c>
      <c r="B8" s="281" t="s">
        <v>84</v>
      </c>
      <c r="C8" s="141">
        <v>2005</v>
      </c>
      <c r="D8" s="260">
        <v>5060600</v>
      </c>
      <c r="E8" s="260">
        <v>19700</v>
      </c>
      <c r="F8" s="260">
        <v>7224</v>
      </c>
      <c r="G8" s="292">
        <f>E8/D8</f>
        <v>0.0038928190333162075</v>
      </c>
      <c r="H8" s="293">
        <f>F8/E8</f>
        <v>0.3667005076142132</v>
      </c>
      <c r="I8" s="292">
        <f>F8/D8</f>
        <v>0.001427498715567324</v>
      </c>
    </row>
    <row r="9" spans="1:9" s="79" customFormat="1" ht="15" hidden="1">
      <c r="A9" s="294"/>
      <c r="B9" s="295"/>
      <c r="C9" s="141">
        <v>2006</v>
      </c>
      <c r="D9" s="260">
        <v>5959900</v>
      </c>
      <c r="E9" s="260">
        <v>19800</v>
      </c>
      <c r="F9" s="260">
        <v>8773.3</v>
      </c>
      <c r="G9" s="292">
        <f aca="true" t="shared" si="0" ref="G9:H109">E9/D9</f>
        <v>0.0033222033926743736</v>
      </c>
      <c r="H9" s="293">
        <f aca="true" t="shared" si="1" ref="H9:H11">F9/E9</f>
        <v>0.44309595959595954</v>
      </c>
      <c r="I9" s="292">
        <f aca="true" t="shared" si="2" ref="I9:I15">F9/D9</f>
        <v>0.001472054900250004</v>
      </c>
    </row>
    <row r="10" spans="1:9" ht="15" hidden="1">
      <c r="A10" s="294"/>
      <c r="B10" s="295"/>
      <c r="C10" s="141">
        <v>2007</v>
      </c>
      <c r="D10" s="260">
        <v>8170500</v>
      </c>
      <c r="E10" s="260">
        <v>23900</v>
      </c>
      <c r="F10" s="260">
        <v>9153.2</v>
      </c>
      <c r="G10" s="292">
        <f t="shared" si="0"/>
        <v>0.0029251575790955266</v>
      </c>
      <c r="H10" s="293">
        <f t="shared" si="1"/>
        <v>0.382979079497908</v>
      </c>
      <c r="I10" s="292">
        <f t="shared" si="2"/>
        <v>0.0011202741570283338</v>
      </c>
    </row>
    <row r="11" spans="1:9" ht="15">
      <c r="A11" s="296" t="s">
        <v>18</v>
      </c>
      <c r="B11" s="297" t="s">
        <v>85</v>
      </c>
      <c r="C11" s="141">
        <v>2008</v>
      </c>
      <c r="D11" s="260">
        <v>9667300</v>
      </c>
      <c r="E11" s="260">
        <v>25600</v>
      </c>
      <c r="F11" s="260">
        <v>9970.1</v>
      </c>
      <c r="G11" s="292">
        <f t="shared" si="0"/>
        <v>0.0026481023657070743</v>
      </c>
      <c r="H11" s="293">
        <f t="shared" si="1"/>
        <v>0.38945703125000003</v>
      </c>
      <c r="I11" s="292">
        <f t="shared" si="2"/>
        <v>0.001031322085794379</v>
      </c>
    </row>
    <row r="12" spans="1:9" ht="15">
      <c r="A12" s="298"/>
      <c r="B12" s="299"/>
      <c r="C12" s="141">
        <v>2009</v>
      </c>
      <c r="D12" s="260">
        <v>8624700</v>
      </c>
      <c r="E12" s="260">
        <v>29100</v>
      </c>
      <c r="F12" s="260">
        <v>10900</v>
      </c>
      <c r="G12" s="292">
        <f t="shared" si="0"/>
        <v>0.0033740304010574282</v>
      </c>
      <c r="H12" s="293">
        <f>F12/E12</f>
        <v>0.3745704467353952</v>
      </c>
      <c r="I12" s="292">
        <f t="shared" si="2"/>
        <v>0.0012638120746228854</v>
      </c>
    </row>
    <row r="13" spans="1:9" ht="15">
      <c r="A13" s="298"/>
      <c r="B13" s="299"/>
      <c r="C13" s="141">
        <v>2010</v>
      </c>
      <c r="D13" s="260">
        <v>9668200</v>
      </c>
      <c r="E13" s="260">
        <v>28800</v>
      </c>
      <c r="F13" s="260">
        <v>10200</v>
      </c>
      <c r="G13" s="292">
        <f t="shared" si="0"/>
        <v>0.0029788378395151113</v>
      </c>
      <c r="H13" s="293">
        <f aca="true" t="shared" si="3" ref="H13:H15">F13/E13</f>
        <v>0.3541666666666667</v>
      </c>
      <c r="I13" s="292">
        <f t="shared" si="2"/>
        <v>0.001055005068161602</v>
      </c>
    </row>
    <row r="14" spans="1:9" s="78" customFormat="1" ht="15">
      <c r="A14" s="298"/>
      <c r="B14" s="299"/>
      <c r="C14" s="141">
        <v>2011</v>
      </c>
      <c r="D14" s="260">
        <v>10920600</v>
      </c>
      <c r="E14" s="260">
        <v>31500</v>
      </c>
      <c r="F14" s="260">
        <v>9868.8</v>
      </c>
      <c r="G14" s="292">
        <f t="shared" si="0"/>
        <v>0.002884456897972639</v>
      </c>
      <c r="H14" s="293">
        <f t="shared" si="3"/>
        <v>0.31329523809523807</v>
      </c>
      <c r="I14" s="292">
        <f t="shared" si="2"/>
        <v>0.0009036866106257897</v>
      </c>
    </row>
    <row r="15" spans="1:9" s="78" customFormat="1" ht="15">
      <c r="A15" s="298"/>
      <c r="B15" s="299"/>
      <c r="C15" s="141">
        <v>2012</v>
      </c>
      <c r="D15" s="260">
        <v>11416100</v>
      </c>
      <c r="E15" s="260">
        <v>36700</v>
      </c>
      <c r="F15" s="260">
        <v>12859.3</v>
      </c>
      <c r="G15" s="292">
        <f t="shared" si="0"/>
        <v>0.003214758104781843</v>
      </c>
      <c r="H15" s="293">
        <f t="shared" si="3"/>
        <v>0.3503896457765667</v>
      </c>
      <c r="I15" s="292">
        <f t="shared" si="2"/>
        <v>0.001126417953591857</v>
      </c>
    </row>
    <row r="16" spans="1:9" s="79" customFormat="1" ht="15">
      <c r="A16" s="291" t="s">
        <v>19</v>
      </c>
      <c r="B16" s="281" t="s">
        <v>86</v>
      </c>
      <c r="C16" s="141">
        <v>2005</v>
      </c>
      <c r="D16" s="260">
        <v>568192000</v>
      </c>
      <c r="E16" s="260">
        <v>89401000</v>
      </c>
      <c r="F16" s="260" t="s">
        <v>20</v>
      </c>
      <c r="G16" s="292">
        <f t="shared" si="0"/>
        <v>0.15734294041450778</v>
      </c>
      <c r="H16" s="260" t="s">
        <v>20</v>
      </c>
      <c r="I16" s="260" t="s">
        <v>20</v>
      </c>
    </row>
    <row r="17" spans="1:9" s="79" customFormat="1" ht="15" hidden="1">
      <c r="A17" s="294"/>
      <c r="B17" s="295"/>
      <c r="C17" s="141">
        <v>2006</v>
      </c>
      <c r="D17" s="260">
        <v>642986000</v>
      </c>
      <c r="E17" s="260">
        <v>98660000</v>
      </c>
      <c r="F17" s="260" t="s">
        <v>20</v>
      </c>
      <c r="G17" s="292">
        <f t="shared" si="0"/>
        <v>0.15344035484442897</v>
      </c>
      <c r="H17" s="260" t="s">
        <v>20</v>
      </c>
      <c r="I17" s="260" t="s">
        <v>20</v>
      </c>
    </row>
    <row r="18" spans="1:9" ht="15" hidden="1">
      <c r="A18" s="294"/>
      <c r="B18" s="295"/>
      <c r="C18" s="141">
        <v>2007</v>
      </c>
      <c r="D18" s="260">
        <v>744807000</v>
      </c>
      <c r="E18" s="260">
        <v>101247000</v>
      </c>
      <c r="F18" s="260" t="s">
        <v>20</v>
      </c>
      <c r="G18" s="292">
        <f t="shared" si="0"/>
        <v>0.1359372293762008</v>
      </c>
      <c r="H18" s="260" t="s">
        <v>20</v>
      </c>
      <c r="I18" s="260" t="s">
        <v>20</v>
      </c>
    </row>
    <row r="19" spans="1:9" ht="15">
      <c r="A19" s="296" t="s">
        <v>21</v>
      </c>
      <c r="B19" s="297" t="s">
        <v>87</v>
      </c>
      <c r="C19" s="141">
        <v>2008</v>
      </c>
      <c r="D19" s="260">
        <v>895475000</v>
      </c>
      <c r="E19" s="260">
        <v>113104000</v>
      </c>
      <c r="F19" s="260" t="s">
        <v>20</v>
      </c>
      <c r="G19" s="292">
        <f t="shared" si="0"/>
        <v>0.1263061503671236</v>
      </c>
      <c r="H19" s="260" t="s">
        <v>20</v>
      </c>
      <c r="I19" s="260" t="s">
        <v>20</v>
      </c>
    </row>
    <row r="20" spans="1:9" ht="15">
      <c r="A20" s="298"/>
      <c r="B20" s="299"/>
      <c r="C20" s="141">
        <v>2009</v>
      </c>
      <c r="D20" s="260">
        <v>1042135000</v>
      </c>
      <c r="E20" s="260">
        <v>135465000</v>
      </c>
      <c r="F20" s="260" t="s">
        <v>20</v>
      </c>
      <c r="G20" s="292">
        <f t="shared" si="0"/>
        <v>0.12998795741434652</v>
      </c>
      <c r="H20" s="260" t="s">
        <v>20</v>
      </c>
      <c r="I20" s="260" t="s">
        <v>20</v>
      </c>
    </row>
    <row r="21" spans="1:9" ht="15">
      <c r="A21" s="298"/>
      <c r="B21" s="299"/>
      <c r="C21" s="141">
        <v>2010</v>
      </c>
      <c r="D21" s="260">
        <v>1206640000</v>
      </c>
      <c r="E21" s="260">
        <v>160970000</v>
      </c>
      <c r="F21" s="260" t="s">
        <v>20</v>
      </c>
      <c r="G21" s="292">
        <f t="shared" si="0"/>
        <v>0.13340350062984818</v>
      </c>
      <c r="H21" s="260" t="s">
        <v>20</v>
      </c>
      <c r="I21" s="260" t="s">
        <v>20</v>
      </c>
    </row>
    <row r="22" spans="1:9" s="78" customFormat="1" ht="15">
      <c r="A22" s="298"/>
      <c r="B22" s="299"/>
      <c r="C22" s="141">
        <v>2011</v>
      </c>
      <c r="D22" s="260">
        <v>1371078000</v>
      </c>
      <c r="E22" s="260">
        <v>190159000</v>
      </c>
      <c r="F22" s="260" t="s">
        <v>20</v>
      </c>
      <c r="G22" s="292">
        <f t="shared" si="0"/>
        <v>0.13869305757951042</v>
      </c>
      <c r="H22" s="260"/>
      <c r="I22" s="260"/>
    </row>
    <row r="23" spans="1:9" s="78" customFormat="1" ht="15">
      <c r="A23" s="298"/>
      <c r="B23" s="299"/>
      <c r="C23" s="141">
        <v>2012</v>
      </c>
      <c r="D23" s="260">
        <v>1542326000</v>
      </c>
      <c r="E23" s="260">
        <v>218216000</v>
      </c>
      <c r="F23" s="260" t="s">
        <v>20</v>
      </c>
      <c r="G23" s="292">
        <f t="shared" si="0"/>
        <v>0.14148500381890727</v>
      </c>
      <c r="H23" s="260"/>
      <c r="I23" s="260"/>
    </row>
    <row r="24" spans="1:9" s="79" customFormat="1" ht="15">
      <c r="A24" s="281" t="s">
        <v>22</v>
      </c>
      <c r="B24" s="281" t="s">
        <v>88</v>
      </c>
      <c r="C24" s="141">
        <v>2005</v>
      </c>
      <c r="D24" s="300">
        <v>53386429000</v>
      </c>
      <c r="E24" s="300">
        <v>5064158000</v>
      </c>
      <c r="F24" s="300">
        <v>91216100</v>
      </c>
      <c r="G24" s="292">
        <f t="shared" si="0"/>
        <v>0.09485852668662292</v>
      </c>
      <c r="H24" s="301">
        <f>F24/E24</f>
        <v>0.018012095989106185</v>
      </c>
      <c r="I24" s="302">
        <f>F24/D24</f>
        <v>0.0017086008880646429</v>
      </c>
    </row>
    <row r="25" spans="1:9" s="79" customFormat="1" ht="15" hidden="1">
      <c r="A25" s="294"/>
      <c r="B25" s="295"/>
      <c r="C25" s="141">
        <v>2006</v>
      </c>
      <c r="D25" s="300">
        <v>80459422000</v>
      </c>
      <c r="E25" s="300">
        <v>5568986000</v>
      </c>
      <c r="F25" s="300">
        <v>151270300</v>
      </c>
      <c r="G25" s="292">
        <f t="shared" si="0"/>
        <v>0.06921483974866238</v>
      </c>
      <c r="H25" s="301">
        <f aca="true" t="shared" si="4" ref="H25:H29">F25/E25</f>
        <v>0.02716298801972208</v>
      </c>
      <c r="I25" s="302">
        <f aca="true" t="shared" si="5" ref="I25:I29">F25/D25</f>
        <v>0.0018800818628799</v>
      </c>
    </row>
    <row r="26" spans="1:9" ht="15" hidden="1">
      <c r="A26" s="281"/>
      <c r="B26" s="299"/>
      <c r="C26" s="141">
        <v>2007</v>
      </c>
      <c r="D26" s="300">
        <v>93981672000</v>
      </c>
      <c r="E26" s="300">
        <v>5494212000</v>
      </c>
      <c r="F26" s="300">
        <v>155862200</v>
      </c>
      <c r="G26" s="292">
        <f t="shared" si="0"/>
        <v>0.05846046237611095</v>
      </c>
      <c r="H26" s="301">
        <f t="shared" si="4"/>
        <v>0.028368435728362867</v>
      </c>
      <c r="I26" s="302">
        <f t="shared" si="5"/>
        <v>0.001658431869567079</v>
      </c>
    </row>
    <row r="27" spans="1:9" ht="15">
      <c r="A27" s="297" t="s">
        <v>23</v>
      </c>
      <c r="B27" s="297" t="s">
        <v>89</v>
      </c>
      <c r="C27" s="141">
        <v>2008</v>
      </c>
      <c r="D27" s="300">
        <v>129852309000</v>
      </c>
      <c r="E27" s="300">
        <v>6042018000</v>
      </c>
      <c r="F27" s="303">
        <v>143213700</v>
      </c>
      <c r="G27" s="292">
        <f t="shared" si="0"/>
        <v>0.04652992346866932</v>
      </c>
      <c r="H27" s="301">
        <f t="shared" si="4"/>
        <v>0.02370295818383858</v>
      </c>
      <c r="I27" s="302">
        <f t="shared" si="5"/>
        <v>0.0011028968302750782</v>
      </c>
    </row>
    <row r="28" spans="1:9" ht="15">
      <c r="A28" s="282"/>
      <c r="B28" s="299"/>
      <c r="C28" s="141">
        <v>2009</v>
      </c>
      <c r="D28" s="300">
        <v>110678649000</v>
      </c>
      <c r="E28" s="300">
        <v>6832552000</v>
      </c>
      <c r="F28" s="300">
        <v>180145800</v>
      </c>
      <c r="G28" s="292">
        <f t="shared" si="0"/>
        <v>0.06173324359967567</v>
      </c>
      <c r="H28" s="301">
        <f t="shared" si="4"/>
        <v>0.026365814705837584</v>
      </c>
      <c r="I28" s="302">
        <f t="shared" si="5"/>
        <v>0.0016276472619393828</v>
      </c>
    </row>
    <row r="29" spans="1:9" ht="15">
      <c r="A29" s="282"/>
      <c r="B29" s="299"/>
      <c r="C29" s="141">
        <v>2010</v>
      </c>
      <c r="D29" s="300">
        <v>142787908000</v>
      </c>
      <c r="E29" s="300">
        <v>8366232000</v>
      </c>
      <c r="F29" s="300">
        <v>211818000</v>
      </c>
      <c r="G29" s="292">
        <f t="shared" si="0"/>
        <v>0.058592020271072257</v>
      </c>
      <c r="H29" s="301">
        <f t="shared" si="4"/>
        <v>0.025318207766650506</v>
      </c>
      <c r="I29" s="302">
        <f t="shared" si="5"/>
        <v>0.0014834449426908054</v>
      </c>
    </row>
    <row r="30" spans="1:9" s="78" customFormat="1" ht="15">
      <c r="A30" s="282"/>
      <c r="B30" s="299"/>
      <c r="C30" s="141">
        <v>2011</v>
      </c>
      <c r="D30" s="300">
        <v>191652912000</v>
      </c>
      <c r="E30" s="300">
        <v>9918317000</v>
      </c>
      <c r="F30" s="300" t="s">
        <v>20</v>
      </c>
      <c r="G30" s="292">
        <f t="shared" si="0"/>
        <v>0.051751454733961984</v>
      </c>
      <c r="H30" s="301" t="s">
        <v>20</v>
      </c>
      <c r="I30" s="302" t="s">
        <v>20</v>
      </c>
    </row>
    <row r="31" spans="1:9" s="78" customFormat="1" ht="16.5">
      <c r="A31" s="282"/>
      <c r="B31" s="299"/>
      <c r="C31" s="141" t="s">
        <v>345</v>
      </c>
      <c r="D31" s="300">
        <v>210082797000</v>
      </c>
      <c r="E31" s="300">
        <v>9990691000</v>
      </c>
      <c r="F31" s="300" t="s">
        <v>20</v>
      </c>
      <c r="G31" s="292">
        <f t="shared" si="0"/>
        <v>0.04755596908774972</v>
      </c>
      <c r="H31" s="301" t="s">
        <v>20</v>
      </c>
      <c r="I31" s="302" t="s">
        <v>20</v>
      </c>
    </row>
    <row r="32" spans="1:9" s="79" customFormat="1" ht="15">
      <c r="A32" s="281" t="s">
        <v>24</v>
      </c>
      <c r="B32" s="281" t="s">
        <v>90</v>
      </c>
      <c r="C32" s="141">
        <v>2005</v>
      </c>
      <c r="D32" s="300">
        <v>8925400000</v>
      </c>
      <c r="E32" s="300">
        <v>246200</v>
      </c>
      <c r="F32" s="300" t="s">
        <v>20</v>
      </c>
      <c r="G32" s="292">
        <f t="shared" si="0"/>
        <v>2.75841979070966E-05</v>
      </c>
      <c r="H32" s="260" t="s">
        <v>20</v>
      </c>
      <c r="I32" s="260" t="s">
        <v>20</v>
      </c>
    </row>
    <row r="33" spans="1:9" s="79" customFormat="1" ht="15" hidden="1">
      <c r="A33" s="294"/>
      <c r="B33" s="295"/>
      <c r="C33" s="141">
        <v>2006</v>
      </c>
      <c r="D33" s="300">
        <v>10675400</v>
      </c>
      <c r="E33" s="300">
        <v>275800</v>
      </c>
      <c r="F33" s="300" t="s">
        <v>20</v>
      </c>
      <c r="G33" s="292">
        <f t="shared" si="0"/>
        <v>0.025835097513910485</v>
      </c>
      <c r="H33" s="260" t="s">
        <v>20</v>
      </c>
      <c r="I33" s="260" t="s">
        <v>20</v>
      </c>
    </row>
    <row r="34" spans="1:9" ht="15" hidden="1">
      <c r="A34" s="281"/>
      <c r="B34" s="299"/>
      <c r="C34" s="141">
        <v>2007</v>
      </c>
      <c r="D34" s="300">
        <v>12131400</v>
      </c>
      <c r="E34" s="300">
        <v>307100</v>
      </c>
      <c r="F34" s="300" t="s">
        <v>20</v>
      </c>
      <c r="G34" s="292">
        <f t="shared" si="0"/>
        <v>0.025314473185287765</v>
      </c>
      <c r="H34" s="260" t="s">
        <v>20</v>
      </c>
      <c r="I34" s="260" t="s">
        <v>20</v>
      </c>
    </row>
    <row r="35" spans="1:9" ht="15">
      <c r="A35" s="297" t="s">
        <v>25</v>
      </c>
      <c r="B35" s="297" t="s">
        <v>91</v>
      </c>
      <c r="C35" s="141">
        <v>2008</v>
      </c>
      <c r="D35" s="300">
        <v>15593400</v>
      </c>
      <c r="E35" s="300">
        <v>376800</v>
      </c>
      <c r="F35" s="300" t="s">
        <v>20</v>
      </c>
      <c r="G35" s="292">
        <f t="shared" si="0"/>
        <v>0.024164069413982837</v>
      </c>
      <c r="H35" s="260" t="s">
        <v>20</v>
      </c>
      <c r="I35" s="260" t="s">
        <v>20</v>
      </c>
    </row>
    <row r="36" spans="1:9" ht="15">
      <c r="A36" s="282"/>
      <c r="B36" s="299"/>
      <c r="C36" s="141">
        <v>2009</v>
      </c>
      <c r="D36" s="300">
        <v>16912200</v>
      </c>
      <c r="E36" s="300">
        <v>459200</v>
      </c>
      <c r="F36" s="300" t="s">
        <v>20</v>
      </c>
      <c r="G36" s="292">
        <f t="shared" si="0"/>
        <v>0.02715199678338714</v>
      </c>
      <c r="H36" s="260" t="s">
        <v>20</v>
      </c>
      <c r="I36" s="260" t="s">
        <v>20</v>
      </c>
    </row>
    <row r="37" spans="1:9" ht="15">
      <c r="A37" s="282"/>
      <c r="B37" s="299"/>
      <c r="C37" s="141">
        <v>2010</v>
      </c>
      <c r="D37" s="300">
        <v>18762000</v>
      </c>
      <c r="E37" s="300">
        <v>560900</v>
      </c>
      <c r="F37" s="260" t="s">
        <v>20</v>
      </c>
      <c r="G37" s="292">
        <f t="shared" si="0"/>
        <v>0.029895533525210533</v>
      </c>
      <c r="H37" s="260" t="s">
        <v>20</v>
      </c>
      <c r="I37" s="260" t="s">
        <v>20</v>
      </c>
    </row>
    <row r="38" spans="1:9" s="78" customFormat="1" ht="15">
      <c r="A38" s="282"/>
      <c r="B38" s="299"/>
      <c r="C38" s="141">
        <v>2011</v>
      </c>
      <c r="D38" s="300">
        <v>20476600</v>
      </c>
      <c r="E38" s="300">
        <v>598300</v>
      </c>
      <c r="F38" s="260" t="s">
        <v>20</v>
      </c>
      <c r="G38" s="292">
        <f t="shared" si="0"/>
        <v>0.02921871795122237</v>
      </c>
      <c r="H38" s="260" t="s">
        <v>20</v>
      </c>
      <c r="I38" s="260" t="s">
        <v>20</v>
      </c>
    </row>
    <row r="39" spans="1:9" s="78" customFormat="1" ht="15">
      <c r="A39" s="282"/>
      <c r="B39" s="299"/>
      <c r="C39" s="141">
        <v>2012</v>
      </c>
      <c r="D39" s="300">
        <v>21965500</v>
      </c>
      <c r="E39" s="300">
        <v>604500</v>
      </c>
      <c r="F39" s="260" t="s">
        <v>20</v>
      </c>
      <c r="G39" s="292">
        <f t="shared" si="0"/>
        <v>0.02752042976485853</v>
      </c>
      <c r="H39" s="260" t="s">
        <v>20</v>
      </c>
      <c r="I39" s="260" t="s">
        <v>20</v>
      </c>
    </row>
    <row r="40" spans="1:9" s="79" customFormat="1" ht="15" customHeight="1">
      <c r="A40" s="298" t="s">
        <v>26</v>
      </c>
      <c r="B40" s="281" t="s">
        <v>92</v>
      </c>
      <c r="C40" s="141">
        <v>2005</v>
      </c>
      <c r="D40" s="300">
        <v>23593200</v>
      </c>
      <c r="E40" s="300">
        <v>71100</v>
      </c>
      <c r="F40" s="300">
        <v>5000</v>
      </c>
      <c r="G40" s="292">
        <f t="shared" si="0"/>
        <v>0.0030135801841208484</v>
      </c>
      <c r="H40" s="301">
        <f>F40/E40</f>
        <v>0.07032348804500703</v>
      </c>
      <c r="I40" s="302">
        <f>F40/D40</f>
        <v>0.00021192547005069258</v>
      </c>
    </row>
    <row r="41" spans="1:9" s="79" customFormat="1" ht="15" hidden="1">
      <c r="A41" s="294"/>
      <c r="B41" s="295"/>
      <c r="C41" s="141">
        <v>2006</v>
      </c>
      <c r="D41" s="300">
        <v>29469500</v>
      </c>
      <c r="E41" s="300">
        <v>69700</v>
      </c>
      <c r="F41" s="300">
        <v>7000</v>
      </c>
      <c r="G41" s="292">
        <f t="shared" si="0"/>
        <v>0.002365157196423421</v>
      </c>
      <c r="H41" s="301">
        <f aca="true" t="shared" si="6" ref="H41:H46">F41/E41</f>
        <v>0.10043041606886657</v>
      </c>
      <c r="I41" s="302">
        <f aca="true" t="shared" si="7" ref="I41:I46">F41/D41</f>
        <v>0.00023753372130507814</v>
      </c>
    </row>
    <row r="42" spans="1:9" ht="15" hidden="1">
      <c r="A42" s="304"/>
      <c r="B42" s="299"/>
      <c r="C42" s="141">
        <v>2007</v>
      </c>
      <c r="D42" s="300">
        <v>32580600</v>
      </c>
      <c r="E42" s="300">
        <v>69500</v>
      </c>
      <c r="F42" s="300">
        <v>9000</v>
      </c>
      <c r="G42" s="292">
        <f t="shared" si="0"/>
        <v>0.0021331712737027555</v>
      </c>
      <c r="H42" s="301">
        <f t="shared" si="6"/>
        <v>0.12949640287769784</v>
      </c>
      <c r="I42" s="302">
        <f t="shared" si="7"/>
        <v>0.0002762380066665439</v>
      </c>
    </row>
    <row r="43" spans="1:9" ht="15">
      <c r="A43" s="305" t="s">
        <v>195</v>
      </c>
      <c r="B43" s="297" t="s">
        <v>93</v>
      </c>
      <c r="C43" s="141">
        <v>2008</v>
      </c>
      <c r="D43" s="300">
        <v>39619800</v>
      </c>
      <c r="E43" s="300">
        <v>63400</v>
      </c>
      <c r="F43" s="306">
        <v>5000</v>
      </c>
      <c r="G43" s="292">
        <f t="shared" si="0"/>
        <v>0.0016002099960120949</v>
      </c>
      <c r="H43" s="301">
        <f t="shared" si="6"/>
        <v>0.07886435331230283</v>
      </c>
      <c r="I43" s="302">
        <f t="shared" si="7"/>
        <v>0.00012619952649937658</v>
      </c>
    </row>
    <row r="44" spans="1:9" ht="15">
      <c r="A44" s="304"/>
      <c r="B44" s="299"/>
      <c r="C44" s="141">
        <v>2009</v>
      </c>
      <c r="D44" s="300">
        <v>30496200</v>
      </c>
      <c r="E44" s="300">
        <v>80000</v>
      </c>
      <c r="F44" s="306">
        <v>6600</v>
      </c>
      <c r="G44" s="292">
        <f t="shared" si="0"/>
        <v>0.0026232776542651215</v>
      </c>
      <c r="H44" s="301">
        <f t="shared" si="6"/>
        <v>0.0825</v>
      </c>
      <c r="I44" s="302">
        <f t="shared" si="7"/>
        <v>0.00021642040647687252</v>
      </c>
    </row>
    <row r="45" spans="1:9" ht="15">
      <c r="A45" s="304"/>
      <c r="B45" s="299"/>
      <c r="C45" s="141">
        <v>2010</v>
      </c>
      <c r="D45" s="300">
        <v>34369200</v>
      </c>
      <c r="E45" s="300">
        <v>80000</v>
      </c>
      <c r="F45" s="306">
        <v>8200</v>
      </c>
      <c r="G45" s="292">
        <f t="shared" si="0"/>
        <v>0.0023276654679189506</v>
      </c>
      <c r="H45" s="301">
        <f t="shared" si="6"/>
        <v>0.1025</v>
      </c>
      <c r="I45" s="302">
        <f t="shared" si="7"/>
        <v>0.00023858571046169244</v>
      </c>
    </row>
    <row r="46" spans="1:9" s="78" customFormat="1" ht="15">
      <c r="A46" s="304"/>
      <c r="B46" s="299"/>
      <c r="C46" s="141">
        <v>2011</v>
      </c>
      <c r="D46" s="300">
        <v>44323000</v>
      </c>
      <c r="E46" s="300">
        <v>136900</v>
      </c>
      <c r="F46" s="306">
        <v>10000</v>
      </c>
      <c r="G46" s="292">
        <f t="shared" si="0"/>
        <v>0.0030886898450014663</v>
      </c>
      <c r="H46" s="301">
        <f t="shared" si="6"/>
        <v>0.07304601899196493</v>
      </c>
      <c r="I46" s="302">
        <f t="shared" si="7"/>
        <v>0.00022561649707826637</v>
      </c>
    </row>
    <row r="47" spans="1:9" s="78" customFormat="1" ht="15">
      <c r="A47" s="304"/>
      <c r="B47" s="299"/>
      <c r="C47" s="141">
        <v>2012</v>
      </c>
      <c r="D47" s="300">
        <v>51289600</v>
      </c>
      <c r="E47" s="300">
        <v>145400</v>
      </c>
      <c r="F47" s="306" t="s">
        <v>20</v>
      </c>
      <c r="G47" s="292">
        <f t="shared" si="0"/>
        <v>0.002834882705265785</v>
      </c>
      <c r="H47" s="301" t="s">
        <v>20</v>
      </c>
      <c r="I47" s="302" t="s">
        <v>20</v>
      </c>
    </row>
    <row r="48" spans="1:9" s="79" customFormat="1" ht="15" customHeight="1">
      <c r="A48" s="298" t="s">
        <v>28</v>
      </c>
      <c r="B48" s="281" t="s">
        <v>94</v>
      </c>
      <c r="C48" s="141">
        <v>2005</v>
      </c>
      <c r="D48" s="300">
        <v>32944000000</v>
      </c>
      <c r="E48" s="300">
        <v>1675000000</v>
      </c>
      <c r="F48" s="300" t="s">
        <v>20</v>
      </c>
      <c r="G48" s="292">
        <f t="shared" si="0"/>
        <v>0.05084385624089364</v>
      </c>
      <c r="H48" s="260" t="s">
        <v>20</v>
      </c>
      <c r="I48" s="260" t="s">
        <v>20</v>
      </c>
    </row>
    <row r="49" spans="1:9" s="79" customFormat="1" ht="15" hidden="1">
      <c r="A49" s="294"/>
      <c r="B49" s="295"/>
      <c r="C49" s="141">
        <v>2006</v>
      </c>
      <c r="D49" s="300">
        <v>33916000000</v>
      </c>
      <c r="E49" s="300">
        <v>2023000000</v>
      </c>
      <c r="F49" s="300" t="s">
        <v>20</v>
      </c>
      <c r="G49" s="292">
        <f t="shared" si="0"/>
        <v>0.05964736407595235</v>
      </c>
      <c r="H49" s="260" t="s">
        <v>20</v>
      </c>
      <c r="I49" s="260" t="s">
        <v>20</v>
      </c>
    </row>
    <row r="50" spans="1:9" ht="15" hidden="1">
      <c r="A50" s="304"/>
      <c r="B50" s="299"/>
      <c r="C50" s="141">
        <v>2007</v>
      </c>
      <c r="D50" s="300">
        <v>37625000000</v>
      </c>
      <c r="E50" s="300">
        <v>2347000000</v>
      </c>
      <c r="F50" s="300" t="s">
        <v>20</v>
      </c>
      <c r="G50" s="292">
        <f>E50/D50</f>
        <v>0.06237873754152824</v>
      </c>
      <c r="H50" s="260" t="s">
        <v>20</v>
      </c>
      <c r="I50" s="260" t="s">
        <v>20</v>
      </c>
    </row>
    <row r="51" spans="1:9" ht="15">
      <c r="A51" s="305" t="s">
        <v>194</v>
      </c>
      <c r="B51" s="297" t="s">
        <v>95</v>
      </c>
      <c r="C51" s="141">
        <v>2008</v>
      </c>
      <c r="D51" s="300">
        <v>43465000000</v>
      </c>
      <c r="E51" s="300">
        <v>1957000000</v>
      </c>
      <c r="F51" s="300" t="s">
        <v>20</v>
      </c>
      <c r="G51" s="292">
        <f t="shared" si="0"/>
        <v>0.04502473254342575</v>
      </c>
      <c r="H51" s="260" t="s">
        <v>20</v>
      </c>
      <c r="I51" s="260" t="s">
        <v>20</v>
      </c>
    </row>
    <row r="52" spans="1:9" ht="15">
      <c r="A52" s="304"/>
      <c r="B52" s="299"/>
      <c r="C52" s="141">
        <v>2009</v>
      </c>
      <c r="D52" s="300">
        <v>52974000000</v>
      </c>
      <c r="E52" s="300">
        <v>2079000000</v>
      </c>
      <c r="F52" s="300" t="s">
        <v>20</v>
      </c>
      <c r="G52" s="292">
        <f t="shared" si="0"/>
        <v>0.03924566768603466</v>
      </c>
      <c r="H52" s="260" t="s">
        <v>20</v>
      </c>
      <c r="I52" s="260" t="s">
        <v>20</v>
      </c>
    </row>
    <row r="53" spans="1:9" ht="15">
      <c r="A53" s="304"/>
      <c r="B53" s="299"/>
      <c r="C53" s="141">
        <v>2010</v>
      </c>
      <c r="D53" s="300">
        <v>57300000000</v>
      </c>
      <c r="E53" s="300">
        <v>2205000000</v>
      </c>
      <c r="F53" s="260" t="s">
        <v>20</v>
      </c>
      <c r="G53" s="292">
        <f t="shared" si="0"/>
        <v>0.03848167539267016</v>
      </c>
      <c r="H53" s="260" t="s">
        <v>20</v>
      </c>
      <c r="I53" s="260" t="s">
        <v>20</v>
      </c>
    </row>
    <row r="54" spans="1:9" s="78" customFormat="1" ht="15">
      <c r="A54" s="304"/>
      <c r="B54" s="299"/>
      <c r="C54" s="141">
        <v>2011</v>
      </c>
      <c r="D54" s="300">
        <v>60419000000</v>
      </c>
      <c r="E54" s="300">
        <v>2290000000</v>
      </c>
      <c r="F54" s="260" t="s">
        <v>20</v>
      </c>
      <c r="G54" s="292">
        <f t="shared" si="0"/>
        <v>0.03790198447508234</v>
      </c>
      <c r="H54" s="260" t="s">
        <v>20</v>
      </c>
      <c r="I54" s="260" t="s">
        <v>20</v>
      </c>
    </row>
    <row r="55" spans="1:9" s="78" customFormat="1" ht="16.5">
      <c r="A55" s="304"/>
      <c r="B55" s="299"/>
      <c r="C55" s="141" t="s">
        <v>345</v>
      </c>
      <c r="D55" s="300">
        <v>72409073000</v>
      </c>
      <c r="E55" s="300" t="s">
        <v>20</v>
      </c>
      <c r="F55" s="260" t="s">
        <v>20</v>
      </c>
      <c r="G55" s="292" t="s">
        <v>20</v>
      </c>
      <c r="H55" s="260" t="s">
        <v>20</v>
      </c>
      <c r="I55" s="260" t="s">
        <v>20</v>
      </c>
    </row>
    <row r="56" spans="1:9" s="78" customFormat="1" ht="15">
      <c r="A56" s="304" t="s">
        <v>230</v>
      </c>
      <c r="B56" s="281" t="s">
        <v>231</v>
      </c>
      <c r="C56" s="141">
        <v>2005</v>
      </c>
      <c r="D56" s="300" t="s">
        <v>20</v>
      </c>
      <c r="E56" s="300" t="s">
        <v>20</v>
      </c>
      <c r="F56" s="260">
        <v>38729.7</v>
      </c>
      <c r="G56" s="292" t="s">
        <v>20</v>
      </c>
      <c r="H56" s="260" t="s">
        <v>20</v>
      </c>
      <c r="I56" s="260" t="s">
        <v>20</v>
      </c>
    </row>
    <row r="57" spans="1:9" s="78" customFormat="1" ht="15" hidden="1">
      <c r="A57" s="294"/>
      <c r="B57" s="295"/>
      <c r="C57" s="141">
        <v>2006</v>
      </c>
      <c r="D57" s="300" t="s">
        <v>20</v>
      </c>
      <c r="E57" s="300" t="s">
        <v>20</v>
      </c>
      <c r="F57" s="260">
        <v>39788.8</v>
      </c>
      <c r="G57" s="292" t="s">
        <v>20</v>
      </c>
      <c r="H57" s="260" t="s">
        <v>20</v>
      </c>
      <c r="I57" s="260" t="s">
        <v>20</v>
      </c>
    </row>
    <row r="58" spans="1:9" s="78" customFormat="1" ht="15" hidden="1">
      <c r="A58" s="304"/>
      <c r="B58" s="299"/>
      <c r="C58" s="141">
        <v>2007</v>
      </c>
      <c r="D58" s="300" t="s">
        <v>20</v>
      </c>
      <c r="E58" s="300" t="s">
        <v>20</v>
      </c>
      <c r="F58" s="260">
        <v>45871.3</v>
      </c>
      <c r="G58" s="292" t="s">
        <v>20</v>
      </c>
      <c r="H58" s="260" t="s">
        <v>20</v>
      </c>
      <c r="I58" s="260" t="s">
        <v>20</v>
      </c>
    </row>
    <row r="59" spans="1:9" s="92" customFormat="1" ht="12.75">
      <c r="A59" s="304" t="s">
        <v>217</v>
      </c>
      <c r="B59" s="281" t="s">
        <v>232</v>
      </c>
      <c r="C59" s="141">
        <v>2008</v>
      </c>
      <c r="D59" s="300">
        <v>116639600</v>
      </c>
      <c r="E59" s="300">
        <v>2247900</v>
      </c>
      <c r="F59" s="260" t="s">
        <v>20</v>
      </c>
      <c r="G59" s="292">
        <f t="shared" si="0"/>
        <v>0.01927218543273468</v>
      </c>
      <c r="H59" s="260" t="s">
        <v>20</v>
      </c>
      <c r="I59" s="260" t="s">
        <v>20</v>
      </c>
    </row>
    <row r="60" spans="1:9" s="92" customFormat="1" ht="12.75">
      <c r="A60" s="307"/>
      <c r="B60" s="308"/>
      <c r="C60" s="141">
        <v>2009</v>
      </c>
      <c r="D60" s="300">
        <v>86288900</v>
      </c>
      <c r="E60" s="300">
        <v>2382700</v>
      </c>
      <c r="F60" s="260" t="s">
        <v>20</v>
      </c>
      <c r="G60" s="292">
        <f t="shared" si="0"/>
        <v>0.027613053359122668</v>
      </c>
      <c r="H60" s="260" t="s">
        <v>20</v>
      </c>
      <c r="I60" s="260" t="s">
        <v>20</v>
      </c>
    </row>
    <row r="61" spans="1:9" s="92" customFormat="1" ht="12.75">
      <c r="A61" s="304"/>
      <c r="B61" s="309"/>
      <c r="C61" s="141">
        <v>2010</v>
      </c>
      <c r="D61" s="300">
        <v>102538300</v>
      </c>
      <c r="E61" s="300">
        <v>2543600</v>
      </c>
      <c r="F61" s="260" t="s">
        <v>20</v>
      </c>
      <c r="G61" s="292">
        <f t="shared" si="0"/>
        <v>0.02480634065515032</v>
      </c>
      <c r="H61" s="260" t="s">
        <v>20</v>
      </c>
      <c r="I61" s="260" t="s">
        <v>20</v>
      </c>
    </row>
    <row r="62" spans="1:9" s="92" customFormat="1" ht="12.75">
      <c r="A62" s="304"/>
      <c r="B62" s="309"/>
      <c r="C62" s="141">
        <v>2011</v>
      </c>
      <c r="D62" s="300">
        <v>49684900</v>
      </c>
      <c r="E62" s="300">
        <v>844300</v>
      </c>
      <c r="F62" s="260" t="s">
        <v>20</v>
      </c>
      <c r="G62" s="292">
        <f t="shared" si="0"/>
        <v>0.01699309045605405</v>
      </c>
      <c r="H62" s="260" t="s">
        <v>20</v>
      </c>
      <c r="I62" s="260" t="s">
        <v>20</v>
      </c>
    </row>
    <row r="63" spans="1:9" s="92" customFormat="1" ht="12.75">
      <c r="A63" s="304"/>
      <c r="B63" s="309"/>
      <c r="C63" s="141">
        <v>2012</v>
      </c>
      <c r="D63" s="300">
        <v>117311400</v>
      </c>
      <c r="E63" s="300">
        <v>928700</v>
      </c>
      <c r="F63" s="260" t="s">
        <v>20</v>
      </c>
      <c r="G63" s="292">
        <f t="shared" si="0"/>
        <v>0.007916536670775388</v>
      </c>
      <c r="H63" s="260" t="s">
        <v>20</v>
      </c>
      <c r="I63" s="260" t="s">
        <v>20</v>
      </c>
    </row>
    <row r="64" spans="1:9" s="92" customFormat="1" ht="12.75">
      <c r="A64" s="304" t="s">
        <v>216</v>
      </c>
      <c r="B64" s="281" t="s">
        <v>234</v>
      </c>
      <c r="C64" s="141">
        <v>2005</v>
      </c>
      <c r="D64" s="300" t="s">
        <v>20</v>
      </c>
      <c r="E64" s="300" t="s">
        <v>20</v>
      </c>
      <c r="F64" s="260">
        <v>6633000</v>
      </c>
      <c r="G64" s="292" t="s">
        <v>20</v>
      </c>
      <c r="H64" s="260" t="s">
        <v>20</v>
      </c>
      <c r="I64" s="260" t="s">
        <v>20</v>
      </c>
    </row>
    <row r="65" spans="1:9" s="92" customFormat="1" ht="12.75" hidden="1">
      <c r="A65" s="307"/>
      <c r="B65" s="308"/>
      <c r="C65" s="141">
        <v>2006</v>
      </c>
      <c r="D65" s="300" t="s">
        <v>20</v>
      </c>
      <c r="E65" s="300" t="s">
        <v>20</v>
      </c>
      <c r="F65" s="260">
        <v>6335000</v>
      </c>
      <c r="G65" s="292" t="s">
        <v>20</v>
      </c>
      <c r="H65" s="260" t="s">
        <v>20</v>
      </c>
      <c r="I65" s="260" t="s">
        <v>20</v>
      </c>
    </row>
    <row r="66" spans="1:9" s="92" customFormat="1" ht="12.75" hidden="1">
      <c r="A66" s="304"/>
      <c r="B66" s="309"/>
      <c r="C66" s="141">
        <v>2007</v>
      </c>
      <c r="D66" s="300" t="s">
        <v>20</v>
      </c>
      <c r="E66" s="300" t="s">
        <v>20</v>
      </c>
      <c r="F66" s="260">
        <v>6212000</v>
      </c>
      <c r="G66" s="292" t="s">
        <v>20</v>
      </c>
      <c r="H66" s="260" t="s">
        <v>20</v>
      </c>
      <c r="I66" s="260" t="s">
        <v>20</v>
      </c>
    </row>
    <row r="67" spans="1:9" s="92" customFormat="1" ht="12.75">
      <c r="A67" s="304" t="s">
        <v>218</v>
      </c>
      <c r="B67" s="281" t="s">
        <v>233</v>
      </c>
      <c r="C67" s="141">
        <v>2008</v>
      </c>
      <c r="D67" s="300">
        <v>688843000</v>
      </c>
      <c r="E67" s="300">
        <v>90690000</v>
      </c>
      <c r="F67" s="260">
        <v>7721000</v>
      </c>
      <c r="G67" s="292">
        <f t="shared" si="0"/>
        <v>0.1316555441515701</v>
      </c>
      <c r="H67" s="310">
        <f>F67/E67</f>
        <v>0.08513617818943654</v>
      </c>
      <c r="I67" s="310">
        <f>F67/D67</f>
        <v>0.011208649866515302</v>
      </c>
    </row>
    <row r="68" spans="1:9" s="92" customFormat="1" ht="12.75">
      <c r="A68" s="307"/>
      <c r="B68" s="308"/>
      <c r="C68" s="141">
        <v>2009</v>
      </c>
      <c r="D68" s="300">
        <v>732449000</v>
      </c>
      <c r="E68" s="300">
        <v>107050000</v>
      </c>
      <c r="F68" s="260">
        <v>6293000</v>
      </c>
      <c r="G68" s="292">
        <f t="shared" si="0"/>
        <v>0.14615352058641626</v>
      </c>
      <c r="H68" s="310">
        <f aca="true" t="shared" si="8" ref="H68:H71">F68/E68</f>
        <v>0.05878561419897244</v>
      </c>
      <c r="I68" s="310">
        <f aca="true" t="shared" si="9" ref="I68:I71">F68/D68</f>
        <v>0.008591724475014642</v>
      </c>
    </row>
    <row r="69" spans="1:9" s="92" customFormat="1" ht="12.75">
      <c r="A69" s="304"/>
      <c r="B69" s="309"/>
      <c r="C69" s="141">
        <v>2010</v>
      </c>
      <c r="D69" s="300">
        <v>764031000</v>
      </c>
      <c r="E69" s="300">
        <v>105534000</v>
      </c>
      <c r="F69" s="260">
        <v>6543000</v>
      </c>
      <c r="G69" s="292">
        <f t="shared" si="0"/>
        <v>0.13812790318717436</v>
      </c>
      <c r="H69" s="310">
        <f t="shared" si="8"/>
        <v>0.061998976633122975</v>
      </c>
      <c r="I69" s="310">
        <f t="shared" si="9"/>
        <v>0.008563788642083894</v>
      </c>
    </row>
    <row r="70" spans="1:9" s="92" customFormat="1" ht="12.75">
      <c r="A70" s="304"/>
      <c r="B70" s="309"/>
      <c r="C70" s="141">
        <v>2011</v>
      </c>
      <c r="D70" s="300">
        <v>802607000</v>
      </c>
      <c r="E70" s="300">
        <v>114866000</v>
      </c>
      <c r="F70" s="260">
        <v>8524000</v>
      </c>
      <c r="G70" s="292">
        <f t="shared" si="0"/>
        <v>0.1431161203428328</v>
      </c>
      <c r="H70" s="310">
        <f t="shared" si="8"/>
        <v>0.07420820782476974</v>
      </c>
      <c r="I70" s="310">
        <f t="shared" si="9"/>
        <v>0.010620390801475692</v>
      </c>
    </row>
    <row r="71" spans="1:9" s="92" customFormat="1" ht="12.75">
      <c r="A71" s="304"/>
      <c r="B71" s="309"/>
      <c r="C71" s="141">
        <v>2012</v>
      </c>
      <c r="D71" s="300">
        <v>828169000</v>
      </c>
      <c r="E71" s="300">
        <v>110575000</v>
      </c>
      <c r="F71" s="260">
        <v>8003000</v>
      </c>
      <c r="G71" s="292">
        <f t="shared" si="0"/>
        <v>0.13351743424349377</v>
      </c>
      <c r="H71" s="310">
        <f t="shared" si="8"/>
        <v>0.07237621523852589</v>
      </c>
      <c r="I71" s="310">
        <f t="shared" si="9"/>
        <v>0.009663486558902833</v>
      </c>
    </row>
    <row r="72" spans="1:9" s="79" customFormat="1" ht="15">
      <c r="A72" s="281" t="s">
        <v>30</v>
      </c>
      <c r="B72" s="281" t="s">
        <v>97</v>
      </c>
      <c r="C72" s="141">
        <v>2005</v>
      </c>
      <c r="D72" s="300">
        <v>11882900</v>
      </c>
      <c r="E72" s="300">
        <v>183100</v>
      </c>
      <c r="F72" s="300">
        <v>75385.6</v>
      </c>
      <c r="G72" s="292">
        <f t="shared" si="0"/>
        <v>0.015408696530308259</v>
      </c>
      <c r="H72" s="311">
        <f>F72/E72</f>
        <v>0.4117181867831786</v>
      </c>
      <c r="I72" s="302">
        <f>F72/D72</f>
        <v>0.0063440405961507716</v>
      </c>
    </row>
    <row r="73" spans="1:9" s="79" customFormat="1" ht="15" hidden="1">
      <c r="A73" s="294"/>
      <c r="B73" s="295"/>
      <c r="C73" s="141">
        <v>2006</v>
      </c>
      <c r="D73" s="300">
        <v>14151700</v>
      </c>
      <c r="E73" s="300">
        <v>191400</v>
      </c>
      <c r="F73" s="300">
        <v>74026.9</v>
      </c>
      <c r="G73" s="292">
        <f t="shared" si="0"/>
        <v>0.013524876869916689</v>
      </c>
      <c r="H73" s="311">
        <f aca="true" t="shared" si="10" ref="H73:H78">F73/E73</f>
        <v>0.38676541274817133</v>
      </c>
      <c r="I73" s="302">
        <f aca="true" t="shared" si="11" ref="I73:I78">F73/D73</f>
        <v>0.005230954584961524</v>
      </c>
    </row>
    <row r="74" spans="1:9" ht="15" hidden="1">
      <c r="A74" s="281"/>
      <c r="B74" s="299"/>
      <c r="C74" s="141">
        <v>2007</v>
      </c>
      <c r="D74" s="300">
        <v>16110900</v>
      </c>
      <c r="E74" s="300">
        <v>210100</v>
      </c>
      <c r="F74" s="300">
        <v>76456.9</v>
      </c>
      <c r="G74" s="292">
        <f t="shared" si="0"/>
        <v>0.013040860535413912</v>
      </c>
      <c r="H74" s="311">
        <f t="shared" si="10"/>
        <v>0.3639071870537839</v>
      </c>
      <c r="I74" s="302">
        <f t="shared" si="11"/>
        <v>0.004745662874203179</v>
      </c>
    </row>
    <row r="75" spans="1:9" ht="15">
      <c r="A75" s="297" t="s">
        <v>96</v>
      </c>
      <c r="B75" s="297" t="s">
        <v>98</v>
      </c>
      <c r="C75" s="141">
        <v>2008</v>
      </c>
      <c r="D75" s="300">
        <v>23418100</v>
      </c>
      <c r="E75" s="300">
        <v>261400</v>
      </c>
      <c r="F75" s="300">
        <v>90257.7</v>
      </c>
      <c r="G75" s="292">
        <f t="shared" si="0"/>
        <v>0.011162306079485526</v>
      </c>
      <c r="H75" s="311">
        <f t="shared" si="10"/>
        <v>0.34528576893649576</v>
      </c>
      <c r="I75" s="302">
        <f t="shared" si="11"/>
        <v>0.0038541854377596814</v>
      </c>
    </row>
    <row r="76" spans="1:9" ht="15">
      <c r="A76" s="282"/>
      <c r="B76" s="299"/>
      <c r="C76" s="141">
        <v>2009</v>
      </c>
      <c r="D76" s="300">
        <v>18605300</v>
      </c>
      <c r="E76" s="300">
        <v>274700</v>
      </c>
      <c r="F76" s="300">
        <v>98807.9</v>
      </c>
      <c r="G76" s="292">
        <f t="shared" si="0"/>
        <v>0.014764610084223313</v>
      </c>
      <c r="H76" s="311">
        <f t="shared" si="10"/>
        <v>0.3596938478340007</v>
      </c>
      <c r="I76" s="302">
        <f t="shared" si="11"/>
        <v>0.005310739412962973</v>
      </c>
    </row>
    <row r="77" spans="1:9" ht="15">
      <c r="A77" s="282"/>
      <c r="B77" s="299"/>
      <c r="C77" s="141">
        <v>2010</v>
      </c>
      <c r="D77" s="300">
        <v>22547600</v>
      </c>
      <c r="E77" s="300">
        <v>311700</v>
      </c>
      <c r="F77" s="300">
        <v>109989</v>
      </c>
      <c r="G77" s="292">
        <f t="shared" si="0"/>
        <v>0.013824087707782647</v>
      </c>
      <c r="H77" s="311">
        <f t="shared" si="10"/>
        <v>0.3528681424446583</v>
      </c>
      <c r="I77" s="302">
        <f t="shared" si="11"/>
        <v>0.004878080150437297</v>
      </c>
    </row>
    <row r="78" spans="1:9" s="78" customFormat="1" ht="15">
      <c r="A78" s="282"/>
      <c r="B78" s="299"/>
      <c r="C78" s="141">
        <v>2011</v>
      </c>
      <c r="D78" s="300">
        <v>26731200</v>
      </c>
      <c r="E78" s="300">
        <v>327900</v>
      </c>
      <c r="F78" s="300">
        <v>116182.8</v>
      </c>
      <c r="G78" s="292">
        <f t="shared" si="0"/>
        <v>0.012266564912910756</v>
      </c>
      <c r="H78" s="311">
        <f t="shared" si="10"/>
        <v>0.354323879231473</v>
      </c>
      <c r="I78" s="302">
        <f t="shared" si="11"/>
        <v>0.004346336864787215</v>
      </c>
    </row>
    <row r="79" spans="1:9" s="78" customFormat="1" ht="15">
      <c r="A79" s="282"/>
      <c r="B79" s="299"/>
      <c r="C79" s="141">
        <v>2012</v>
      </c>
      <c r="D79" s="300">
        <v>29797700</v>
      </c>
      <c r="E79" s="300">
        <v>357300</v>
      </c>
      <c r="F79" s="300" t="s">
        <v>20</v>
      </c>
      <c r="G79" s="292">
        <f t="shared" si="0"/>
        <v>0.011990858354839467</v>
      </c>
      <c r="H79" s="311" t="s">
        <v>20</v>
      </c>
      <c r="I79" s="302" t="s">
        <v>20</v>
      </c>
    </row>
    <row r="80" spans="1:9" s="79" customFormat="1" ht="15" customHeight="1">
      <c r="A80" s="298" t="s">
        <v>70</v>
      </c>
      <c r="B80" s="281" t="s">
        <v>199</v>
      </c>
      <c r="C80" s="141">
        <v>2005</v>
      </c>
      <c r="D80" s="300">
        <v>4634400</v>
      </c>
      <c r="E80" s="300">
        <v>253400</v>
      </c>
      <c r="F80" s="300" t="s">
        <v>20</v>
      </c>
      <c r="G80" s="292">
        <f t="shared" si="0"/>
        <v>0.05467805972725703</v>
      </c>
      <c r="H80" s="260" t="s">
        <v>20</v>
      </c>
      <c r="I80" s="260" t="s">
        <v>20</v>
      </c>
    </row>
    <row r="81" spans="1:9" s="79" customFormat="1" ht="15" hidden="1">
      <c r="A81" s="294"/>
      <c r="B81" s="295"/>
      <c r="C81" s="141">
        <v>2006</v>
      </c>
      <c r="D81" s="300">
        <v>4619100</v>
      </c>
      <c r="E81" s="300">
        <v>267500</v>
      </c>
      <c r="F81" s="300" t="s">
        <v>20</v>
      </c>
      <c r="G81" s="292">
        <f t="shared" si="0"/>
        <v>0.05791171440323872</v>
      </c>
      <c r="H81" s="260" t="s">
        <v>20</v>
      </c>
      <c r="I81" s="260" t="s">
        <v>20</v>
      </c>
    </row>
    <row r="82" spans="1:9" ht="15" hidden="1">
      <c r="A82" s="304"/>
      <c r="B82" s="299"/>
      <c r="C82" s="141">
        <v>2007</v>
      </c>
      <c r="D82" s="300">
        <v>5182400</v>
      </c>
      <c r="E82" s="300">
        <v>292800</v>
      </c>
      <c r="F82" s="300" t="s">
        <v>20</v>
      </c>
      <c r="G82" s="292">
        <f t="shared" si="0"/>
        <v>0.05649891941957394</v>
      </c>
      <c r="H82" s="260" t="s">
        <v>20</v>
      </c>
      <c r="I82" s="260" t="s">
        <v>20</v>
      </c>
    </row>
    <row r="83" spans="1:9" ht="15">
      <c r="A83" s="305" t="s">
        <v>32</v>
      </c>
      <c r="B83" s="297" t="s">
        <v>91</v>
      </c>
      <c r="C83" s="141">
        <v>2008</v>
      </c>
      <c r="D83" s="300">
        <v>6247300</v>
      </c>
      <c r="E83" s="300">
        <v>355700</v>
      </c>
      <c r="F83" s="300" t="s">
        <v>20</v>
      </c>
      <c r="G83" s="292">
        <f t="shared" si="0"/>
        <v>0.05693659660973541</v>
      </c>
      <c r="H83" s="260" t="s">
        <v>20</v>
      </c>
      <c r="I83" s="260" t="s">
        <v>20</v>
      </c>
    </row>
    <row r="84" spans="1:9" ht="15">
      <c r="A84" s="312"/>
      <c r="B84" s="313"/>
      <c r="C84" s="314">
        <v>2009</v>
      </c>
      <c r="D84" s="134">
        <v>6719600</v>
      </c>
      <c r="E84" s="134">
        <v>373800</v>
      </c>
      <c r="F84" s="134" t="s">
        <v>20</v>
      </c>
      <c r="G84" s="292">
        <f t="shared" si="0"/>
        <v>0.05562831120900054</v>
      </c>
      <c r="H84" s="260" t="s">
        <v>20</v>
      </c>
      <c r="I84" s="260" t="s">
        <v>20</v>
      </c>
    </row>
    <row r="85" spans="1:9" s="80" customFormat="1" ht="15">
      <c r="A85" s="312"/>
      <c r="B85" s="313"/>
      <c r="C85" s="314">
        <v>2010</v>
      </c>
      <c r="D85" s="134">
        <v>8330600</v>
      </c>
      <c r="E85" s="134">
        <v>430300</v>
      </c>
      <c r="F85" s="268" t="s">
        <v>20</v>
      </c>
      <c r="G85" s="315">
        <f t="shared" si="0"/>
        <v>0.05165294216503013</v>
      </c>
      <c r="H85" s="268" t="s">
        <v>20</v>
      </c>
      <c r="I85" s="268" t="s">
        <v>20</v>
      </c>
    </row>
    <row r="86" spans="1:9" s="78" customFormat="1" ht="15">
      <c r="A86" s="312"/>
      <c r="B86" s="313"/>
      <c r="C86" s="314">
        <v>2011</v>
      </c>
      <c r="D86" s="134">
        <v>9775300</v>
      </c>
      <c r="E86" s="134">
        <v>575100</v>
      </c>
      <c r="F86" s="268" t="s">
        <v>20</v>
      </c>
      <c r="G86" s="315">
        <f t="shared" si="0"/>
        <v>0.05883195400652665</v>
      </c>
      <c r="H86" s="268" t="s">
        <v>20</v>
      </c>
      <c r="I86" s="268" t="s">
        <v>20</v>
      </c>
    </row>
    <row r="87" spans="1:9" s="93" customFormat="1" ht="15.75" thickBot="1">
      <c r="A87" s="316"/>
      <c r="B87" s="317"/>
      <c r="C87" s="318">
        <v>2012</v>
      </c>
      <c r="D87" s="319">
        <v>10254600</v>
      </c>
      <c r="E87" s="319" t="s">
        <v>20</v>
      </c>
      <c r="F87" s="277" t="s">
        <v>20</v>
      </c>
      <c r="G87" s="320" t="s">
        <v>20</v>
      </c>
      <c r="H87" s="277" t="s">
        <v>20</v>
      </c>
      <c r="I87" s="277" t="s">
        <v>20</v>
      </c>
    </row>
    <row r="88" spans="1:10" s="79" customFormat="1" ht="15">
      <c r="A88" s="321" t="s">
        <v>33</v>
      </c>
      <c r="B88" s="321" t="s">
        <v>100</v>
      </c>
      <c r="C88" s="141">
        <v>2005</v>
      </c>
      <c r="D88" s="300">
        <v>154564000</v>
      </c>
      <c r="E88" s="300">
        <v>216000</v>
      </c>
      <c r="F88" s="300" t="s">
        <v>20</v>
      </c>
      <c r="G88" s="292">
        <f t="shared" si="0"/>
        <v>0.0013974793613001735</v>
      </c>
      <c r="H88" s="260" t="s">
        <v>20</v>
      </c>
      <c r="I88" s="260" t="s">
        <v>20</v>
      </c>
      <c r="J88" s="90"/>
    </row>
    <row r="89" spans="1:10" s="79" customFormat="1" ht="15" hidden="1">
      <c r="A89" s="294"/>
      <c r="B89" s="295"/>
      <c r="C89" s="141">
        <v>2006</v>
      </c>
      <c r="D89" s="300">
        <v>206644000</v>
      </c>
      <c r="E89" s="300">
        <v>233000</v>
      </c>
      <c r="F89" s="300" t="s">
        <v>20</v>
      </c>
      <c r="G89" s="292">
        <f t="shared" si="0"/>
        <v>0.0011275430208474478</v>
      </c>
      <c r="H89" s="260" t="s">
        <v>20</v>
      </c>
      <c r="I89" s="260" t="s">
        <v>20</v>
      </c>
      <c r="J89" s="90"/>
    </row>
    <row r="90" spans="1:10" ht="15" hidden="1">
      <c r="A90" s="281"/>
      <c r="B90" s="281"/>
      <c r="C90" s="141">
        <v>2007</v>
      </c>
      <c r="D90" s="300">
        <v>290151000</v>
      </c>
      <c r="E90" s="300">
        <v>319000</v>
      </c>
      <c r="F90" s="300" t="s">
        <v>20</v>
      </c>
      <c r="G90" s="292">
        <f t="shared" si="0"/>
        <v>0.001099427539453595</v>
      </c>
      <c r="H90" s="260" t="s">
        <v>20</v>
      </c>
      <c r="I90" s="260" t="s">
        <v>20</v>
      </c>
      <c r="J90" s="7"/>
    </row>
    <row r="91" spans="1:10" ht="15">
      <c r="A91" s="297" t="s">
        <v>99</v>
      </c>
      <c r="B91" s="297" t="s">
        <v>101</v>
      </c>
      <c r="C91" s="141">
        <v>2008</v>
      </c>
      <c r="D91" s="300">
        <v>419583000</v>
      </c>
      <c r="E91" s="300">
        <v>523000</v>
      </c>
      <c r="F91" s="300" t="s">
        <v>20</v>
      </c>
      <c r="G91" s="292">
        <f t="shared" si="0"/>
        <v>0.001246475667507978</v>
      </c>
      <c r="H91" s="260" t="s">
        <v>20</v>
      </c>
      <c r="I91" s="260" t="s">
        <v>20</v>
      </c>
      <c r="J91" s="7"/>
    </row>
    <row r="92" spans="1:10" ht="15">
      <c r="A92" s="282"/>
      <c r="B92" s="281"/>
      <c r="C92" s="141">
        <v>2009</v>
      </c>
      <c r="D92" s="300">
        <v>355986000</v>
      </c>
      <c r="E92" s="300">
        <v>439000</v>
      </c>
      <c r="F92" s="300" t="s">
        <v>20</v>
      </c>
      <c r="G92" s="292">
        <f t="shared" si="0"/>
        <v>0.0012331945638311618</v>
      </c>
      <c r="H92" s="260" t="s">
        <v>20</v>
      </c>
      <c r="I92" s="260" t="s">
        <v>20</v>
      </c>
      <c r="J92" s="7"/>
    </row>
    <row r="93" spans="1:10" ht="15">
      <c r="A93" s="282"/>
      <c r="B93" s="281"/>
      <c r="C93" s="141">
        <v>2010</v>
      </c>
      <c r="D93" s="300">
        <v>455445000</v>
      </c>
      <c r="E93" s="300">
        <v>537000</v>
      </c>
      <c r="F93" s="260" t="s">
        <v>20</v>
      </c>
      <c r="G93" s="292">
        <f t="shared" si="0"/>
        <v>0.0011790666271448802</v>
      </c>
      <c r="H93" s="260" t="s">
        <v>20</v>
      </c>
      <c r="I93" s="260" t="s">
        <v>20</v>
      </c>
      <c r="J93" s="7"/>
    </row>
    <row r="94" spans="1:10" s="78" customFormat="1" ht="15">
      <c r="A94" s="282"/>
      <c r="B94" s="281"/>
      <c r="C94" s="141">
        <v>2011</v>
      </c>
      <c r="D94" s="300">
        <v>624173000</v>
      </c>
      <c r="E94" s="300">
        <v>590000</v>
      </c>
      <c r="F94" s="260" t="s">
        <v>20</v>
      </c>
      <c r="G94" s="292">
        <f t="shared" si="0"/>
        <v>0.0009452507558000747</v>
      </c>
      <c r="H94" s="260" t="s">
        <v>20</v>
      </c>
      <c r="I94" s="260" t="s">
        <v>20</v>
      </c>
      <c r="J94" s="94"/>
    </row>
    <row r="95" spans="1:10" s="78" customFormat="1" ht="15">
      <c r="A95" s="282"/>
      <c r="B95" s="281"/>
      <c r="C95" s="141">
        <v>2012</v>
      </c>
      <c r="D95" s="300">
        <v>700345000</v>
      </c>
      <c r="E95" s="300">
        <v>641000</v>
      </c>
      <c r="F95" s="260" t="s">
        <v>20</v>
      </c>
      <c r="G95" s="292">
        <f t="shared" si="0"/>
        <v>0.0009152631917126559</v>
      </c>
      <c r="H95" s="260" t="s">
        <v>20</v>
      </c>
      <c r="I95" s="260" t="s">
        <v>20</v>
      </c>
      <c r="J95" s="94"/>
    </row>
    <row r="96" spans="1:10" s="79" customFormat="1" ht="26.25">
      <c r="A96" s="281" t="s">
        <v>35</v>
      </c>
      <c r="B96" s="281" t="s">
        <v>102</v>
      </c>
      <c r="C96" s="141">
        <v>2005</v>
      </c>
      <c r="D96" s="300">
        <v>1182514000</v>
      </c>
      <c r="E96" s="300">
        <v>38280000</v>
      </c>
      <c r="F96" s="300" t="s">
        <v>20</v>
      </c>
      <c r="G96" s="292">
        <f t="shared" si="0"/>
        <v>0.03237170976411273</v>
      </c>
      <c r="H96" s="260" t="s">
        <v>20</v>
      </c>
      <c r="I96" s="260" t="s">
        <v>20</v>
      </c>
      <c r="J96" s="90"/>
    </row>
    <row r="97" spans="1:10" s="79" customFormat="1" ht="15.75" customHeight="1" hidden="1">
      <c r="A97" s="476" t="s">
        <v>57</v>
      </c>
      <c r="B97" s="295"/>
      <c r="C97" s="141">
        <v>2006</v>
      </c>
      <c r="D97" s="300">
        <v>1335580000</v>
      </c>
      <c r="E97" s="300">
        <v>39373000</v>
      </c>
      <c r="F97" s="300" t="s">
        <v>20</v>
      </c>
      <c r="G97" s="292">
        <f t="shared" si="0"/>
        <v>0.029480076071818986</v>
      </c>
      <c r="H97" s="260" t="s">
        <v>20</v>
      </c>
      <c r="I97" s="260" t="s">
        <v>20</v>
      </c>
      <c r="J97" s="90"/>
    </row>
    <row r="98" spans="1:10" ht="15" customHeight="1" hidden="1">
      <c r="A98" s="476"/>
      <c r="B98" s="282"/>
      <c r="C98" s="141">
        <v>2007</v>
      </c>
      <c r="D98" s="300">
        <v>1442571000</v>
      </c>
      <c r="E98" s="300">
        <v>40154000</v>
      </c>
      <c r="F98" s="300" t="s">
        <v>20</v>
      </c>
      <c r="G98" s="292">
        <f t="shared" si="0"/>
        <v>0.02783502510448359</v>
      </c>
      <c r="H98" s="260" t="s">
        <v>20</v>
      </c>
      <c r="I98" s="260" t="s">
        <v>20</v>
      </c>
      <c r="J98" s="7"/>
    </row>
    <row r="99" spans="1:10" ht="15">
      <c r="A99" s="476"/>
      <c r="B99" s="297" t="s">
        <v>103</v>
      </c>
      <c r="C99" s="141">
        <v>2008</v>
      </c>
      <c r="D99" s="300">
        <v>1949238000</v>
      </c>
      <c r="E99" s="300">
        <v>45161000</v>
      </c>
      <c r="F99" s="300" t="s">
        <v>20</v>
      </c>
      <c r="G99" s="292">
        <f t="shared" si="0"/>
        <v>0.023168540732327197</v>
      </c>
      <c r="H99" s="260" t="s">
        <v>20</v>
      </c>
      <c r="I99" s="260" t="s">
        <v>20</v>
      </c>
      <c r="J99" s="7"/>
    </row>
    <row r="100" spans="1:10" ht="18" customHeight="1">
      <c r="A100" s="476"/>
      <c r="B100" s="282"/>
      <c r="C100" s="141">
        <v>2009</v>
      </c>
      <c r="D100" s="300">
        <v>1609117000</v>
      </c>
      <c r="E100" s="300">
        <v>45926000</v>
      </c>
      <c r="F100" s="300" t="s">
        <v>20</v>
      </c>
      <c r="G100" s="292">
        <f t="shared" si="0"/>
        <v>0.028541119135525882</v>
      </c>
      <c r="H100" s="260" t="s">
        <v>20</v>
      </c>
      <c r="I100" s="260" t="s">
        <v>20</v>
      </c>
      <c r="J100" s="7"/>
    </row>
    <row r="101" spans="1:10" ht="17.25" customHeight="1">
      <c r="A101" s="476"/>
      <c r="B101" s="282"/>
      <c r="C101" s="141">
        <v>2010</v>
      </c>
      <c r="D101" s="300">
        <v>1975543000</v>
      </c>
      <c r="E101" s="300">
        <v>47063000</v>
      </c>
      <c r="F101" s="260" t="s">
        <v>20</v>
      </c>
      <c r="G101" s="292">
        <f t="shared" si="0"/>
        <v>0.0238228173216174</v>
      </c>
      <c r="H101" s="260" t="s">
        <v>20</v>
      </c>
      <c r="I101" s="260" t="s">
        <v>20</v>
      </c>
      <c r="J101" s="7"/>
    </row>
    <row r="102" spans="1:10" s="78" customFormat="1" ht="15.75" customHeight="1">
      <c r="A102" s="282"/>
      <c r="B102" s="282"/>
      <c r="C102" s="141">
        <v>2011</v>
      </c>
      <c r="D102" s="300">
        <v>2510651000</v>
      </c>
      <c r="E102" s="300">
        <v>48163000</v>
      </c>
      <c r="F102" s="260" t="s">
        <v>20</v>
      </c>
      <c r="G102" s="292">
        <f t="shared" si="0"/>
        <v>0.019183470741253962</v>
      </c>
      <c r="H102" s="260" t="s">
        <v>20</v>
      </c>
      <c r="I102" s="260" t="s">
        <v>20</v>
      </c>
      <c r="J102" s="94"/>
    </row>
    <row r="103" spans="1:10" s="78" customFormat="1" ht="17.25" customHeight="1">
      <c r="A103" s="282"/>
      <c r="B103" s="282"/>
      <c r="C103" s="141">
        <v>2012</v>
      </c>
      <c r="D103" s="300">
        <v>2666436000</v>
      </c>
      <c r="E103" s="300">
        <v>49816000</v>
      </c>
      <c r="F103" s="260" t="s">
        <v>20</v>
      </c>
      <c r="G103" s="292">
        <f t="shared" si="0"/>
        <v>0.018682616046288004</v>
      </c>
      <c r="H103" s="260" t="s">
        <v>20</v>
      </c>
      <c r="I103" s="260" t="s">
        <v>20</v>
      </c>
      <c r="J103" s="94"/>
    </row>
    <row r="104" spans="1:10" s="79" customFormat="1" ht="15.75" customHeight="1">
      <c r="A104" s="477" t="s">
        <v>239</v>
      </c>
      <c r="B104" s="281" t="s">
        <v>246</v>
      </c>
      <c r="C104" s="141">
        <v>2005</v>
      </c>
      <c r="D104" s="300" t="s">
        <v>20</v>
      </c>
      <c r="E104" s="322" t="s">
        <v>69</v>
      </c>
      <c r="F104" s="300" t="s">
        <v>20</v>
      </c>
      <c r="G104" s="292" t="s">
        <v>20</v>
      </c>
      <c r="H104" s="260" t="s">
        <v>20</v>
      </c>
      <c r="I104" s="260" t="s">
        <v>20</v>
      </c>
      <c r="J104" s="91"/>
    </row>
    <row r="105" spans="1:10" s="79" customFormat="1" ht="15.75" customHeight="1" hidden="1">
      <c r="A105" s="477"/>
      <c r="B105" s="295"/>
      <c r="C105" s="141">
        <v>2006</v>
      </c>
      <c r="D105" s="300">
        <v>98718809</v>
      </c>
      <c r="E105" s="300">
        <v>31276590</v>
      </c>
      <c r="F105" s="300">
        <v>684593</v>
      </c>
      <c r="G105" s="292">
        <f t="shared" si="0"/>
        <v>0.31682503381903643</v>
      </c>
      <c r="H105" s="323">
        <f t="shared" si="0"/>
        <v>0.021888351639357102</v>
      </c>
      <c r="I105" s="324">
        <f>F105/D105</f>
        <v>0.006934777748382277</v>
      </c>
      <c r="J105" s="91"/>
    </row>
    <row r="106" spans="1:10" s="79" customFormat="1" ht="15.75" customHeight="1" hidden="1">
      <c r="A106" s="477"/>
      <c r="B106" s="282"/>
      <c r="C106" s="141">
        <v>2007</v>
      </c>
      <c r="D106" s="300">
        <v>114017547</v>
      </c>
      <c r="E106" s="300">
        <v>42742974</v>
      </c>
      <c r="F106" s="300">
        <v>592363</v>
      </c>
      <c r="G106" s="292">
        <f t="shared" si="0"/>
        <v>0.37488066639427</v>
      </c>
      <c r="H106" s="323">
        <f t="shared" si="0"/>
        <v>0.013858722137584531</v>
      </c>
      <c r="I106" s="324">
        <f aca="true" t="shared" si="12" ref="I106:I109">F106/D106</f>
        <v>0.005195366990310711</v>
      </c>
      <c r="J106" s="91"/>
    </row>
    <row r="107" spans="1:10" s="79" customFormat="1" ht="15.75">
      <c r="A107" s="477"/>
      <c r="B107" s="295"/>
      <c r="C107" s="141">
        <v>2008</v>
      </c>
      <c r="D107" s="300">
        <v>127746897</v>
      </c>
      <c r="E107" s="300">
        <v>49032424</v>
      </c>
      <c r="F107" s="300">
        <v>677737</v>
      </c>
      <c r="G107" s="292">
        <f t="shared" si="0"/>
        <v>0.3838247750158659</v>
      </c>
      <c r="H107" s="323">
        <f t="shared" si="0"/>
        <v>0.013822220985852137</v>
      </c>
      <c r="I107" s="324">
        <f t="shared" si="12"/>
        <v>0.005305310860114277</v>
      </c>
      <c r="J107" s="91"/>
    </row>
    <row r="108" spans="1:10" s="79" customFormat="1" ht="15.75">
      <c r="A108" s="281" t="s">
        <v>37</v>
      </c>
      <c r="B108" s="297" t="s">
        <v>245</v>
      </c>
      <c r="C108" s="141">
        <v>2009</v>
      </c>
      <c r="D108" s="300">
        <v>135659011</v>
      </c>
      <c r="E108" s="300">
        <v>44970896</v>
      </c>
      <c r="F108" s="300">
        <v>671096</v>
      </c>
      <c r="G108" s="292">
        <f t="shared" si="0"/>
        <v>0.331499512406146</v>
      </c>
      <c r="H108" s="323">
        <f t="shared" si="0"/>
        <v>0.014922895910279396</v>
      </c>
      <c r="I108" s="324">
        <f t="shared" si="12"/>
        <v>0.00494693271794529</v>
      </c>
      <c r="J108" s="91"/>
    </row>
    <row r="109" spans="1:10" s="79" customFormat="1" ht="15.75">
      <c r="A109" s="281"/>
      <c r="B109" s="282"/>
      <c r="C109" s="141">
        <v>2010</v>
      </c>
      <c r="D109" s="300">
        <v>160646458</v>
      </c>
      <c r="E109" s="300">
        <v>54464953</v>
      </c>
      <c r="F109" s="300">
        <v>769044</v>
      </c>
      <c r="G109" s="292">
        <f t="shared" si="0"/>
        <v>0.3390361273947291</v>
      </c>
      <c r="H109" s="323">
        <f t="shared" si="0"/>
        <v>0.014119979135940867</v>
      </c>
      <c r="I109" s="324">
        <f t="shared" si="12"/>
        <v>0.004787183045143765</v>
      </c>
      <c r="J109" s="91"/>
    </row>
    <row r="110" spans="1:10" s="101" customFormat="1" ht="15.75">
      <c r="A110" s="281"/>
      <c r="B110" s="282"/>
      <c r="C110" s="141">
        <v>2011</v>
      </c>
      <c r="D110" s="300">
        <v>186556000</v>
      </c>
      <c r="E110" s="300">
        <v>63609000</v>
      </c>
      <c r="F110" s="300"/>
      <c r="G110" s="292">
        <f aca="true" t="shared" si="13" ref="G110">E110/D110</f>
        <v>0.3409646433242565</v>
      </c>
      <c r="H110" s="323">
        <v>0.013</v>
      </c>
      <c r="I110" s="324">
        <v>0.0045</v>
      </c>
      <c r="J110" s="100"/>
    </row>
    <row r="111" spans="1:10" s="101" customFormat="1" ht="15.75">
      <c r="A111" s="281"/>
      <c r="B111" s="282"/>
      <c r="C111" s="141">
        <v>2012</v>
      </c>
      <c r="D111" s="300">
        <v>243412000</v>
      </c>
      <c r="E111" s="300">
        <v>80675000</v>
      </c>
      <c r="F111" s="300"/>
      <c r="G111" s="292">
        <v>0.3314</v>
      </c>
      <c r="H111" s="323">
        <v>0.014</v>
      </c>
      <c r="I111" s="324">
        <v>0.0046</v>
      </c>
      <c r="J111" s="100"/>
    </row>
    <row r="112" spans="1:10" s="79" customFormat="1" ht="15.75" customHeight="1">
      <c r="A112" s="478" t="s">
        <v>38</v>
      </c>
      <c r="B112" s="281" t="s">
        <v>104</v>
      </c>
      <c r="C112" s="141">
        <v>2005</v>
      </c>
      <c r="D112" s="300">
        <v>1506439000</v>
      </c>
      <c r="E112" s="300">
        <v>312230000</v>
      </c>
      <c r="F112" s="300" t="s">
        <v>20</v>
      </c>
      <c r="G112" s="292">
        <f aca="true" t="shared" si="14" ref="G112:G143">E112/D112</f>
        <v>0.20726361970182663</v>
      </c>
      <c r="H112" s="260" t="s">
        <v>20</v>
      </c>
      <c r="I112" s="260" t="s">
        <v>20</v>
      </c>
      <c r="J112" s="91"/>
    </row>
    <row r="113" spans="1:10" s="79" customFormat="1" ht="15.75" customHeight="1" hidden="1">
      <c r="A113" s="478"/>
      <c r="B113" s="295"/>
      <c r="C113" s="141">
        <v>2006</v>
      </c>
      <c r="D113" s="300">
        <v>1704974000</v>
      </c>
      <c r="E113" s="300">
        <v>358018000</v>
      </c>
      <c r="F113" s="300" t="s">
        <v>20</v>
      </c>
      <c r="G113" s="292">
        <f t="shared" si="14"/>
        <v>0.20998443378022186</v>
      </c>
      <c r="H113" s="260" t="s">
        <v>20</v>
      </c>
      <c r="I113" s="260" t="s">
        <v>20</v>
      </c>
      <c r="J113" s="91"/>
    </row>
    <row r="114" spans="1:10" ht="15.75" customHeight="1" hidden="1">
      <c r="A114" s="478"/>
      <c r="B114" s="282"/>
      <c r="C114" s="141">
        <v>2007</v>
      </c>
      <c r="D114" s="300">
        <v>2020838000</v>
      </c>
      <c r="E114" s="300">
        <v>394220000</v>
      </c>
      <c r="F114" s="300" t="s">
        <v>20</v>
      </c>
      <c r="G114" s="292">
        <f t="shared" si="14"/>
        <v>0.195077487656111</v>
      </c>
      <c r="H114" s="260" t="s">
        <v>20</v>
      </c>
      <c r="I114" s="260" t="s">
        <v>20</v>
      </c>
      <c r="J114" s="5"/>
    </row>
    <row r="115" spans="1:10" ht="15.75" customHeight="1">
      <c r="A115" s="478"/>
      <c r="B115" s="295"/>
      <c r="C115" s="141">
        <v>2008</v>
      </c>
      <c r="D115" s="300">
        <v>2448060000</v>
      </c>
      <c r="E115" s="300">
        <v>456776000</v>
      </c>
      <c r="F115" s="300" t="s">
        <v>20</v>
      </c>
      <c r="G115" s="292">
        <f t="shared" si="14"/>
        <v>0.18658693005890378</v>
      </c>
      <c r="H115" s="260" t="s">
        <v>20</v>
      </c>
      <c r="I115" s="260" t="s">
        <v>20</v>
      </c>
      <c r="J115" s="5"/>
    </row>
    <row r="116" spans="1:10" ht="15.75">
      <c r="A116" s="478"/>
      <c r="B116" s="282"/>
      <c r="C116" s="141">
        <v>2009</v>
      </c>
      <c r="D116" s="300">
        <v>2520706000</v>
      </c>
      <c r="E116" s="300">
        <v>570177000</v>
      </c>
      <c r="F116" s="300" t="s">
        <v>20</v>
      </c>
      <c r="G116" s="292">
        <f t="shared" si="14"/>
        <v>0.22619734312529902</v>
      </c>
      <c r="H116" s="260" t="s">
        <v>20</v>
      </c>
      <c r="I116" s="260" t="s">
        <v>20</v>
      </c>
      <c r="J116" s="5"/>
    </row>
    <row r="117" spans="1:10" ht="18" customHeight="1">
      <c r="A117" s="476" t="s">
        <v>193</v>
      </c>
      <c r="B117" s="297" t="s">
        <v>105</v>
      </c>
      <c r="C117" s="141">
        <v>2010</v>
      </c>
      <c r="D117" s="300">
        <v>2801609000</v>
      </c>
      <c r="E117" s="300">
        <v>547475000</v>
      </c>
      <c r="F117" s="260" t="s">
        <v>20</v>
      </c>
      <c r="G117" s="292">
        <f t="shared" si="14"/>
        <v>0.19541449217217677</v>
      </c>
      <c r="H117" s="260" t="s">
        <v>20</v>
      </c>
      <c r="I117" s="260" t="s">
        <v>20</v>
      </c>
      <c r="J117" s="5"/>
    </row>
    <row r="118" spans="1:10" s="78" customFormat="1" ht="15.75">
      <c r="A118" s="476"/>
      <c r="B118" s="282"/>
      <c r="C118" s="141">
        <v>2011</v>
      </c>
      <c r="D118" s="300">
        <v>3455223000</v>
      </c>
      <c r="E118" s="300">
        <v>668659000</v>
      </c>
      <c r="F118" s="260" t="s">
        <v>20</v>
      </c>
      <c r="G118" s="292">
        <f t="shared" si="14"/>
        <v>0.19352122858640383</v>
      </c>
      <c r="H118" s="260" t="s">
        <v>20</v>
      </c>
      <c r="I118" s="260" t="s">
        <v>20</v>
      </c>
      <c r="J118" s="95"/>
    </row>
    <row r="119" spans="1:10" s="78" customFormat="1" ht="16.5">
      <c r="A119" s="476"/>
      <c r="B119" s="282"/>
      <c r="C119" s="141" t="s">
        <v>345</v>
      </c>
      <c r="D119" s="300">
        <v>2370892000</v>
      </c>
      <c r="E119" s="300" t="s">
        <v>20</v>
      </c>
      <c r="F119" s="260" t="s">
        <v>20</v>
      </c>
      <c r="G119" s="292" t="s">
        <v>20</v>
      </c>
      <c r="H119" s="260" t="s">
        <v>20</v>
      </c>
      <c r="I119" s="260" t="s">
        <v>20</v>
      </c>
      <c r="J119" s="95"/>
    </row>
    <row r="120" spans="1:10" s="78" customFormat="1" ht="15.75">
      <c r="A120" s="325" t="s">
        <v>219</v>
      </c>
      <c r="B120" s="326" t="s">
        <v>235</v>
      </c>
      <c r="C120" s="141">
        <v>2005</v>
      </c>
      <c r="D120" s="300" t="s">
        <v>20</v>
      </c>
      <c r="E120" s="300" t="s">
        <v>20</v>
      </c>
      <c r="F120" s="260">
        <v>256200</v>
      </c>
      <c r="G120" s="292" t="s">
        <v>20</v>
      </c>
      <c r="H120" s="260" t="s">
        <v>20</v>
      </c>
      <c r="I120" s="260" t="s">
        <v>20</v>
      </c>
      <c r="J120" s="95"/>
    </row>
    <row r="121" spans="1:10" s="78" customFormat="1" ht="15.75" hidden="1">
      <c r="A121" s="294"/>
      <c r="B121" s="295"/>
      <c r="C121" s="141">
        <v>2006</v>
      </c>
      <c r="D121" s="300" t="s">
        <v>20</v>
      </c>
      <c r="E121" s="300" t="s">
        <v>20</v>
      </c>
      <c r="F121" s="260">
        <v>348000</v>
      </c>
      <c r="G121" s="292" t="s">
        <v>20</v>
      </c>
      <c r="H121" s="260" t="s">
        <v>20</v>
      </c>
      <c r="I121" s="260" t="s">
        <v>20</v>
      </c>
      <c r="J121" s="95"/>
    </row>
    <row r="122" spans="1:10" s="78" customFormat="1" ht="15.75" hidden="1">
      <c r="A122" s="305"/>
      <c r="B122" s="282"/>
      <c r="C122" s="141">
        <v>2007</v>
      </c>
      <c r="D122" s="300" t="s">
        <v>20</v>
      </c>
      <c r="E122" s="300" t="s">
        <v>20</v>
      </c>
      <c r="F122" s="260">
        <v>350100</v>
      </c>
      <c r="G122" s="292" t="s">
        <v>20</v>
      </c>
      <c r="H122" s="260" t="s">
        <v>20</v>
      </c>
      <c r="I122" s="260" t="s">
        <v>20</v>
      </c>
      <c r="J122" s="95"/>
    </row>
    <row r="123" spans="1:10" s="78" customFormat="1" ht="15.75">
      <c r="A123" s="305" t="s">
        <v>220</v>
      </c>
      <c r="B123" s="282" t="s">
        <v>236</v>
      </c>
      <c r="C123" s="141">
        <v>2008</v>
      </c>
      <c r="D123" s="300">
        <v>55267800</v>
      </c>
      <c r="E123" s="300">
        <v>4338200</v>
      </c>
      <c r="F123" s="260">
        <v>368301.4</v>
      </c>
      <c r="G123" s="292">
        <f t="shared" si="14"/>
        <v>0.07849416839461676</v>
      </c>
      <c r="H123" s="310">
        <f>F123/E123</f>
        <v>0.084897284588078</v>
      </c>
      <c r="I123" s="310">
        <f>F123/D123</f>
        <v>0.006663941752702297</v>
      </c>
      <c r="J123" s="95"/>
    </row>
    <row r="124" spans="1:10" s="78" customFormat="1" ht="15.75">
      <c r="A124" s="294"/>
      <c r="B124" s="295"/>
      <c r="C124" s="141">
        <v>2009</v>
      </c>
      <c r="D124" s="300">
        <v>58677200</v>
      </c>
      <c r="E124" s="300">
        <v>4962100</v>
      </c>
      <c r="F124" s="260" t="s">
        <v>20</v>
      </c>
      <c r="G124" s="292">
        <f t="shared" si="14"/>
        <v>0.08456606654714267</v>
      </c>
      <c r="H124" s="260" t="s">
        <v>20</v>
      </c>
      <c r="I124" s="260" t="s">
        <v>20</v>
      </c>
      <c r="J124" s="95"/>
    </row>
    <row r="125" spans="1:10" s="78" customFormat="1" ht="15.75">
      <c r="A125" s="305"/>
      <c r="B125" s="282"/>
      <c r="C125" s="141">
        <v>2010</v>
      </c>
      <c r="D125" s="300">
        <v>63440800</v>
      </c>
      <c r="E125" s="300">
        <v>4741300</v>
      </c>
      <c r="F125" s="260" t="s">
        <v>20</v>
      </c>
      <c r="G125" s="292">
        <f t="shared" si="14"/>
        <v>0.07473581669840229</v>
      </c>
      <c r="H125" s="260" t="s">
        <v>20</v>
      </c>
      <c r="I125" s="260" t="s">
        <v>20</v>
      </c>
      <c r="J125" s="95"/>
    </row>
    <row r="126" spans="1:10" s="78" customFormat="1" ht="15.75">
      <c r="A126" s="305"/>
      <c r="B126" s="282"/>
      <c r="C126" s="141">
        <v>2011</v>
      </c>
      <c r="D126" s="300">
        <v>64730500</v>
      </c>
      <c r="E126" s="300">
        <v>5459400</v>
      </c>
      <c r="F126" s="260" t="s">
        <v>20</v>
      </c>
      <c r="G126" s="292">
        <f t="shared" si="14"/>
        <v>0.08434045774403102</v>
      </c>
      <c r="H126" s="260" t="s">
        <v>20</v>
      </c>
      <c r="I126" s="260" t="s">
        <v>20</v>
      </c>
      <c r="J126" s="95"/>
    </row>
    <row r="127" spans="1:10" s="78" customFormat="1" ht="16.5">
      <c r="A127" s="305"/>
      <c r="B127" s="282"/>
      <c r="C127" s="141" t="s">
        <v>345</v>
      </c>
      <c r="D127" s="300">
        <v>69887800</v>
      </c>
      <c r="E127" s="300" t="s">
        <v>20</v>
      </c>
      <c r="F127" s="260" t="s">
        <v>20</v>
      </c>
      <c r="G127" s="292" t="s">
        <v>20</v>
      </c>
      <c r="H127" s="260" t="s">
        <v>20</v>
      </c>
      <c r="I127" s="260" t="s">
        <v>20</v>
      </c>
      <c r="J127" s="95"/>
    </row>
    <row r="128" spans="1:10" s="79" customFormat="1" ht="15.75" customHeight="1">
      <c r="A128" s="475" t="s">
        <v>346</v>
      </c>
      <c r="B128" s="281" t="s">
        <v>106</v>
      </c>
      <c r="C128" s="141">
        <v>2005</v>
      </c>
      <c r="D128" s="300">
        <v>506780000</v>
      </c>
      <c r="E128" s="300">
        <v>8839000</v>
      </c>
      <c r="F128" s="300" t="s">
        <v>20</v>
      </c>
      <c r="G128" s="292">
        <f t="shared" si="14"/>
        <v>0.017441493350171672</v>
      </c>
      <c r="H128" s="260" t="s">
        <v>20</v>
      </c>
      <c r="I128" s="260" t="s">
        <v>20</v>
      </c>
      <c r="J128" s="91"/>
    </row>
    <row r="129" spans="1:10" s="79" customFormat="1" ht="15.75" customHeight="1" hidden="1">
      <c r="A129" s="475"/>
      <c r="B129" s="295"/>
      <c r="C129" s="141">
        <v>2006</v>
      </c>
      <c r="D129" s="300">
        <v>815683000</v>
      </c>
      <c r="E129" s="300">
        <v>8926000</v>
      </c>
      <c r="F129" s="300" t="s">
        <v>20</v>
      </c>
      <c r="G129" s="292">
        <f t="shared" si="14"/>
        <v>0.010942976622045575</v>
      </c>
      <c r="H129" s="260" t="s">
        <v>20</v>
      </c>
      <c r="I129" s="260" t="s">
        <v>20</v>
      </c>
      <c r="J129" s="91"/>
    </row>
    <row r="130" spans="1:10" ht="15.75" customHeight="1" hidden="1">
      <c r="A130" s="475"/>
      <c r="B130" s="282"/>
      <c r="C130" s="141">
        <v>2007</v>
      </c>
      <c r="D130" s="300">
        <v>947197000</v>
      </c>
      <c r="E130" s="300">
        <v>9251000</v>
      </c>
      <c r="F130" s="300" t="s">
        <v>20</v>
      </c>
      <c r="G130" s="292">
        <f t="shared" si="14"/>
        <v>0.009766711676662827</v>
      </c>
      <c r="H130" s="260" t="s">
        <v>20</v>
      </c>
      <c r="I130" s="260" t="s">
        <v>20</v>
      </c>
      <c r="J130" s="5"/>
    </row>
    <row r="131" spans="1:10" ht="15.75">
      <c r="A131" s="475"/>
      <c r="B131" s="295"/>
      <c r="C131" s="141">
        <v>2008</v>
      </c>
      <c r="D131" s="300">
        <v>1158581000</v>
      </c>
      <c r="E131" s="300">
        <v>9585000</v>
      </c>
      <c r="F131" s="300" t="s">
        <v>20</v>
      </c>
      <c r="G131" s="292">
        <f t="shared" si="14"/>
        <v>0.00827305125839281</v>
      </c>
      <c r="H131" s="260" t="s">
        <v>20</v>
      </c>
      <c r="I131" s="260" t="s">
        <v>20</v>
      </c>
      <c r="J131" s="5"/>
    </row>
    <row r="132" spans="1:10" ht="15.75">
      <c r="A132" s="475"/>
      <c r="B132" s="297" t="s">
        <v>107</v>
      </c>
      <c r="C132" s="141">
        <v>2009</v>
      </c>
      <c r="D132" s="300">
        <v>935766000</v>
      </c>
      <c r="E132" s="300">
        <v>9655000</v>
      </c>
      <c r="F132" s="300" t="s">
        <v>20</v>
      </c>
      <c r="G132" s="292">
        <f t="shared" si="14"/>
        <v>0.010317750377765382</v>
      </c>
      <c r="H132" s="260" t="s">
        <v>20</v>
      </c>
      <c r="I132" s="260" t="s">
        <v>20</v>
      </c>
      <c r="J132" s="5"/>
    </row>
    <row r="133" spans="1:10" ht="15.75">
      <c r="A133" s="475"/>
      <c r="B133" s="282"/>
      <c r="C133" s="141">
        <v>2010</v>
      </c>
      <c r="D133" s="300">
        <v>1055557000</v>
      </c>
      <c r="E133" s="300">
        <v>8992000</v>
      </c>
      <c r="F133" s="260" t="s">
        <v>20</v>
      </c>
      <c r="G133" s="292">
        <f t="shared" si="14"/>
        <v>0.008518725184902378</v>
      </c>
      <c r="H133" s="260" t="s">
        <v>20</v>
      </c>
      <c r="I133" s="260" t="s">
        <v>20</v>
      </c>
      <c r="J133" s="5"/>
    </row>
    <row r="134" spans="1:10" s="78" customFormat="1" ht="15.75">
      <c r="A134" s="475"/>
      <c r="B134" s="282"/>
      <c r="C134" s="141">
        <v>2011</v>
      </c>
      <c r="D134" s="300">
        <v>1280216000</v>
      </c>
      <c r="E134" s="300">
        <v>9354000</v>
      </c>
      <c r="F134" s="260" t="s">
        <v>20</v>
      </c>
      <c r="G134" s="292">
        <f t="shared" si="14"/>
        <v>0.007306579514706893</v>
      </c>
      <c r="H134" s="260" t="s">
        <v>20</v>
      </c>
      <c r="I134" s="260" t="s">
        <v>20</v>
      </c>
      <c r="J134" s="95"/>
    </row>
    <row r="135" spans="1:10" s="78" customFormat="1" ht="15.75">
      <c r="A135" s="304"/>
      <c r="B135" s="282"/>
      <c r="C135" s="141">
        <v>2012</v>
      </c>
      <c r="D135" s="300">
        <v>1409502000</v>
      </c>
      <c r="E135" s="300">
        <v>10363000</v>
      </c>
      <c r="F135" s="260" t="s">
        <v>20</v>
      </c>
      <c r="G135" s="292">
        <f t="shared" si="14"/>
        <v>0.0073522421394222924</v>
      </c>
      <c r="H135" s="260" t="s">
        <v>20</v>
      </c>
      <c r="I135" s="260" t="s">
        <v>20</v>
      </c>
      <c r="J135" s="95"/>
    </row>
    <row r="136" spans="1:10" s="79" customFormat="1" ht="15.75">
      <c r="A136" s="281" t="s">
        <v>42</v>
      </c>
      <c r="B136" s="281" t="s">
        <v>108</v>
      </c>
      <c r="C136" s="141">
        <v>2005</v>
      </c>
      <c r="D136" s="300">
        <v>3646557000</v>
      </c>
      <c r="E136" s="300">
        <v>346188000</v>
      </c>
      <c r="F136" s="300">
        <v>42316000</v>
      </c>
      <c r="G136" s="292">
        <f t="shared" si="14"/>
        <v>0.09493557895845314</v>
      </c>
      <c r="H136" s="311">
        <f>F136/E136</f>
        <v>0.1222341617849261</v>
      </c>
      <c r="I136" s="302">
        <f>F136/D136</f>
        <v>0.011604370917553187</v>
      </c>
      <c r="J136" s="91"/>
    </row>
    <row r="137" spans="1:10" s="79" customFormat="1" ht="15.75" hidden="1">
      <c r="A137" s="294"/>
      <c r="B137" s="295"/>
      <c r="C137" s="141">
        <v>2006</v>
      </c>
      <c r="D137" s="300">
        <v>4495179000</v>
      </c>
      <c r="E137" s="300">
        <v>415600000</v>
      </c>
      <c r="F137" s="300">
        <v>47485000</v>
      </c>
      <c r="G137" s="292">
        <f t="shared" si="14"/>
        <v>0.09245460525598646</v>
      </c>
      <c r="H137" s="311">
        <f aca="true" t="shared" si="15" ref="H137:H143">F137/E137</f>
        <v>0.11425649663137633</v>
      </c>
      <c r="I137" s="302">
        <f aca="true" t="shared" si="16" ref="I137:I143">F137/D137</f>
        <v>0.010563539293985846</v>
      </c>
      <c r="J137" s="91"/>
    </row>
    <row r="138" spans="1:10" ht="15.75" hidden="1">
      <c r="A138" s="281"/>
      <c r="B138" s="282"/>
      <c r="C138" s="141">
        <v>2007</v>
      </c>
      <c r="D138" s="300">
        <v>5099905000</v>
      </c>
      <c r="E138" s="300">
        <v>503487000</v>
      </c>
      <c r="F138" s="300">
        <v>51980000</v>
      </c>
      <c r="G138" s="292">
        <f t="shared" si="14"/>
        <v>0.09872478016747371</v>
      </c>
      <c r="H138" s="311">
        <f t="shared" si="15"/>
        <v>0.10324000421063503</v>
      </c>
      <c r="I138" s="302">
        <f t="shared" si="16"/>
        <v>0.010192346720184004</v>
      </c>
      <c r="J138" s="5"/>
    </row>
    <row r="139" spans="1:10" ht="15.75">
      <c r="A139" s="297" t="s">
        <v>43</v>
      </c>
      <c r="B139" s="297" t="s">
        <v>109</v>
      </c>
      <c r="C139" s="141">
        <v>2008</v>
      </c>
      <c r="D139" s="300">
        <v>6072272000</v>
      </c>
      <c r="E139" s="300">
        <v>605928000</v>
      </c>
      <c r="F139" s="300">
        <v>58268000</v>
      </c>
      <c r="G139" s="292">
        <f t="shared" si="14"/>
        <v>0.09978604383993339</v>
      </c>
      <c r="H139" s="311">
        <f t="shared" si="15"/>
        <v>0.09616324051702513</v>
      </c>
      <c r="I139" s="302">
        <f t="shared" si="16"/>
        <v>0.009595749334021927</v>
      </c>
      <c r="J139" s="5"/>
    </row>
    <row r="140" spans="1:10" ht="16.5" customHeight="1">
      <c r="A140" s="327"/>
      <c r="B140" s="313"/>
      <c r="C140" s="314">
        <v>2009</v>
      </c>
      <c r="D140" s="134">
        <v>5772915000</v>
      </c>
      <c r="E140" s="134">
        <v>727505000</v>
      </c>
      <c r="F140" s="134">
        <v>61394872</v>
      </c>
      <c r="G140" s="292">
        <f t="shared" si="14"/>
        <v>0.12602039004558355</v>
      </c>
      <c r="H140" s="311">
        <f t="shared" si="15"/>
        <v>0.08439099662545274</v>
      </c>
      <c r="I140" s="302">
        <f t="shared" si="16"/>
        <v>0.010634986311075081</v>
      </c>
      <c r="J140" s="5"/>
    </row>
    <row r="141" spans="1:10" s="80" customFormat="1" ht="16.5" customHeight="1">
      <c r="A141" s="327"/>
      <c r="B141" s="313"/>
      <c r="C141" s="314">
        <v>2010</v>
      </c>
      <c r="D141" s="134">
        <v>6843903000</v>
      </c>
      <c r="E141" s="134">
        <v>815855000</v>
      </c>
      <c r="F141" s="134">
        <v>76663608.8</v>
      </c>
      <c r="G141" s="315">
        <f t="shared" si="14"/>
        <v>0.11920902444117049</v>
      </c>
      <c r="H141" s="328">
        <f t="shared" si="15"/>
        <v>0.09396719858308154</v>
      </c>
      <c r="I141" s="329">
        <f t="shared" si="16"/>
        <v>0.011201738072558889</v>
      </c>
      <c r="J141" s="97"/>
    </row>
    <row r="142" spans="1:10" s="78" customFormat="1" ht="16.5" customHeight="1">
      <c r="A142" s="327"/>
      <c r="B142" s="313"/>
      <c r="C142" s="314" t="s">
        <v>347</v>
      </c>
      <c r="D142" s="134">
        <v>6714893000</v>
      </c>
      <c r="E142" s="134">
        <v>926363000</v>
      </c>
      <c r="F142" s="134">
        <v>94070900</v>
      </c>
      <c r="G142" s="315">
        <f t="shared" si="14"/>
        <v>0.13795647972350417</v>
      </c>
      <c r="H142" s="328">
        <f t="shared" si="15"/>
        <v>0.1015486369813993</v>
      </c>
      <c r="I142" s="329">
        <f t="shared" si="16"/>
        <v>0.014009292478673897</v>
      </c>
      <c r="J142" s="95"/>
    </row>
    <row r="143" spans="1:10" s="93" customFormat="1" ht="16.5" customHeight="1" thickBot="1">
      <c r="A143" s="330"/>
      <c r="B143" s="317"/>
      <c r="C143" s="318" t="s">
        <v>348</v>
      </c>
      <c r="D143" s="319">
        <v>7037263000</v>
      </c>
      <c r="E143" s="319">
        <v>1014620000</v>
      </c>
      <c r="F143" s="319">
        <v>95985100</v>
      </c>
      <c r="G143" s="320">
        <f t="shared" si="14"/>
        <v>0.14417821246697757</v>
      </c>
      <c r="H143" s="331">
        <f t="shared" si="15"/>
        <v>0.09460201848968086</v>
      </c>
      <c r="I143" s="332">
        <f t="shared" si="16"/>
        <v>0.013639549921610148</v>
      </c>
      <c r="J143" s="96"/>
    </row>
    <row r="144" spans="1:10" ht="15">
      <c r="A144" s="110"/>
      <c r="B144" s="6"/>
      <c r="C144" s="99"/>
      <c r="D144" s="6"/>
      <c r="E144" s="6"/>
      <c r="F144" s="6"/>
      <c r="G144" s="6"/>
      <c r="H144" s="6"/>
      <c r="I144" s="6"/>
      <c r="J144" s="6"/>
    </row>
    <row r="145" ht="15">
      <c r="A145" s="3"/>
    </row>
    <row r="146" spans="1:9" ht="15" customHeight="1">
      <c r="A146" s="333" t="s">
        <v>302</v>
      </c>
      <c r="B146" s="174" t="s">
        <v>303</v>
      </c>
      <c r="C146" s="430" t="s">
        <v>349</v>
      </c>
      <c r="D146" s="430"/>
      <c r="E146" s="430"/>
      <c r="F146" s="430"/>
      <c r="G146" s="430"/>
      <c r="H146" s="430"/>
      <c r="I146" s="430"/>
    </row>
    <row r="147" spans="1:9" ht="15">
      <c r="A147" s="334"/>
      <c r="B147" s="174" t="s">
        <v>305</v>
      </c>
      <c r="C147" s="430" t="s">
        <v>350</v>
      </c>
      <c r="D147" s="430"/>
      <c r="E147" s="430"/>
      <c r="F147" s="430"/>
      <c r="G147" s="430"/>
      <c r="H147" s="430"/>
      <c r="I147" s="430"/>
    </row>
    <row r="148" spans="1:9" ht="15">
      <c r="A148" s="334"/>
      <c r="B148" s="174" t="s">
        <v>307</v>
      </c>
      <c r="C148" s="430" t="s">
        <v>351</v>
      </c>
      <c r="D148" s="430"/>
      <c r="E148" s="430"/>
      <c r="F148" s="430"/>
      <c r="G148" s="430"/>
      <c r="H148" s="430"/>
      <c r="I148" s="430"/>
    </row>
    <row r="149" spans="1:9" s="79" customFormat="1" ht="15">
      <c r="A149" s="334"/>
      <c r="B149" s="174" t="s">
        <v>309</v>
      </c>
      <c r="C149" s="430" t="s">
        <v>243</v>
      </c>
      <c r="D149" s="430"/>
      <c r="E149" s="430"/>
      <c r="F149" s="430"/>
      <c r="G149" s="430"/>
      <c r="H149" s="430"/>
      <c r="I149" s="430"/>
    </row>
    <row r="150" spans="1:9" ht="15">
      <c r="A150" s="334"/>
      <c r="B150" s="256"/>
      <c r="C150" s="185"/>
      <c r="D150" s="256"/>
      <c r="E150" s="256"/>
      <c r="F150" s="256"/>
      <c r="G150" s="256"/>
      <c r="H150" s="256"/>
      <c r="I150" s="256"/>
    </row>
    <row r="151" spans="1:9" s="79" customFormat="1" ht="29.25" customHeight="1">
      <c r="A151" s="333" t="s">
        <v>247</v>
      </c>
      <c r="B151" s="334">
        <v>1</v>
      </c>
      <c r="C151" s="429" t="s">
        <v>352</v>
      </c>
      <c r="D151" s="429"/>
      <c r="E151" s="429"/>
      <c r="F151" s="429"/>
      <c r="G151" s="429"/>
      <c r="H151" s="429"/>
      <c r="I151" s="429"/>
    </row>
    <row r="152" spans="1:9" ht="15">
      <c r="A152" s="334"/>
      <c r="B152" s="179">
        <v>2</v>
      </c>
      <c r="C152" s="428" t="s">
        <v>237</v>
      </c>
      <c r="D152" s="428"/>
      <c r="E152" s="256"/>
      <c r="F152" s="256"/>
      <c r="G152" s="256"/>
      <c r="H152" s="256"/>
      <c r="I152" s="335"/>
    </row>
    <row r="153" spans="1:9" ht="15">
      <c r="A153" s="334"/>
      <c r="B153" s="179">
        <v>3</v>
      </c>
      <c r="C153" s="428" t="s">
        <v>238</v>
      </c>
      <c r="D153" s="428"/>
      <c r="E153" s="428"/>
      <c r="F153" s="428"/>
      <c r="G153" s="256"/>
      <c r="H153" s="256"/>
      <c r="I153" s="256"/>
    </row>
    <row r="154" spans="1:9" ht="15">
      <c r="A154" s="334"/>
      <c r="B154" s="256"/>
      <c r="C154" s="185"/>
      <c r="D154" s="256"/>
      <c r="E154" s="256"/>
      <c r="F154" s="256"/>
      <c r="G154" s="256"/>
      <c r="H154" s="256"/>
      <c r="I154" s="256"/>
    </row>
    <row r="155" spans="1:9" ht="15">
      <c r="A155" s="334"/>
      <c r="B155" s="256"/>
      <c r="C155" s="185"/>
      <c r="D155" s="256"/>
      <c r="E155" s="256"/>
      <c r="F155" s="256"/>
      <c r="G155" s="256"/>
      <c r="H155" s="256"/>
      <c r="I155" s="256"/>
    </row>
  </sheetData>
  <mergeCells count="15">
    <mergeCell ref="C151:I151"/>
    <mergeCell ref="C152:D152"/>
    <mergeCell ref="C153:F153"/>
    <mergeCell ref="A1:I1"/>
    <mergeCell ref="A2:I2"/>
    <mergeCell ref="A3:I3"/>
    <mergeCell ref="C149:I149"/>
    <mergeCell ref="C147:I147"/>
    <mergeCell ref="C148:I148"/>
    <mergeCell ref="C146:I146"/>
    <mergeCell ref="A128:A134"/>
    <mergeCell ref="A97:A101"/>
    <mergeCell ref="A104:A107"/>
    <mergeCell ref="A112:A116"/>
    <mergeCell ref="A117:A119"/>
  </mergeCells>
  <hyperlinks>
    <hyperlink ref="C147" r:id="rId1" display="http://data.un.org/Explorer.aspx?d=UNODC"/>
  </hyperlinks>
  <printOptions/>
  <pageMargins left="0.7" right="0.7" top="0.75" bottom="0.75" header="0.3" footer="0.3"/>
  <pageSetup horizontalDpi="600" verticalDpi="600" orientation="landscape" paperSize="9" scale="76" r:id="rId2"/>
  <rowBreaks count="3" manualBreakCount="3">
    <brk id="39" max="16383" man="1"/>
    <brk id="87" max="16383" man="1"/>
    <brk id="10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6"/>
  <sheetViews>
    <sheetView view="pageBreakPreview" zoomScale="115" zoomScaleSheetLayoutView="115" workbookViewId="0" topLeftCell="A76">
      <selection activeCell="A1" sqref="A1:M1"/>
    </sheetView>
  </sheetViews>
  <sheetFormatPr defaultColWidth="9.140625" defaultRowHeight="15"/>
  <cols>
    <col min="1" max="1" width="14.28125" style="0" customWidth="1"/>
    <col min="2" max="2" width="23.00390625" style="0" customWidth="1"/>
    <col min="3" max="3" width="20.140625" style="0" customWidth="1"/>
    <col min="4" max="8" width="10.7109375" style="0" customWidth="1"/>
    <col min="9" max="10" width="10.7109375" style="78" customWidth="1"/>
    <col min="11" max="11" width="10.7109375" style="85" customWidth="1"/>
    <col min="12" max="12" width="21.140625" style="0" customWidth="1"/>
    <col min="13" max="13" width="20.8515625" style="0" customWidth="1"/>
    <col min="14" max="14" width="9.140625" style="0" customWidth="1"/>
    <col min="15" max="19" width="9.57421875" style="0" bestFit="1" customWidth="1"/>
  </cols>
  <sheetData>
    <row r="1" spans="1:13" ht="15.75">
      <c r="A1" s="466" t="s">
        <v>110</v>
      </c>
      <c r="B1" s="466"/>
      <c r="C1" s="466"/>
      <c r="D1" s="466"/>
      <c r="E1" s="466"/>
      <c r="F1" s="466"/>
      <c r="G1" s="466"/>
      <c r="H1" s="466"/>
      <c r="I1" s="466"/>
      <c r="J1" s="466"/>
      <c r="K1" s="466"/>
      <c r="L1" s="466"/>
      <c r="M1" s="466"/>
    </row>
    <row r="2" spans="1:13" ht="18">
      <c r="A2" s="466" t="s">
        <v>111</v>
      </c>
      <c r="B2" s="466"/>
      <c r="C2" s="466"/>
      <c r="D2" s="466"/>
      <c r="E2" s="466"/>
      <c r="F2" s="466"/>
      <c r="G2" s="466"/>
      <c r="H2" s="466"/>
      <c r="I2" s="466"/>
      <c r="J2" s="466"/>
      <c r="K2" s="466"/>
      <c r="L2" s="466"/>
      <c r="M2" s="466"/>
    </row>
    <row r="3" spans="1:13" ht="15">
      <c r="A3" s="466" t="s">
        <v>112</v>
      </c>
      <c r="B3" s="466"/>
      <c r="C3" s="466"/>
      <c r="D3" s="466"/>
      <c r="E3" s="466"/>
      <c r="F3" s="466"/>
      <c r="G3" s="466"/>
      <c r="H3" s="466"/>
      <c r="I3" s="466"/>
      <c r="J3" s="466"/>
      <c r="K3" s="466"/>
      <c r="L3" s="466"/>
      <c r="M3" s="466"/>
    </row>
    <row r="4" ht="15.75" thickBot="1">
      <c r="A4" s="1"/>
    </row>
    <row r="5" spans="1:13" ht="24.75" customHeight="1">
      <c r="A5" s="483"/>
      <c r="B5" s="336" t="s">
        <v>113</v>
      </c>
      <c r="C5" s="485" t="s">
        <v>115</v>
      </c>
      <c r="D5" s="487">
        <v>2000</v>
      </c>
      <c r="E5" s="487">
        <v>2007</v>
      </c>
      <c r="F5" s="487">
        <v>2008</v>
      </c>
      <c r="G5" s="337"/>
      <c r="H5" s="337"/>
      <c r="I5" s="337"/>
      <c r="J5" s="337"/>
      <c r="K5" s="337" t="s">
        <v>227</v>
      </c>
      <c r="L5" s="492" t="s">
        <v>116</v>
      </c>
      <c r="M5" s="494" t="s">
        <v>117</v>
      </c>
    </row>
    <row r="6" spans="1:13" ht="15.75" thickBot="1">
      <c r="A6" s="484"/>
      <c r="B6" s="338" t="s">
        <v>114</v>
      </c>
      <c r="C6" s="486"/>
      <c r="D6" s="488"/>
      <c r="E6" s="488"/>
      <c r="F6" s="488"/>
      <c r="G6" s="339">
        <v>2009</v>
      </c>
      <c r="H6" s="339">
        <v>2010</v>
      </c>
      <c r="I6" s="339">
        <v>2011</v>
      </c>
      <c r="J6" s="339">
        <v>2012</v>
      </c>
      <c r="K6" s="339">
        <v>2000</v>
      </c>
      <c r="L6" s="493"/>
      <c r="M6" s="495"/>
    </row>
    <row r="7" spans="1:13" ht="15" customHeight="1">
      <c r="A7" s="481" t="s">
        <v>353</v>
      </c>
      <c r="B7" s="340" t="s">
        <v>118</v>
      </c>
      <c r="C7" s="341" t="s">
        <v>119</v>
      </c>
      <c r="D7" s="342">
        <v>4486</v>
      </c>
      <c r="E7" s="342">
        <v>6041</v>
      </c>
      <c r="F7" s="342">
        <v>7065</v>
      </c>
      <c r="G7" s="342">
        <v>7577</v>
      </c>
      <c r="H7" s="342">
        <v>8514</v>
      </c>
      <c r="I7" s="342">
        <v>5581</v>
      </c>
      <c r="J7" s="342">
        <v>6809</v>
      </c>
      <c r="K7" s="343">
        <f>(J7-D7)/D7</f>
        <v>0.5178332590280874</v>
      </c>
      <c r="L7" s="344" t="s">
        <v>120</v>
      </c>
      <c r="M7" s="345" t="s">
        <v>121</v>
      </c>
    </row>
    <row r="8" spans="1:13" ht="15" customHeight="1">
      <c r="A8" s="482"/>
      <c r="B8" s="340"/>
      <c r="C8" s="341" t="s">
        <v>134</v>
      </c>
      <c r="D8" s="326" t="s">
        <v>53</v>
      </c>
      <c r="E8" s="326">
        <v>199</v>
      </c>
      <c r="F8" s="326">
        <v>298</v>
      </c>
      <c r="G8" s="326">
        <v>225</v>
      </c>
      <c r="H8" s="326">
        <v>212</v>
      </c>
      <c r="I8" s="326">
        <v>224</v>
      </c>
      <c r="J8" s="326">
        <v>298</v>
      </c>
      <c r="K8" s="343" t="s">
        <v>20</v>
      </c>
      <c r="L8" s="344" t="s">
        <v>122</v>
      </c>
      <c r="M8" s="346"/>
    </row>
    <row r="9" spans="1:13" ht="15">
      <c r="A9" s="482"/>
      <c r="B9" s="340"/>
      <c r="C9" s="341" t="s">
        <v>123</v>
      </c>
      <c r="D9" s="342">
        <v>7159</v>
      </c>
      <c r="E9" s="342">
        <v>6792</v>
      </c>
      <c r="F9" s="342">
        <v>6272</v>
      </c>
      <c r="G9" s="342">
        <v>5007</v>
      </c>
      <c r="H9" s="342">
        <v>4326</v>
      </c>
      <c r="I9" s="342">
        <v>2909</v>
      </c>
      <c r="J9" s="342">
        <v>5616</v>
      </c>
      <c r="K9" s="343">
        <f>(J9-D9)/D9</f>
        <v>-0.21553289565581785</v>
      </c>
      <c r="L9" s="344" t="s">
        <v>124</v>
      </c>
      <c r="M9" s="346"/>
    </row>
    <row r="10" spans="1:13" ht="24.75">
      <c r="A10" s="482"/>
      <c r="B10" s="340"/>
      <c r="C10" s="341" t="s">
        <v>140</v>
      </c>
      <c r="D10" s="326" t="s">
        <v>53</v>
      </c>
      <c r="E10" s="342">
        <v>1759</v>
      </c>
      <c r="F10" s="326">
        <v>325</v>
      </c>
      <c r="G10" s="342">
        <v>3341</v>
      </c>
      <c r="H10" s="342">
        <v>79</v>
      </c>
      <c r="I10" s="342">
        <v>1078</v>
      </c>
      <c r="J10" s="342">
        <v>14104</v>
      </c>
      <c r="K10" s="343" t="s">
        <v>20</v>
      </c>
      <c r="L10" s="344" t="s">
        <v>125</v>
      </c>
      <c r="M10" s="346"/>
    </row>
    <row r="11" spans="1:13" ht="15">
      <c r="A11" s="347"/>
      <c r="B11" s="340"/>
      <c r="C11" s="341" t="s">
        <v>126</v>
      </c>
      <c r="D11" s="326">
        <v>85</v>
      </c>
      <c r="E11" s="326">
        <v>224</v>
      </c>
      <c r="F11" s="326">
        <v>217</v>
      </c>
      <c r="G11" s="326">
        <v>208</v>
      </c>
      <c r="H11" s="326">
        <v>362</v>
      </c>
      <c r="I11" s="326">
        <v>126</v>
      </c>
      <c r="J11" s="326">
        <v>264</v>
      </c>
      <c r="K11" s="343">
        <f>(J11-D11)/D11</f>
        <v>2.1058823529411765</v>
      </c>
      <c r="L11" s="344" t="s">
        <v>127</v>
      </c>
      <c r="M11" s="346"/>
    </row>
    <row r="12" spans="1:13" ht="15">
      <c r="A12" s="347"/>
      <c r="B12" s="340" t="s">
        <v>128</v>
      </c>
      <c r="C12" s="341"/>
      <c r="D12" s="342">
        <f>SUM(D7:D11)</f>
        <v>11730</v>
      </c>
      <c r="E12" s="342">
        <f aca="true" t="shared" si="0" ref="E12:J12">SUM(E7:E11)</f>
        <v>15015</v>
      </c>
      <c r="F12" s="342">
        <f t="shared" si="0"/>
        <v>14177</v>
      </c>
      <c r="G12" s="342">
        <f t="shared" si="0"/>
        <v>16358</v>
      </c>
      <c r="H12" s="342">
        <f t="shared" si="0"/>
        <v>13493</v>
      </c>
      <c r="I12" s="342">
        <f t="shared" si="0"/>
        <v>9918</v>
      </c>
      <c r="J12" s="342">
        <f t="shared" si="0"/>
        <v>27091</v>
      </c>
      <c r="K12" s="343">
        <f aca="true" t="shared" si="1" ref="K12:K75">(J12-D12)/D12</f>
        <v>1.309548167092924</v>
      </c>
      <c r="L12" s="344"/>
      <c r="M12" s="344" t="s">
        <v>129</v>
      </c>
    </row>
    <row r="13" spans="1:13" ht="15">
      <c r="A13" s="347"/>
      <c r="B13" s="340" t="s">
        <v>130</v>
      </c>
      <c r="C13" s="341"/>
      <c r="D13" s="342">
        <f>D12</f>
        <v>11730</v>
      </c>
      <c r="E13" s="342">
        <f aca="true" t="shared" si="2" ref="E13:J13">E12</f>
        <v>15015</v>
      </c>
      <c r="F13" s="342">
        <f t="shared" si="2"/>
        <v>14177</v>
      </c>
      <c r="G13" s="342">
        <f t="shared" si="2"/>
        <v>16358</v>
      </c>
      <c r="H13" s="342">
        <f t="shared" si="2"/>
        <v>13493</v>
      </c>
      <c r="I13" s="342">
        <f t="shared" si="2"/>
        <v>9918</v>
      </c>
      <c r="J13" s="342">
        <f t="shared" si="2"/>
        <v>27091</v>
      </c>
      <c r="K13" s="343">
        <f t="shared" si="1"/>
        <v>1.309548167092924</v>
      </c>
      <c r="L13" s="344"/>
      <c r="M13" s="344" t="s">
        <v>131</v>
      </c>
    </row>
    <row r="14" spans="1:13" ht="15">
      <c r="A14" s="348" t="s">
        <v>19</v>
      </c>
      <c r="B14" s="340" t="s">
        <v>132</v>
      </c>
      <c r="C14" s="341" t="s">
        <v>119</v>
      </c>
      <c r="D14" s="342">
        <v>4884</v>
      </c>
      <c r="E14" s="342">
        <v>6910</v>
      </c>
      <c r="F14" s="342">
        <v>7965</v>
      </c>
      <c r="G14" s="342">
        <v>9287</v>
      </c>
      <c r="H14" s="342">
        <v>6031</v>
      </c>
      <c r="I14" s="342">
        <v>5788</v>
      </c>
      <c r="J14" s="342">
        <v>7334</v>
      </c>
      <c r="K14" s="343">
        <f t="shared" si="1"/>
        <v>0.5016380016380017</v>
      </c>
      <c r="L14" s="344" t="s">
        <v>120</v>
      </c>
      <c r="M14" s="344" t="s">
        <v>133</v>
      </c>
    </row>
    <row r="15" spans="1:13" ht="14.25" customHeight="1">
      <c r="A15" s="349" t="s">
        <v>21</v>
      </c>
      <c r="B15" s="340"/>
      <c r="C15" s="341" t="s">
        <v>134</v>
      </c>
      <c r="D15" s="342">
        <v>2148</v>
      </c>
      <c r="E15" s="342">
        <v>2269</v>
      </c>
      <c r="F15" s="342">
        <v>1102</v>
      </c>
      <c r="G15" s="342">
        <v>1296</v>
      </c>
      <c r="H15" s="342">
        <v>418</v>
      </c>
      <c r="I15" s="342">
        <v>311</v>
      </c>
      <c r="J15" s="342">
        <v>5110</v>
      </c>
      <c r="K15" s="343">
        <f t="shared" si="1"/>
        <v>1.3789571694599627</v>
      </c>
      <c r="L15" s="344" t="s">
        <v>122</v>
      </c>
      <c r="M15" s="344"/>
    </row>
    <row r="16" spans="1:13" ht="15">
      <c r="A16" s="299"/>
      <c r="B16" s="340"/>
      <c r="C16" s="341" t="s">
        <v>135</v>
      </c>
      <c r="D16" s="342">
        <v>457662</v>
      </c>
      <c r="E16" s="342">
        <v>573440</v>
      </c>
      <c r="F16" s="342">
        <v>668125</v>
      </c>
      <c r="G16" s="342">
        <v>705572</v>
      </c>
      <c r="H16" s="350">
        <v>978165</v>
      </c>
      <c r="I16" s="350">
        <v>1045927</v>
      </c>
      <c r="J16" s="350">
        <v>1042051</v>
      </c>
      <c r="K16" s="343">
        <f t="shared" si="1"/>
        <v>1.2769008569643099</v>
      </c>
      <c r="L16" s="344" t="s">
        <v>136</v>
      </c>
      <c r="M16" s="344"/>
    </row>
    <row r="17" spans="1:13" ht="15">
      <c r="A17" s="347"/>
      <c r="B17" s="340"/>
      <c r="C17" s="341" t="s">
        <v>123</v>
      </c>
      <c r="D17" s="342">
        <v>127953</v>
      </c>
      <c r="E17" s="342">
        <v>292650</v>
      </c>
      <c r="F17" s="342">
        <v>252248</v>
      </c>
      <c r="G17" s="342">
        <v>247220</v>
      </c>
      <c r="H17" s="342">
        <v>197147</v>
      </c>
      <c r="I17" s="350">
        <v>186442</v>
      </c>
      <c r="J17" s="350">
        <v>202355</v>
      </c>
      <c r="K17" s="343">
        <f t="shared" si="1"/>
        <v>0.5814791368705696</v>
      </c>
      <c r="L17" s="344" t="s">
        <v>124</v>
      </c>
      <c r="M17" s="344"/>
    </row>
    <row r="18" spans="1:13" ht="21" customHeight="1">
      <c r="A18" s="347"/>
      <c r="B18" s="340"/>
      <c r="C18" s="341" t="s">
        <v>126</v>
      </c>
      <c r="D18" s="326">
        <v>916</v>
      </c>
      <c r="E18" s="342">
        <v>1990</v>
      </c>
      <c r="F18" s="342">
        <v>1947</v>
      </c>
      <c r="G18" s="342">
        <v>1692</v>
      </c>
      <c r="H18" s="342">
        <v>1671</v>
      </c>
      <c r="I18" s="342">
        <v>1403</v>
      </c>
      <c r="J18" s="342">
        <v>927</v>
      </c>
      <c r="K18" s="343">
        <f t="shared" si="1"/>
        <v>0.012008733624454149</v>
      </c>
      <c r="L18" s="344" t="s">
        <v>127</v>
      </c>
      <c r="M18" s="344"/>
    </row>
    <row r="19" spans="1:13" ht="15">
      <c r="A19" s="351"/>
      <c r="B19" s="352" t="s">
        <v>141</v>
      </c>
      <c r="C19" s="353"/>
      <c r="D19" s="342">
        <f>SUM(D14:D18)</f>
        <v>593563</v>
      </c>
      <c r="E19" s="342">
        <f aca="true" t="shared" si="3" ref="E19:J19">SUM(E14:E18)</f>
        <v>877259</v>
      </c>
      <c r="F19" s="342">
        <f t="shared" si="3"/>
        <v>931387</v>
      </c>
      <c r="G19" s="342">
        <f t="shared" si="3"/>
        <v>965067</v>
      </c>
      <c r="H19" s="350">
        <f t="shared" si="3"/>
        <v>1183432</v>
      </c>
      <c r="I19" s="350">
        <f t="shared" si="3"/>
        <v>1239871</v>
      </c>
      <c r="J19" s="350">
        <f t="shared" si="3"/>
        <v>1257777</v>
      </c>
      <c r="K19" s="343">
        <f t="shared" si="1"/>
        <v>1.1190286456534522</v>
      </c>
      <c r="L19" s="354"/>
      <c r="M19" s="355" t="s">
        <v>137</v>
      </c>
    </row>
    <row r="20" spans="1:13" ht="15">
      <c r="A20" s="347"/>
      <c r="B20" s="340" t="s">
        <v>118</v>
      </c>
      <c r="C20" s="341" t="s">
        <v>119</v>
      </c>
      <c r="D20" s="342">
        <v>10929</v>
      </c>
      <c r="E20" s="342">
        <v>10175</v>
      </c>
      <c r="F20" s="342">
        <v>15445</v>
      </c>
      <c r="G20" s="342">
        <v>15977</v>
      </c>
      <c r="H20" s="342">
        <v>15601</v>
      </c>
      <c r="I20" s="342">
        <v>15854</v>
      </c>
      <c r="J20" s="342">
        <v>10189</v>
      </c>
      <c r="K20" s="343">
        <f t="shared" si="1"/>
        <v>-0.06770976301582944</v>
      </c>
      <c r="L20" s="344" t="s">
        <v>120</v>
      </c>
      <c r="M20" s="344" t="s">
        <v>121</v>
      </c>
    </row>
    <row r="21" spans="1:13" ht="15">
      <c r="A21" s="347"/>
      <c r="B21" s="340"/>
      <c r="C21" s="341" t="s">
        <v>123</v>
      </c>
      <c r="D21" s="342">
        <v>115631</v>
      </c>
      <c r="E21" s="342">
        <v>113611</v>
      </c>
      <c r="F21" s="342">
        <v>112870</v>
      </c>
      <c r="G21" s="342">
        <v>105253</v>
      </c>
      <c r="H21" s="342">
        <v>98834</v>
      </c>
      <c r="I21" s="342">
        <v>99764</v>
      </c>
      <c r="J21" s="342">
        <v>97228</v>
      </c>
      <c r="K21" s="343">
        <f t="shared" si="1"/>
        <v>-0.15915282234002992</v>
      </c>
      <c r="L21" s="344" t="s">
        <v>124</v>
      </c>
      <c r="M21" s="344"/>
    </row>
    <row r="22" spans="1:13" ht="24.75">
      <c r="A22" s="347"/>
      <c r="B22" s="340"/>
      <c r="C22" s="340" t="s">
        <v>138</v>
      </c>
      <c r="D22" s="350">
        <v>1</v>
      </c>
      <c r="E22" s="350">
        <v>1</v>
      </c>
      <c r="F22" s="350">
        <v>1</v>
      </c>
      <c r="G22" s="350">
        <v>1</v>
      </c>
      <c r="H22" s="350">
        <v>1</v>
      </c>
      <c r="I22" s="350">
        <v>1</v>
      </c>
      <c r="J22" s="350">
        <v>1</v>
      </c>
      <c r="K22" s="343">
        <f t="shared" si="1"/>
        <v>0</v>
      </c>
      <c r="L22" s="344" t="s">
        <v>139</v>
      </c>
      <c r="M22" s="344"/>
    </row>
    <row r="23" spans="1:13" ht="24.75">
      <c r="A23" s="347"/>
      <c r="B23" s="340"/>
      <c r="C23" s="341" t="s">
        <v>140</v>
      </c>
      <c r="D23" s="326">
        <v>20</v>
      </c>
      <c r="E23" s="326" t="s">
        <v>53</v>
      </c>
      <c r="F23" s="326">
        <v>9</v>
      </c>
      <c r="G23" s="326" t="s">
        <v>53</v>
      </c>
      <c r="H23" s="326" t="s">
        <v>53</v>
      </c>
      <c r="I23" s="326">
        <v>4</v>
      </c>
      <c r="J23" s="326">
        <v>15</v>
      </c>
      <c r="K23" s="343">
        <f t="shared" si="1"/>
        <v>-0.25</v>
      </c>
      <c r="L23" s="344" t="s">
        <v>125</v>
      </c>
      <c r="M23" s="344"/>
    </row>
    <row r="24" spans="1:13" ht="15">
      <c r="A24" s="347"/>
      <c r="B24" s="340"/>
      <c r="C24" s="341" t="s">
        <v>126</v>
      </c>
      <c r="D24" s="342">
        <v>4264</v>
      </c>
      <c r="E24" s="342">
        <v>6962</v>
      </c>
      <c r="F24" s="342">
        <v>7919</v>
      </c>
      <c r="G24" s="342">
        <v>6591</v>
      </c>
      <c r="H24" s="342">
        <v>6927</v>
      </c>
      <c r="I24" s="342">
        <v>6681</v>
      </c>
      <c r="J24" s="342">
        <v>6766</v>
      </c>
      <c r="K24" s="343">
        <f t="shared" si="1"/>
        <v>0.5867729831144465</v>
      </c>
      <c r="L24" s="344" t="s">
        <v>127</v>
      </c>
      <c r="M24" s="344"/>
    </row>
    <row r="25" spans="1:13" ht="15">
      <c r="A25" s="347"/>
      <c r="B25" s="340" t="s">
        <v>128</v>
      </c>
      <c r="C25" s="341"/>
      <c r="D25" s="342">
        <f>SUM(D20:D24)</f>
        <v>130845</v>
      </c>
      <c r="E25" s="342">
        <f aca="true" t="shared" si="4" ref="E25:J25">SUM(E20:E24)</f>
        <v>130749</v>
      </c>
      <c r="F25" s="342">
        <f t="shared" si="4"/>
        <v>136244</v>
      </c>
      <c r="G25" s="342">
        <f t="shared" si="4"/>
        <v>127822</v>
      </c>
      <c r="H25" s="342">
        <f t="shared" si="4"/>
        <v>121363</v>
      </c>
      <c r="I25" s="342">
        <f t="shared" si="4"/>
        <v>122304</v>
      </c>
      <c r="J25" s="342">
        <f t="shared" si="4"/>
        <v>114199</v>
      </c>
      <c r="K25" s="343">
        <f t="shared" si="1"/>
        <v>-0.12721922885857312</v>
      </c>
      <c r="L25" s="344"/>
      <c r="M25" s="344" t="s">
        <v>129</v>
      </c>
    </row>
    <row r="26" spans="1:13" ht="15">
      <c r="A26" s="347"/>
      <c r="B26" s="340" t="s">
        <v>130</v>
      </c>
      <c r="C26" s="341"/>
      <c r="D26" s="342">
        <f>D25+D19</f>
        <v>724408</v>
      </c>
      <c r="E26" s="342">
        <f aca="true" t="shared" si="5" ref="E26:J26">E25+E19</f>
        <v>1008008</v>
      </c>
      <c r="F26" s="342">
        <f t="shared" si="5"/>
        <v>1067631</v>
      </c>
      <c r="G26" s="342">
        <f t="shared" si="5"/>
        <v>1092889</v>
      </c>
      <c r="H26" s="350">
        <f t="shared" si="5"/>
        <v>1304795</v>
      </c>
      <c r="I26" s="350">
        <f t="shared" si="5"/>
        <v>1362175</v>
      </c>
      <c r="J26" s="350">
        <f t="shared" si="5"/>
        <v>1371976</v>
      </c>
      <c r="K26" s="343">
        <f t="shared" si="1"/>
        <v>0.8939271791587061</v>
      </c>
      <c r="L26" s="344"/>
      <c r="M26" s="344" t="s">
        <v>131</v>
      </c>
    </row>
    <row r="27" spans="1:13" ht="15">
      <c r="A27" s="348" t="s">
        <v>22</v>
      </c>
      <c r="B27" s="340" t="s">
        <v>132</v>
      </c>
      <c r="C27" s="341" t="s">
        <v>135</v>
      </c>
      <c r="D27" s="342">
        <v>10123</v>
      </c>
      <c r="E27" s="342">
        <v>59570</v>
      </c>
      <c r="F27" s="342">
        <v>44349</v>
      </c>
      <c r="G27" s="342">
        <v>39991</v>
      </c>
      <c r="H27" s="342">
        <v>31550</v>
      </c>
      <c r="I27" s="342">
        <v>41387</v>
      </c>
      <c r="J27" s="342">
        <v>65221</v>
      </c>
      <c r="K27" s="343">
        <f t="shared" si="1"/>
        <v>5.442852909216636</v>
      </c>
      <c r="L27" s="344" t="s">
        <v>136</v>
      </c>
      <c r="M27" s="344" t="s">
        <v>133</v>
      </c>
    </row>
    <row r="28" spans="1:13" ht="15">
      <c r="A28" s="349" t="s">
        <v>23</v>
      </c>
      <c r="B28" s="340"/>
      <c r="C28" s="341" t="s">
        <v>123</v>
      </c>
      <c r="D28" s="326" t="s">
        <v>53</v>
      </c>
      <c r="E28" s="350">
        <v>1700</v>
      </c>
      <c r="F28" s="342">
        <v>4883</v>
      </c>
      <c r="G28" s="342">
        <v>1000</v>
      </c>
      <c r="H28" s="342">
        <v>1000</v>
      </c>
      <c r="I28" s="342">
        <v>4797</v>
      </c>
      <c r="J28" s="342">
        <v>1200</v>
      </c>
      <c r="K28" s="343" t="s">
        <v>20</v>
      </c>
      <c r="L28" s="344" t="s">
        <v>124</v>
      </c>
      <c r="M28" s="344"/>
    </row>
    <row r="29" spans="1:13" ht="15">
      <c r="A29" s="299"/>
      <c r="B29" s="340" t="s">
        <v>141</v>
      </c>
      <c r="C29" s="341"/>
      <c r="D29" s="342">
        <f>SUM(D27:D28)</f>
        <v>10123</v>
      </c>
      <c r="E29" s="342">
        <f aca="true" t="shared" si="6" ref="E29:J29">SUM(E27:E28)</f>
        <v>61270</v>
      </c>
      <c r="F29" s="342">
        <f t="shared" si="6"/>
        <v>49232</v>
      </c>
      <c r="G29" s="342">
        <f t="shared" si="6"/>
        <v>40991</v>
      </c>
      <c r="H29" s="342">
        <f t="shared" si="6"/>
        <v>32550</v>
      </c>
      <c r="I29" s="342">
        <f t="shared" si="6"/>
        <v>46184</v>
      </c>
      <c r="J29" s="342">
        <f t="shared" si="6"/>
        <v>66421</v>
      </c>
      <c r="K29" s="343">
        <f t="shared" si="1"/>
        <v>5.5613948434258615</v>
      </c>
      <c r="L29" s="344"/>
      <c r="M29" s="344" t="s">
        <v>137</v>
      </c>
    </row>
    <row r="30" spans="1:13" ht="15">
      <c r="A30" s="347"/>
      <c r="B30" s="340" t="s">
        <v>118</v>
      </c>
      <c r="C30" s="341" t="s">
        <v>119</v>
      </c>
      <c r="D30" s="326" t="s">
        <v>53</v>
      </c>
      <c r="E30" s="326">
        <v>388</v>
      </c>
      <c r="F30" s="326">
        <v>65</v>
      </c>
      <c r="G30" s="326">
        <v>52</v>
      </c>
      <c r="H30" s="326">
        <v>5</v>
      </c>
      <c r="I30" s="326">
        <v>35</v>
      </c>
      <c r="J30" s="326">
        <v>984</v>
      </c>
      <c r="K30" s="343" t="s">
        <v>20</v>
      </c>
      <c r="L30" s="344" t="s">
        <v>120</v>
      </c>
      <c r="M30" s="344" t="s">
        <v>121</v>
      </c>
    </row>
    <row r="31" spans="1:13" ht="15">
      <c r="A31" s="347"/>
      <c r="B31" s="340"/>
      <c r="C31" s="341" t="s">
        <v>134</v>
      </c>
      <c r="D31" s="326" t="s">
        <v>53</v>
      </c>
      <c r="E31" s="342">
        <v>1611</v>
      </c>
      <c r="F31" s="326">
        <v>793</v>
      </c>
      <c r="G31" s="326">
        <v>679</v>
      </c>
      <c r="H31" s="342">
        <v>1126</v>
      </c>
      <c r="I31" s="326">
        <v>156</v>
      </c>
      <c r="J31" s="342">
        <v>1918</v>
      </c>
      <c r="K31" s="343" t="s">
        <v>20</v>
      </c>
      <c r="L31" s="344" t="s">
        <v>122</v>
      </c>
      <c r="M31" s="344"/>
    </row>
    <row r="32" spans="1:13" ht="15">
      <c r="A32" s="347"/>
      <c r="B32" s="340"/>
      <c r="C32" s="341" t="s">
        <v>123</v>
      </c>
      <c r="D32" s="342">
        <v>12389</v>
      </c>
      <c r="E32" s="342">
        <v>5573</v>
      </c>
      <c r="F32" s="342">
        <v>3736</v>
      </c>
      <c r="G32" s="342">
        <v>5255</v>
      </c>
      <c r="H32" s="342">
        <v>5987</v>
      </c>
      <c r="I32" s="342">
        <v>1456</v>
      </c>
      <c r="J32" s="342">
        <v>6794</v>
      </c>
      <c r="K32" s="343">
        <f t="shared" si="1"/>
        <v>-0.4516102994591977</v>
      </c>
      <c r="L32" s="344" t="s">
        <v>124</v>
      </c>
      <c r="M32" s="344"/>
    </row>
    <row r="33" spans="1:13" ht="15">
      <c r="A33" s="347"/>
      <c r="B33" s="340" t="s">
        <v>128</v>
      </c>
      <c r="C33" s="341"/>
      <c r="D33" s="342">
        <f>SUM(D30:D32)</f>
        <v>12389</v>
      </c>
      <c r="E33" s="342">
        <f>SUM(E30:E32)</f>
        <v>7572</v>
      </c>
      <c r="F33" s="342">
        <f aca="true" t="shared" si="7" ref="F33:J33">SUM(F30:F32)</f>
        <v>4594</v>
      </c>
      <c r="G33" s="342">
        <f t="shared" si="7"/>
        <v>5986</v>
      </c>
      <c r="H33" s="342">
        <f t="shared" si="7"/>
        <v>7118</v>
      </c>
      <c r="I33" s="342">
        <f t="shared" si="7"/>
        <v>1647</v>
      </c>
      <c r="J33" s="342">
        <f t="shared" si="7"/>
        <v>9696</v>
      </c>
      <c r="K33" s="343">
        <f t="shared" si="1"/>
        <v>-0.21737024780046815</v>
      </c>
      <c r="L33" s="344"/>
      <c r="M33" s="344" t="s">
        <v>129</v>
      </c>
    </row>
    <row r="34" spans="1:13" ht="15.75" thickBot="1">
      <c r="A34" s="356"/>
      <c r="B34" s="357" t="s">
        <v>130</v>
      </c>
      <c r="C34" s="358"/>
      <c r="D34" s="359">
        <f>D33+D29</f>
        <v>22512</v>
      </c>
      <c r="E34" s="359">
        <f aca="true" t="shared" si="8" ref="E34:J34">E33+E29</f>
        <v>68842</v>
      </c>
      <c r="F34" s="359">
        <f t="shared" si="8"/>
        <v>53826</v>
      </c>
      <c r="G34" s="359">
        <f t="shared" si="8"/>
        <v>46977</v>
      </c>
      <c r="H34" s="359">
        <f t="shared" si="8"/>
        <v>39668</v>
      </c>
      <c r="I34" s="359">
        <f t="shared" si="8"/>
        <v>47831</v>
      </c>
      <c r="J34" s="359">
        <f t="shared" si="8"/>
        <v>76117</v>
      </c>
      <c r="K34" s="343">
        <f t="shared" si="1"/>
        <v>2.381174484719261</v>
      </c>
      <c r="L34" s="360"/>
      <c r="M34" s="360" t="s">
        <v>131</v>
      </c>
    </row>
    <row r="35" spans="1:13" ht="15">
      <c r="A35" s="348" t="s">
        <v>24</v>
      </c>
      <c r="B35" s="340" t="s">
        <v>132</v>
      </c>
      <c r="C35" s="341" t="s">
        <v>135</v>
      </c>
      <c r="D35" s="326">
        <v>969</v>
      </c>
      <c r="E35" s="326">
        <v>859</v>
      </c>
      <c r="F35" s="326">
        <v>890</v>
      </c>
      <c r="G35" s="326">
        <v>790</v>
      </c>
      <c r="H35" s="326">
        <v>891</v>
      </c>
      <c r="I35" s="326">
        <v>925</v>
      </c>
      <c r="J35" s="350">
        <v>930</v>
      </c>
      <c r="K35" s="343">
        <f t="shared" si="1"/>
        <v>-0.04024767801857585</v>
      </c>
      <c r="L35" s="344" t="s">
        <v>136</v>
      </c>
      <c r="M35" s="345" t="s">
        <v>133</v>
      </c>
    </row>
    <row r="36" spans="1:13" ht="15">
      <c r="A36" s="349" t="s">
        <v>25</v>
      </c>
      <c r="B36" s="340" t="s">
        <v>118</v>
      </c>
      <c r="C36" s="341" t="s">
        <v>123</v>
      </c>
      <c r="D36" s="326">
        <v>150</v>
      </c>
      <c r="E36" s="326">
        <v>156</v>
      </c>
      <c r="F36" s="326">
        <v>150</v>
      </c>
      <c r="G36" s="326">
        <v>219</v>
      </c>
      <c r="H36" s="326">
        <v>136</v>
      </c>
      <c r="I36" s="326">
        <v>150</v>
      </c>
      <c r="J36" s="350">
        <v>150</v>
      </c>
      <c r="K36" s="343">
        <f t="shared" si="1"/>
        <v>0</v>
      </c>
      <c r="L36" s="345" t="s">
        <v>124</v>
      </c>
      <c r="M36" s="344" t="s">
        <v>121</v>
      </c>
    </row>
    <row r="37" spans="1:13" ht="15">
      <c r="A37" s="299"/>
      <c r="B37" s="340" t="s">
        <v>130</v>
      </c>
      <c r="C37" s="341"/>
      <c r="D37" s="342">
        <f>D36+D35</f>
        <v>1119</v>
      </c>
      <c r="E37" s="342">
        <f aca="true" t="shared" si="9" ref="E37:G37">E36+E35</f>
        <v>1015</v>
      </c>
      <c r="F37" s="342">
        <f t="shared" si="9"/>
        <v>1040</v>
      </c>
      <c r="G37" s="342">
        <f t="shared" si="9"/>
        <v>1009</v>
      </c>
      <c r="H37" s="342">
        <f>H36+H35</f>
        <v>1027</v>
      </c>
      <c r="I37" s="342">
        <f aca="true" t="shared" si="10" ref="I37:J37">I36+I35</f>
        <v>1075</v>
      </c>
      <c r="J37" s="350">
        <f t="shared" si="10"/>
        <v>1080</v>
      </c>
      <c r="K37" s="343">
        <f t="shared" si="1"/>
        <v>-0.03485254691689008</v>
      </c>
      <c r="L37" s="345"/>
      <c r="M37" s="344" t="s">
        <v>131</v>
      </c>
    </row>
    <row r="38" spans="1:13" ht="24.75" customHeight="1">
      <c r="A38" s="348" t="s">
        <v>26</v>
      </c>
      <c r="B38" s="340" t="s">
        <v>132</v>
      </c>
      <c r="C38" s="341" t="s">
        <v>135</v>
      </c>
      <c r="D38" s="361">
        <v>30</v>
      </c>
      <c r="E38" s="361">
        <v>293</v>
      </c>
      <c r="F38" s="362">
        <v>300</v>
      </c>
      <c r="G38" s="362">
        <v>300</v>
      </c>
      <c r="H38" s="362">
        <v>300</v>
      </c>
      <c r="I38" s="362">
        <v>300</v>
      </c>
      <c r="J38" s="362">
        <v>300</v>
      </c>
      <c r="K38" s="343">
        <f t="shared" si="1"/>
        <v>9</v>
      </c>
      <c r="L38" s="363" t="s">
        <v>136</v>
      </c>
      <c r="M38" s="364" t="s">
        <v>133</v>
      </c>
    </row>
    <row r="39" spans="1:13" ht="15">
      <c r="A39" s="349" t="s">
        <v>27</v>
      </c>
      <c r="B39" s="340" t="s">
        <v>118</v>
      </c>
      <c r="C39" s="341" t="s">
        <v>119</v>
      </c>
      <c r="D39" s="365">
        <v>1794</v>
      </c>
      <c r="E39" s="365">
        <v>1540</v>
      </c>
      <c r="F39" s="365">
        <v>1807</v>
      </c>
      <c r="G39" s="365">
        <v>1776</v>
      </c>
      <c r="H39" s="362">
        <v>1720</v>
      </c>
      <c r="I39" s="362">
        <v>1720</v>
      </c>
      <c r="J39" s="362">
        <v>1720</v>
      </c>
      <c r="K39" s="343">
        <f t="shared" si="1"/>
        <v>-0.04124860646599777</v>
      </c>
      <c r="L39" s="364" t="s">
        <v>120</v>
      </c>
      <c r="M39" s="363" t="s">
        <v>121</v>
      </c>
    </row>
    <row r="40" spans="1:13" ht="15">
      <c r="A40" s="299"/>
      <c r="B40" s="340"/>
      <c r="C40" s="341" t="s">
        <v>134</v>
      </c>
      <c r="D40" s="362">
        <v>650</v>
      </c>
      <c r="E40" s="361">
        <v>446</v>
      </c>
      <c r="F40" s="361">
        <v>84</v>
      </c>
      <c r="G40" s="361">
        <v>110</v>
      </c>
      <c r="H40" s="362">
        <v>110</v>
      </c>
      <c r="I40" s="362">
        <v>110</v>
      </c>
      <c r="J40" s="362">
        <v>110</v>
      </c>
      <c r="K40" s="343">
        <f t="shared" si="1"/>
        <v>-0.8307692307692308</v>
      </c>
      <c r="L40" s="363" t="s">
        <v>122</v>
      </c>
      <c r="M40" s="364"/>
    </row>
    <row r="41" spans="1:13" ht="15">
      <c r="A41" s="299"/>
      <c r="B41" s="340"/>
      <c r="C41" s="341" t="s">
        <v>123</v>
      </c>
      <c r="D41" s="362">
        <v>4879</v>
      </c>
      <c r="E41" s="365">
        <v>2442</v>
      </c>
      <c r="F41" s="365">
        <v>2098</v>
      </c>
      <c r="G41" s="365">
        <v>2831</v>
      </c>
      <c r="H41" s="362">
        <v>2680</v>
      </c>
      <c r="I41" s="362">
        <v>2680</v>
      </c>
      <c r="J41" s="362">
        <v>2680</v>
      </c>
      <c r="K41" s="343">
        <f t="shared" si="1"/>
        <v>-0.45070711211313796</v>
      </c>
      <c r="L41" s="364" t="s">
        <v>124</v>
      </c>
      <c r="M41" s="364"/>
    </row>
    <row r="42" spans="1:13" ht="15">
      <c r="A42" s="299"/>
      <c r="B42" s="340" t="s">
        <v>128</v>
      </c>
      <c r="C42" s="341"/>
      <c r="D42" s="362">
        <f>SUM(D39:D41)</f>
        <v>7323</v>
      </c>
      <c r="E42" s="365">
        <f>SUM(E39:E41)</f>
        <v>4428</v>
      </c>
      <c r="F42" s="365">
        <f aca="true" t="shared" si="11" ref="F42:J42">SUM(F39:F41)</f>
        <v>3989</v>
      </c>
      <c r="G42" s="365">
        <f t="shared" si="11"/>
        <v>4717</v>
      </c>
      <c r="H42" s="362">
        <f t="shared" si="11"/>
        <v>4510</v>
      </c>
      <c r="I42" s="362">
        <f t="shared" si="11"/>
        <v>4510</v>
      </c>
      <c r="J42" s="362">
        <f t="shared" si="11"/>
        <v>4510</v>
      </c>
      <c r="K42" s="343">
        <f t="shared" si="1"/>
        <v>-0.38413218626246076</v>
      </c>
      <c r="L42" s="364"/>
      <c r="M42" s="363" t="s">
        <v>129</v>
      </c>
    </row>
    <row r="43" spans="1:13" ht="15">
      <c r="A43" s="299"/>
      <c r="B43" s="340" t="s">
        <v>130</v>
      </c>
      <c r="C43" s="341"/>
      <c r="D43" s="362">
        <f>D42+D38</f>
        <v>7353</v>
      </c>
      <c r="E43" s="365">
        <f aca="true" t="shared" si="12" ref="E43:J43">E42+E38</f>
        <v>4721</v>
      </c>
      <c r="F43" s="365">
        <f>F42+F38</f>
        <v>4289</v>
      </c>
      <c r="G43" s="365">
        <f t="shared" si="12"/>
        <v>5017</v>
      </c>
      <c r="H43" s="362">
        <f t="shared" si="12"/>
        <v>4810</v>
      </c>
      <c r="I43" s="362">
        <f t="shared" si="12"/>
        <v>4810</v>
      </c>
      <c r="J43" s="362">
        <f t="shared" si="12"/>
        <v>4810</v>
      </c>
      <c r="K43" s="343">
        <f t="shared" si="1"/>
        <v>-0.3458452332381341</v>
      </c>
      <c r="L43" s="364"/>
      <c r="M43" s="363" t="s">
        <v>131</v>
      </c>
    </row>
    <row r="44" spans="1:13" ht="15">
      <c r="A44" s="348" t="s">
        <v>28</v>
      </c>
      <c r="B44" s="340" t="s">
        <v>132</v>
      </c>
      <c r="C44" s="341" t="s">
        <v>134</v>
      </c>
      <c r="D44" s="361">
        <v>400</v>
      </c>
      <c r="E44" s="361">
        <v>708</v>
      </c>
      <c r="F44" s="362">
        <v>900</v>
      </c>
      <c r="G44" s="362">
        <v>1000</v>
      </c>
      <c r="H44" s="362">
        <v>1100</v>
      </c>
      <c r="I44" s="362">
        <v>1200</v>
      </c>
      <c r="J44" s="362">
        <v>1200</v>
      </c>
      <c r="K44" s="343">
        <f t="shared" si="1"/>
        <v>2</v>
      </c>
      <c r="L44" s="363" t="s">
        <v>122</v>
      </c>
      <c r="M44" s="364" t="s">
        <v>133</v>
      </c>
    </row>
    <row r="45" spans="1:13" ht="15">
      <c r="A45" s="349" t="s">
        <v>29</v>
      </c>
      <c r="B45" s="340"/>
      <c r="C45" s="341" t="s">
        <v>135</v>
      </c>
      <c r="D45" s="361">
        <v>20</v>
      </c>
      <c r="E45" s="362">
        <v>365</v>
      </c>
      <c r="F45" s="362">
        <v>325</v>
      </c>
      <c r="G45" s="362">
        <v>325</v>
      </c>
      <c r="H45" s="362">
        <v>325</v>
      </c>
      <c r="I45" s="362">
        <v>325</v>
      </c>
      <c r="J45" s="362">
        <v>325</v>
      </c>
      <c r="K45" s="343">
        <f t="shared" si="1"/>
        <v>15.25</v>
      </c>
      <c r="L45" s="363" t="s">
        <v>136</v>
      </c>
      <c r="M45" s="364"/>
    </row>
    <row r="46" spans="1:13" ht="15">
      <c r="A46" s="299"/>
      <c r="B46" s="340" t="s">
        <v>141</v>
      </c>
      <c r="C46" s="341"/>
      <c r="D46" s="361">
        <f>SUM(D44:D45)</f>
        <v>420</v>
      </c>
      <c r="E46" s="365">
        <f>708+365</f>
        <v>1073</v>
      </c>
      <c r="F46" s="362">
        <f>F44+F45</f>
        <v>1225</v>
      </c>
      <c r="G46" s="362">
        <f aca="true" t="shared" si="13" ref="G46:J46">G44+G45</f>
        <v>1325</v>
      </c>
      <c r="H46" s="362">
        <f t="shared" si="13"/>
        <v>1425</v>
      </c>
      <c r="I46" s="362">
        <f t="shared" si="13"/>
        <v>1525</v>
      </c>
      <c r="J46" s="362">
        <f t="shared" si="13"/>
        <v>1525</v>
      </c>
      <c r="K46" s="343">
        <f t="shared" si="1"/>
        <v>2.630952380952381</v>
      </c>
      <c r="L46" s="364"/>
      <c r="M46" s="363" t="s">
        <v>137</v>
      </c>
    </row>
    <row r="47" spans="1:13" ht="15">
      <c r="A47" s="299"/>
      <c r="B47" s="340" t="s">
        <v>118</v>
      </c>
      <c r="C47" s="341" t="s">
        <v>119</v>
      </c>
      <c r="D47" s="361">
        <v>55</v>
      </c>
      <c r="E47" s="361">
        <v>72</v>
      </c>
      <c r="F47" s="361">
        <v>77</v>
      </c>
      <c r="G47" s="361">
        <v>82</v>
      </c>
      <c r="H47" s="361">
        <v>82</v>
      </c>
      <c r="I47" s="361">
        <v>82</v>
      </c>
      <c r="J47" s="361">
        <v>82</v>
      </c>
      <c r="K47" s="343">
        <f t="shared" si="1"/>
        <v>0.4909090909090909</v>
      </c>
      <c r="L47" s="364" t="s">
        <v>120</v>
      </c>
      <c r="M47" s="363" t="s">
        <v>121</v>
      </c>
    </row>
    <row r="48" spans="1:13" ht="15">
      <c r="A48" s="299"/>
      <c r="B48" s="340"/>
      <c r="C48" s="341" t="s">
        <v>123</v>
      </c>
      <c r="D48" s="365">
        <v>3541</v>
      </c>
      <c r="E48" s="362">
        <v>3434</v>
      </c>
      <c r="F48" s="362">
        <v>3434</v>
      </c>
      <c r="G48" s="362">
        <v>3434</v>
      </c>
      <c r="H48" s="362">
        <v>3434</v>
      </c>
      <c r="I48" s="362">
        <v>3434</v>
      </c>
      <c r="J48" s="362">
        <v>3434</v>
      </c>
      <c r="K48" s="343">
        <f t="shared" si="1"/>
        <v>-0.030217452696978255</v>
      </c>
      <c r="L48" s="364" t="s">
        <v>124</v>
      </c>
      <c r="M48" s="364"/>
    </row>
    <row r="49" spans="1:13" ht="15">
      <c r="A49" s="299"/>
      <c r="B49" s="340"/>
      <c r="C49" s="341" t="s">
        <v>126</v>
      </c>
      <c r="D49" s="361">
        <v>50</v>
      </c>
      <c r="E49" s="362">
        <v>50</v>
      </c>
      <c r="F49" s="362">
        <v>50</v>
      </c>
      <c r="G49" s="362">
        <v>50</v>
      </c>
      <c r="H49" s="362">
        <v>50</v>
      </c>
      <c r="I49" s="362">
        <v>50</v>
      </c>
      <c r="J49" s="362">
        <v>50</v>
      </c>
      <c r="K49" s="343">
        <f t="shared" si="1"/>
        <v>0</v>
      </c>
      <c r="L49" s="364" t="s">
        <v>127</v>
      </c>
      <c r="M49" s="364"/>
    </row>
    <row r="50" spans="1:13" ht="15">
      <c r="A50" s="299"/>
      <c r="B50" s="340" t="s">
        <v>128</v>
      </c>
      <c r="C50" s="341"/>
      <c r="D50" s="365">
        <f>SUM(D47:D49)</f>
        <v>3646</v>
      </c>
      <c r="E50" s="362">
        <f aca="true" t="shared" si="14" ref="E50:J50">SUM(E47:E49)</f>
        <v>3556</v>
      </c>
      <c r="F50" s="362">
        <f t="shared" si="14"/>
        <v>3561</v>
      </c>
      <c r="G50" s="362">
        <f t="shared" si="14"/>
        <v>3566</v>
      </c>
      <c r="H50" s="362">
        <f t="shared" si="14"/>
        <v>3566</v>
      </c>
      <c r="I50" s="362">
        <f t="shared" si="14"/>
        <v>3566</v>
      </c>
      <c r="J50" s="362">
        <f t="shared" si="14"/>
        <v>3566</v>
      </c>
      <c r="K50" s="343">
        <f t="shared" si="1"/>
        <v>-0.021941854086670324</v>
      </c>
      <c r="L50" s="364"/>
      <c r="M50" s="363" t="s">
        <v>142</v>
      </c>
    </row>
    <row r="51" spans="1:13" ht="15">
      <c r="A51" s="299"/>
      <c r="B51" s="340" t="s">
        <v>130</v>
      </c>
      <c r="C51" s="341"/>
      <c r="D51" s="365">
        <f>D46+D50</f>
        <v>4066</v>
      </c>
      <c r="E51" s="362">
        <f aca="true" t="shared" si="15" ref="E51:J51">E46+E50</f>
        <v>4629</v>
      </c>
      <c r="F51" s="362">
        <f t="shared" si="15"/>
        <v>4786</v>
      </c>
      <c r="G51" s="362">
        <f t="shared" si="15"/>
        <v>4891</v>
      </c>
      <c r="H51" s="362">
        <f t="shared" si="15"/>
        <v>4991</v>
      </c>
      <c r="I51" s="362">
        <f t="shared" si="15"/>
        <v>5091</v>
      </c>
      <c r="J51" s="362">
        <f t="shared" si="15"/>
        <v>5091</v>
      </c>
      <c r="K51" s="343">
        <f t="shared" si="1"/>
        <v>0.25209050664043287</v>
      </c>
      <c r="L51" s="364"/>
      <c r="M51" s="363" t="s">
        <v>131</v>
      </c>
    </row>
    <row r="52" spans="1:13" s="78" customFormat="1" ht="15">
      <c r="A52" s="348" t="s">
        <v>215</v>
      </c>
      <c r="B52" s="340" t="s">
        <v>132</v>
      </c>
      <c r="C52" s="341" t="s">
        <v>135</v>
      </c>
      <c r="D52" s="362">
        <v>100</v>
      </c>
      <c r="E52" s="362">
        <v>10</v>
      </c>
      <c r="F52" s="362">
        <v>10</v>
      </c>
      <c r="G52" s="362">
        <v>10</v>
      </c>
      <c r="H52" s="362">
        <v>10</v>
      </c>
      <c r="I52" s="362">
        <v>10</v>
      </c>
      <c r="J52" s="362">
        <v>10</v>
      </c>
      <c r="K52" s="343">
        <f t="shared" si="1"/>
        <v>-0.9</v>
      </c>
      <c r="L52" s="363" t="s">
        <v>136</v>
      </c>
      <c r="M52" s="364" t="s">
        <v>133</v>
      </c>
    </row>
    <row r="53" spans="1:13" s="78" customFormat="1" ht="15">
      <c r="A53" s="348" t="s">
        <v>217</v>
      </c>
      <c r="B53" s="340" t="s">
        <v>118</v>
      </c>
      <c r="C53" s="341" t="s">
        <v>119</v>
      </c>
      <c r="D53" s="365" t="s">
        <v>53</v>
      </c>
      <c r="E53" s="365">
        <v>65</v>
      </c>
      <c r="F53" s="365">
        <v>133</v>
      </c>
      <c r="G53" s="365">
        <v>783</v>
      </c>
      <c r="H53" s="362">
        <v>760</v>
      </c>
      <c r="I53" s="362">
        <v>450</v>
      </c>
      <c r="J53" s="362">
        <v>520</v>
      </c>
      <c r="K53" s="343" t="s">
        <v>20</v>
      </c>
      <c r="L53" s="364" t="s">
        <v>120</v>
      </c>
      <c r="M53" s="363" t="s">
        <v>121</v>
      </c>
    </row>
    <row r="54" spans="1:13" s="78" customFormat="1" ht="15">
      <c r="A54" s="348"/>
      <c r="B54" s="340"/>
      <c r="C54" s="341" t="s">
        <v>123</v>
      </c>
      <c r="D54" s="362">
        <v>49963</v>
      </c>
      <c r="E54" s="365">
        <v>31438</v>
      </c>
      <c r="F54" s="365">
        <v>46704</v>
      </c>
      <c r="G54" s="365">
        <v>48947</v>
      </c>
      <c r="H54" s="362">
        <v>46940</v>
      </c>
      <c r="I54" s="362">
        <v>28260</v>
      </c>
      <c r="J54" s="362">
        <v>32930</v>
      </c>
      <c r="K54" s="343">
        <f t="shared" si="1"/>
        <v>-0.3409122750835618</v>
      </c>
      <c r="L54" s="364" t="s">
        <v>124</v>
      </c>
      <c r="M54" s="363"/>
    </row>
    <row r="55" spans="1:13" s="78" customFormat="1" ht="24.75">
      <c r="A55" s="348"/>
      <c r="B55" s="340"/>
      <c r="C55" s="340" t="s">
        <v>138</v>
      </c>
      <c r="D55" s="362">
        <v>6</v>
      </c>
      <c r="E55" s="362">
        <v>5</v>
      </c>
      <c r="F55" s="362">
        <v>5</v>
      </c>
      <c r="G55" s="365">
        <v>6</v>
      </c>
      <c r="H55" s="362">
        <v>6</v>
      </c>
      <c r="I55" s="362">
        <v>4</v>
      </c>
      <c r="J55" s="362">
        <v>4</v>
      </c>
      <c r="K55" s="343">
        <f t="shared" si="1"/>
        <v>-0.3333333333333333</v>
      </c>
      <c r="L55" s="344" t="s">
        <v>139</v>
      </c>
      <c r="M55" s="363"/>
    </row>
    <row r="56" spans="1:13" s="78" customFormat="1" ht="15">
      <c r="A56" s="348"/>
      <c r="B56" s="340"/>
      <c r="C56" s="341" t="s">
        <v>126</v>
      </c>
      <c r="D56" s="365" t="s">
        <v>53</v>
      </c>
      <c r="E56" s="365">
        <v>648</v>
      </c>
      <c r="F56" s="365">
        <v>1038</v>
      </c>
      <c r="G56" s="365">
        <v>2610</v>
      </c>
      <c r="H56" s="362">
        <v>2530</v>
      </c>
      <c r="I56" s="362">
        <v>1520</v>
      </c>
      <c r="J56" s="362">
        <v>1780</v>
      </c>
      <c r="K56" s="343" t="s">
        <v>20</v>
      </c>
      <c r="L56" s="364" t="s">
        <v>127</v>
      </c>
      <c r="M56" s="363"/>
    </row>
    <row r="57" spans="1:13" s="78" customFormat="1" ht="15">
      <c r="A57" s="348"/>
      <c r="B57" s="340" t="s">
        <v>128</v>
      </c>
      <c r="C57" s="341"/>
      <c r="D57" s="362">
        <f>SUM(D53:D56)</f>
        <v>49969</v>
      </c>
      <c r="E57" s="365">
        <f aca="true" t="shared" si="16" ref="E57:J57">SUM(E53:E56)</f>
        <v>32156</v>
      </c>
      <c r="F57" s="365">
        <f t="shared" si="16"/>
        <v>47880</v>
      </c>
      <c r="G57" s="365">
        <f t="shared" si="16"/>
        <v>52346</v>
      </c>
      <c r="H57" s="362">
        <f t="shared" si="16"/>
        <v>50236</v>
      </c>
      <c r="I57" s="362">
        <f t="shared" si="16"/>
        <v>30234</v>
      </c>
      <c r="J57" s="362">
        <f t="shared" si="16"/>
        <v>35234</v>
      </c>
      <c r="K57" s="343">
        <f t="shared" si="1"/>
        <v>-0.29488282735295884</v>
      </c>
      <c r="L57" s="364"/>
      <c r="M57" s="363" t="s">
        <v>142</v>
      </c>
    </row>
    <row r="58" spans="1:13" s="78" customFormat="1" ht="15">
      <c r="A58" s="348"/>
      <c r="B58" s="340" t="s">
        <v>130</v>
      </c>
      <c r="C58" s="341"/>
      <c r="D58" s="365">
        <f>D57+D52</f>
        <v>50069</v>
      </c>
      <c r="E58" s="365">
        <f aca="true" t="shared" si="17" ref="E58:J58">E57+E52</f>
        <v>32166</v>
      </c>
      <c r="F58" s="365">
        <f t="shared" si="17"/>
        <v>47890</v>
      </c>
      <c r="G58" s="365">
        <f t="shared" si="17"/>
        <v>52356</v>
      </c>
      <c r="H58" s="365">
        <f t="shared" si="17"/>
        <v>50246</v>
      </c>
      <c r="I58" s="365">
        <f t="shared" si="17"/>
        <v>30244</v>
      </c>
      <c r="J58" s="365">
        <f t="shared" si="17"/>
        <v>35244</v>
      </c>
      <c r="K58" s="343">
        <f t="shared" si="1"/>
        <v>-0.2960913938764505</v>
      </c>
      <c r="L58" s="364"/>
      <c r="M58" s="363" t="s">
        <v>131</v>
      </c>
    </row>
    <row r="59" spans="1:13" s="78" customFormat="1" ht="15">
      <c r="A59" s="348" t="s">
        <v>216</v>
      </c>
      <c r="B59" s="340" t="s">
        <v>132</v>
      </c>
      <c r="C59" s="341" t="s">
        <v>119</v>
      </c>
      <c r="D59" s="365">
        <v>3</v>
      </c>
      <c r="E59" s="365" t="s">
        <v>53</v>
      </c>
      <c r="F59" s="365" t="s">
        <v>53</v>
      </c>
      <c r="G59" s="365" t="s">
        <v>53</v>
      </c>
      <c r="H59" s="365" t="s">
        <v>53</v>
      </c>
      <c r="I59" s="365" t="s">
        <v>53</v>
      </c>
      <c r="J59" s="365" t="s">
        <v>53</v>
      </c>
      <c r="K59" s="343" t="s">
        <v>20</v>
      </c>
      <c r="L59" s="364" t="s">
        <v>120</v>
      </c>
      <c r="M59" s="364" t="s">
        <v>133</v>
      </c>
    </row>
    <row r="60" spans="1:13" s="78" customFormat="1" ht="15">
      <c r="A60" s="348" t="s">
        <v>218</v>
      </c>
      <c r="B60" s="340"/>
      <c r="C60" s="341" t="s">
        <v>134</v>
      </c>
      <c r="D60" s="365">
        <v>180</v>
      </c>
      <c r="E60" s="365">
        <v>190</v>
      </c>
      <c r="F60" s="365">
        <v>190</v>
      </c>
      <c r="G60" s="365">
        <v>200</v>
      </c>
      <c r="H60" s="365">
        <v>236</v>
      </c>
      <c r="I60" s="365">
        <v>194</v>
      </c>
      <c r="J60" s="365">
        <v>202</v>
      </c>
      <c r="K60" s="343">
        <f t="shared" si="1"/>
        <v>0.12222222222222222</v>
      </c>
      <c r="L60" s="363" t="s">
        <v>122</v>
      </c>
      <c r="M60" s="363"/>
    </row>
    <row r="61" spans="1:13" s="78" customFormat="1" ht="15">
      <c r="A61" s="348"/>
      <c r="B61" s="340"/>
      <c r="C61" s="341" t="s">
        <v>135</v>
      </c>
      <c r="D61" s="365">
        <v>2425</v>
      </c>
      <c r="E61" s="365">
        <v>5025</v>
      </c>
      <c r="F61" s="365">
        <v>5435</v>
      </c>
      <c r="G61" s="365">
        <v>7025</v>
      </c>
      <c r="H61" s="365">
        <v>8180</v>
      </c>
      <c r="I61" s="365">
        <v>9950</v>
      </c>
      <c r="J61" s="365">
        <v>13880</v>
      </c>
      <c r="K61" s="343">
        <f t="shared" si="1"/>
        <v>4.723711340206186</v>
      </c>
      <c r="L61" s="363" t="s">
        <v>136</v>
      </c>
      <c r="M61" s="363"/>
    </row>
    <row r="62" spans="1:13" s="78" customFormat="1" ht="15">
      <c r="A62" s="348"/>
      <c r="B62" s="340"/>
      <c r="C62" s="341" t="s">
        <v>126</v>
      </c>
      <c r="D62" s="365">
        <v>5</v>
      </c>
      <c r="E62" s="365" t="s">
        <v>53</v>
      </c>
      <c r="F62" s="365" t="s">
        <v>53</v>
      </c>
      <c r="G62" s="365" t="s">
        <v>53</v>
      </c>
      <c r="H62" s="365" t="s">
        <v>53</v>
      </c>
      <c r="I62" s="365" t="s">
        <v>53</v>
      </c>
      <c r="J62" s="365" t="s">
        <v>53</v>
      </c>
      <c r="K62" s="343" t="s">
        <v>20</v>
      </c>
      <c r="L62" s="364" t="s">
        <v>127</v>
      </c>
      <c r="M62" s="363"/>
    </row>
    <row r="63" spans="1:13" s="78" customFormat="1" ht="15">
      <c r="A63" s="348"/>
      <c r="B63" s="340" t="s">
        <v>141</v>
      </c>
      <c r="C63" s="341"/>
      <c r="D63" s="365">
        <f>SUM(D59:D62)</f>
        <v>2613</v>
      </c>
      <c r="E63" s="365">
        <f aca="true" t="shared" si="18" ref="E63:J63">SUM(E59:E62)</f>
        <v>5215</v>
      </c>
      <c r="F63" s="365">
        <f t="shared" si="18"/>
        <v>5625</v>
      </c>
      <c r="G63" s="365">
        <f t="shared" si="18"/>
        <v>7225</v>
      </c>
      <c r="H63" s="365">
        <f t="shared" si="18"/>
        <v>8416</v>
      </c>
      <c r="I63" s="365">
        <f t="shared" si="18"/>
        <v>10144</v>
      </c>
      <c r="J63" s="365">
        <f t="shared" si="18"/>
        <v>14082</v>
      </c>
      <c r="K63" s="343">
        <f t="shared" si="1"/>
        <v>4.389207807118255</v>
      </c>
      <c r="L63" s="364"/>
      <c r="M63" s="363" t="s">
        <v>137</v>
      </c>
    </row>
    <row r="64" spans="1:13" s="78" customFormat="1" ht="15">
      <c r="A64" s="348"/>
      <c r="B64" s="340" t="s">
        <v>118</v>
      </c>
      <c r="C64" s="341" t="s">
        <v>225</v>
      </c>
      <c r="D64" s="365">
        <v>12068</v>
      </c>
      <c r="E64" s="365">
        <v>12373</v>
      </c>
      <c r="F64" s="365">
        <v>9037</v>
      </c>
      <c r="G64" s="365">
        <v>10368</v>
      </c>
      <c r="H64" s="365">
        <v>7405</v>
      </c>
      <c r="I64" s="365">
        <v>5797</v>
      </c>
      <c r="J64" s="365">
        <v>5150</v>
      </c>
      <c r="K64" s="343">
        <f t="shared" si="1"/>
        <v>-0.5732515744116672</v>
      </c>
      <c r="L64" s="364" t="s">
        <v>228</v>
      </c>
      <c r="M64" s="363" t="s">
        <v>121</v>
      </c>
    </row>
    <row r="65" spans="1:13" s="78" customFormat="1" ht="15">
      <c r="A65" s="348"/>
      <c r="B65" s="340"/>
      <c r="C65" s="341" t="s">
        <v>119</v>
      </c>
      <c r="D65" s="365">
        <v>13113</v>
      </c>
      <c r="E65" s="365">
        <v>12235</v>
      </c>
      <c r="F65" s="365">
        <v>11263</v>
      </c>
      <c r="G65" s="365">
        <v>9513</v>
      </c>
      <c r="H65" s="365">
        <v>8482</v>
      </c>
      <c r="I65" s="365">
        <v>12332</v>
      </c>
      <c r="J65" s="365">
        <v>9705</v>
      </c>
      <c r="K65" s="343">
        <f t="shared" si="1"/>
        <v>-0.2598947609242736</v>
      </c>
      <c r="L65" s="364" t="s">
        <v>120</v>
      </c>
      <c r="M65" s="363"/>
    </row>
    <row r="66" spans="1:13" s="78" customFormat="1" ht="15">
      <c r="A66" s="348"/>
      <c r="B66" s="340"/>
      <c r="C66" s="341" t="s">
        <v>134</v>
      </c>
      <c r="D66" s="365">
        <v>35</v>
      </c>
      <c r="E66" s="365">
        <v>206</v>
      </c>
      <c r="F66" s="365">
        <v>1</v>
      </c>
      <c r="G66" s="365">
        <v>1</v>
      </c>
      <c r="H66" s="365">
        <v>11</v>
      </c>
      <c r="I66" s="365" t="s">
        <v>53</v>
      </c>
      <c r="J66" s="365">
        <v>1</v>
      </c>
      <c r="K66" s="343">
        <f t="shared" si="1"/>
        <v>-0.9714285714285714</v>
      </c>
      <c r="L66" s="363" t="s">
        <v>122</v>
      </c>
      <c r="M66" s="363"/>
    </row>
    <row r="67" spans="1:13" s="78" customFormat="1" ht="15">
      <c r="A67" s="348"/>
      <c r="B67" s="340"/>
      <c r="C67" s="341" t="s">
        <v>123</v>
      </c>
      <c r="D67" s="365">
        <v>738548</v>
      </c>
      <c r="E67" s="365">
        <v>812839</v>
      </c>
      <c r="F67" s="365">
        <v>904680</v>
      </c>
      <c r="G67" s="365">
        <v>1060673</v>
      </c>
      <c r="H67" s="365">
        <v>1065999</v>
      </c>
      <c r="I67" s="365">
        <v>877993</v>
      </c>
      <c r="J67" s="365">
        <v>1099273</v>
      </c>
      <c r="K67" s="343">
        <f t="shared" si="1"/>
        <v>0.4884245844549034</v>
      </c>
      <c r="L67" s="364" t="s">
        <v>124</v>
      </c>
      <c r="M67" s="363"/>
    </row>
    <row r="68" spans="1:13" s="78" customFormat="1" ht="24.75">
      <c r="A68" s="348"/>
      <c r="B68" s="340"/>
      <c r="C68" s="340" t="s">
        <v>138</v>
      </c>
      <c r="D68" s="365">
        <v>4</v>
      </c>
      <c r="E68" s="365">
        <v>4</v>
      </c>
      <c r="F68" s="365">
        <v>4</v>
      </c>
      <c r="G68" s="365">
        <v>6</v>
      </c>
      <c r="H68" s="365">
        <v>7</v>
      </c>
      <c r="I68" s="365">
        <v>7</v>
      </c>
      <c r="J68" s="365">
        <v>6</v>
      </c>
      <c r="K68" s="343">
        <f t="shared" si="1"/>
        <v>0.5</v>
      </c>
      <c r="L68" s="344" t="s">
        <v>139</v>
      </c>
      <c r="M68" s="363"/>
    </row>
    <row r="69" spans="1:13" s="78" customFormat="1" ht="15">
      <c r="A69" s="348"/>
      <c r="B69" s="340"/>
      <c r="C69" s="341" t="s">
        <v>126</v>
      </c>
      <c r="D69" s="365">
        <v>150332</v>
      </c>
      <c r="E69" s="365">
        <v>50610</v>
      </c>
      <c r="F69" s="365">
        <v>76957</v>
      </c>
      <c r="G69" s="365">
        <v>89127</v>
      </c>
      <c r="H69" s="365">
        <v>54854</v>
      </c>
      <c r="I69" s="365">
        <v>59835</v>
      </c>
      <c r="J69" s="365">
        <v>49908</v>
      </c>
      <c r="K69" s="343">
        <f t="shared" si="1"/>
        <v>-0.6680147939227843</v>
      </c>
      <c r="L69" s="364" t="s">
        <v>127</v>
      </c>
      <c r="M69" s="363"/>
    </row>
    <row r="70" spans="1:13" s="78" customFormat="1" ht="15">
      <c r="A70" s="348"/>
      <c r="B70" s="340" t="s">
        <v>128</v>
      </c>
      <c r="C70" s="341"/>
      <c r="D70" s="365">
        <f>SUM(D64:D69)</f>
        <v>914100</v>
      </c>
      <c r="E70" s="365">
        <f aca="true" t="shared" si="19" ref="E70:J70">SUM(E64:E69)</f>
        <v>888267</v>
      </c>
      <c r="F70" s="365">
        <f t="shared" si="19"/>
        <v>1001942</v>
      </c>
      <c r="G70" s="365">
        <f t="shared" si="19"/>
        <v>1169688</v>
      </c>
      <c r="H70" s="365">
        <f t="shared" si="19"/>
        <v>1136758</v>
      </c>
      <c r="I70" s="365">
        <f t="shared" si="19"/>
        <v>955964</v>
      </c>
      <c r="J70" s="365">
        <f t="shared" si="19"/>
        <v>1164043</v>
      </c>
      <c r="K70" s="343">
        <f t="shared" si="1"/>
        <v>0.27343069686029975</v>
      </c>
      <c r="L70" s="364"/>
      <c r="M70" s="363" t="s">
        <v>142</v>
      </c>
    </row>
    <row r="71" spans="1:13" s="78" customFormat="1" ht="15">
      <c r="A71" s="348"/>
      <c r="B71" s="340" t="s">
        <v>130</v>
      </c>
      <c r="C71" s="341"/>
      <c r="D71" s="365">
        <f>D70+D63</f>
        <v>916713</v>
      </c>
      <c r="E71" s="365">
        <f aca="true" t="shared" si="20" ref="E71:J71">E70+E63</f>
        <v>893482</v>
      </c>
      <c r="F71" s="365">
        <f t="shared" si="20"/>
        <v>1007567</v>
      </c>
      <c r="G71" s="365">
        <f t="shared" si="20"/>
        <v>1176913</v>
      </c>
      <c r="H71" s="365">
        <f t="shared" si="20"/>
        <v>1145174</v>
      </c>
      <c r="I71" s="365">
        <f t="shared" si="20"/>
        <v>966108</v>
      </c>
      <c r="J71" s="365">
        <f t="shared" si="20"/>
        <v>1178125</v>
      </c>
      <c r="K71" s="343">
        <f t="shared" si="1"/>
        <v>0.28516231361396643</v>
      </c>
      <c r="L71" s="364"/>
      <c r="M71" s="363" t="s">
        <v>131</v>
      </c>
    </row>
    <row r="72" spans="1:13" s="15" customFormat="1" ht="23.25">
      <c r="A72" s="348" t="s">
        <v>186</v>
      </c>
      <c r="B72" s="340" t="s">
        <v>132</v>
      </c>
      <c r="C72" s="341" t="s">
        <v>135</v>
      </c>
      <c r="D72" s="361" t="s">
        <v>53</v>
      </c>
      <c r="E72" s="361" t="s">
        <v>53</v>
      </c>
      <c r="F72" s="361" t="s">
        <v>53</v>
      </c>
      <c r="G72" s="361" t="s">
        <v>53</v>
      </c>
      <c r="H72" s="361" t="s">
        <v>53</v>
      </c>
      <c r="I72" s="361">
        <v>1</v>
      </c>
      <c r="J72" s="361">
        <v>3</v>
      </c>
      <c r="K72" s="343" t="s">
        <v>20</v>
      </c>
      <c r="L72" s="364" t="s">
        <v>120</v>
      </c>
      <c r="M72" s="364" t="s">
        <v>133</v>
      </c>
    </row>
    <row r="73" spans="1:13" s="15" customFormat="1" ht="15">
      <c r="A73" s="299"/>
      <c r="B73" s="340" t="s">
        <v>141</v>
      </c>
      <c r="C73" s="341"/>
      <c r="D73" s="361" t="s">
        <v>53</v>
      </c>
      <c r="E73" s="361" t="s">
        <v>53</v>
      </c>
      <c r="F73" s="361" t="s">
        <v>53</v>
      </c>
      <c r="G73" s="361" t="s">
        <v>53</v>
      </c>
      <c r="H73" s="361" t="s">
        <v>53</v>
      </c>
      <c r="I73" s="361" t="s">
        <v>53</v>
      </c>
      <c r="J73" s="361">
        <f>J72</f>
        <v>3</v>
      </c>
      <c r="K73" s="343" t="s">
        <v>20</v>
      </c>
      <c r="L73" s="364"/>
      <c r="M73" s="363" t="s">
        <v>137</v>
      </c>
    </row>
    <row r="74" spans="1:13" s="15" customFormat="1" ht="15">
      <c r="A74" s="299"/>
      <c r="B74" s="340" t="s">
        <v>118</v>
      </c>
      <c r="C74" s="341" t="s">
        <v>119</v>
      </c>
      <c r="D74" s="361">
        <v>834</v>
      </c>
      <c r="E74" s="361">
        <v>911</v>
      </c>
      <c r="F74" s="361">
        <v>610</v>
      </c>
      <c r="G74" s="361">
        <v>784</v>
      </c>
      <c r="H74" s="366">
        <v>1388</v>
      </c>
      <c r="I74" s="366">
        <v>1266</v>
      </c>
      <c r="J74" s="366">
        <v>1150</v>
      </c>
      <c r="K74" s="343">
        <f t="shared" si="1"/>
        <v>0.37889688249400477</v>
      </c>
      <c r="L74" s="364" t="s">
        <v>120</v>
      </c>
      <c r="M74" s="363" t="s">
        <v>121</v>
      </c>
    </row>
    <row r="75" spans="1:13" s="15" customFormat="1" ht="15">
      <c r="A75" s="299"/>
      <c r="B75" s="340"/>
      <c r="C75" s="341" t="s">
        <v>123</v>
      </c>
      <c r="D75" s="365">
        <v>116651</v>
      </c>
      <c r="E75" s="365">
        <v>140096</v>
      </c>
      <c r="F75" s="365">
        <v>142213</v>
      </c>
      <c r="G75" s="365">
        <v>151327</v>
      </c>
      <c r="H75" s="365">
        <v>152871</v>
      </c>
      <c r="I75" s="365">
        <v>149786</v>
      </c>
      <c r="J75" s="365">
        <v>183994</v>
      </c>
      <c r="K75" s="343">
        <f t="shared" si="1"/>
        <v>0.5773032378633702</v>
      </c>
      <c r="L75" s="364" t="s">
        <v>124</v>
      </c>
      <c r="M75" s="364"/>
    </row>
    <row r="76" spans="1:13" s="15" customFormat="1" ht="15">
      <c r="A76" s="299"/>
      <c r="B76" s="340"/>
      <c r="C76" s="341" t="s">
        <v>126</v>
      </c>
      <c r="D76" s="365">
        <v>2936</v>
      </c>
      <c r="E76" s="365">
        <v>10833</v>
      </c>
      <c r="F76" s="365">
        <v>9208</v>
      </c>
      <c r="G76" s="365">
        <v>6558</v>
      </c>
      <c r="H76" s="365">
        <v>9795</v>
      </c>
      <c r="I76" s="365">
        <v>7670</v>
      </c>
      <c r="J76" s="365">
        <v>6584</v>
      </c>
      <c r="K76" s="343">
        <f aca="true" t="shared" si="21" ref="K76:K140">(J76-D76)/D76</f>
        <v>1.2425068119891007</v>
      </c>
      <c r="L76" s="364" t="s">
        <v>127</v>
      </c>
      <c r="M76" s="364"/>
    </row>
    <row r="77" spans="1:13" s="15" customFormat="1" ht="26.25">
      <c r="A77" s="299"/>
      <c r="B77" s="340"/>
      <c r="C77" s="340" t="s">
        <v>354</v>
      </c>
      <c r="D77" s="361">
        <v>13</v>
      </c>
      <c r="E77" s="361" t="s">
        <v>53</v>
      </c>
      <c r="F77" s="361" t="s">
        <v>53</v>
      </c>
      <c r="G77" s="361" t="s">
        <v>53</v>
      </c>
      <c r="H77" s="361" t="s">
        <v>53</v>
      </c>
      <c r="I77" s="361"/>
      <c r="J77" s="361"/>
      <c r="K77" s="343">
        <f t="shared" si="21"/>
        <v>-1</v>
      </c>
      <c r="L77" s="363" t="s">
        <v>143</v>
      </c>
      <c r="M77" s="364"/>
    </row>
    <row r="78" spans="1:13" s="15" customFormat="1" ht="15">
      <c r="A78" s="299"/>
      <c r="B78" s="340" t="s">
        <v>128</v>
      </c>
      <c r="C78" s="341"/>
      <c r="D78" s="365">
        <f>SUM(D74:D76)</f>
        <v>120421</v>
      </c>
      <c r="E78" s="365">
        <f aca="true" t="shared" si="22" ref="E78:J78">SUM(E74:E76)</f>
        <v>151840</v>
      </c>
      <c r="F78" s="365">
        <f t="shared" si="22"/>
        <v>152031</v>
      </c>
      <c r="G78" s="365">
        <f t="shared" si="22"/>
        <v>158669</v>
      </c>
      <c r="H78" s="365">
        <f t="shared" si="22"/>
        <v>164054</v>
      </c>
      <c r="I78" s="365">
        <f t="shared" si="22"/>
        <v>158722</v>
      </c>
      <c r="J78" s="365">
        <f t="shared" si="22"/>
        <v>191728</v>
      </c>
      <c r="K78" s="343">
        <f t="shared" si="21"/>
        <v>0.5921475490155371</v>
      </c>
      <c r="L78" s="364"/>
      <c r="M78" s="363" t="s">
        <v>129</v>
      </c>
    </row>
    <row r="79" spans="1:13" s="15" customFormat="1" ht="15.75" thickBot="1">
      <c r="A79" s="317"/>
      <c r="B79" s="357" t="s">
        <v>130</v>
      </c>
      <c r="C79" s="358"/>
      <c r="D79" s="367">
        <f>SUM(D78,D73)</f>
        <v>120421</v>
      </c>
      <c r="E79" s="367">
        <f aca="true" t="shared" si="23" ref="E79:J79">SUM(E78,E73)</f>
        <v>151840</v>
      </c>
      <c r="F79" s="367">
        <f t="shared" si="23"/>
        <v>152031</v>
      </c>
      <c r="G79" s="367">
        <f t="shared" si="23"/>
        <v>158669</v>
      </c>
      <c r="H79" s="367">
        <f t="shared" si="23"/>
        <v>164054</v>
      </c>
      <c r="I79" s="367">
        <f t="shared" si="23"/>
        <v>158722</v>
      </c>
      <c r="J79" s="367">
        <f t="shared" si="23"/>
        <v>191731</v>
      </c>
      <c r="K79" s="368">
        <f t="shared" si="21"/>
        <v>0.5921724616138381</v>
      </c>
      <c r="L79" s="369"/>
      <c r="M79" s="370" t="s">
        <v>131</v>
      </c>
    </row>
    <row r="80" spans="1:13" ht="13.5" customHeight="1">
      <c r="A80" s="490" t="s">
        <v>187</v>
      </c>
      <c r="B80" s="371" t="s">
        <v>132</v>
      </c>
      <c r="C80" s="372" t="s">
        <v>135</v>
      </c>
      <c r="D80" s="373" t="s">
        <v>53</v>
      </c>
      <c r="E80" s="373">
        <v>37</v>
      </c>
      <c r="F80" s="373">
        <v>65</v>
      </c>
      <c r="G80" s="373">
        <v>115</v>
      </c>
      <c r="H80" s="373">
        <v>242</v>
      </c>
      <c r="I80" s="373">
        <v>148</v>
      </c>
      <c r="J80" s="373">
        <v>179</v>
      </c>
      <c r="K80" s="343" t="s">
        <v>20</v>
      </c>
      <c r="L80" s="374" t="s">
        <v>136</v>
      </c>
      <c r="M80" s="364" t="s">
        <v>133</v>
      </c>
    </row>
    <row r="81" spans="1:13" s="2" customFormat="1" ht="12">
      <c r="A81" s="491"/>
      <c r="B81" s="340" t="s">
        <v>141</v>
      </c>
      <c r="C81" s="375"/>
      <c r="D81" s="376" t="s">
        <v>53</v>
      </c>
      <c r="E81" s="376">
        <v>37</v>
      </c>
      <c r="F81" s="376">
        <v>65</v>
      </c>
      <c r="G81" s="376">
        <v>115</v>
      </c>
      <c r="H81" s="376">
        <f>H80</f>
        <v>242</v>
      </c>
      <c r="I81" s="376">
        <f>I80</f>
        <v>148</v>
      </c>
      <c r="J81" s="376">
        <f>J80</f>
        <v>179</v>
      </c>
      <c r="K81" s="343" t="s">
        <v>20</v>
      </c>
      <c r="L81" s="377"/>
      <c r="M81" s="363" t="s">
        <v>137</v>
      </c>
    </row>
    <row r="82" spans="1:13" s="2" customFormat="1" ht="12">
      <c r="A82" s="378"/>
      <c r="B82" s="340" t="s">
        <v>118</v>
      </c>
      <c r="C82" s="341" t="s">
        <v>119</v>
      </c>
      <c r="D82" s="379">
        <v>165</v>
      </c>
      <c r="E82" s="376">
        <v>169</v>
      </c>
      <c r="F82" s="376">
        <v>221</v>
      </c>
      <c r="G82" s="376">
        <v>224</v>
      </c>
      <c r="H82" s="376">
        <v>344</v>
      </c>
      <c r="I82" s="376">
        <v>371</v>
      </c>
      <c r="J82" s="376">
        <v>414</v>
      </c>
      <c r="K82" s="343">
        <f t="shared" si="21"/>
        <v>1.509090909090909</v>
      </c>
      <c r="L82" s="363" t="s">
        <v>120</v>
      </c>
      <c r="M82" s="363" t="s">
        <v>121</v>
      </c>
    </row>
    <row r="83" spans="1:13" s="2" customFormat="1" ht="12">
      <c r="A83" s="378"/>
      <c r="B83" s="340"/>
      <c r="C83" s="341" t="s">
        <v>123</v>
      </c>
      <c r="D83" s="379">
        <v>2298</v>
      </c>
      <c r="E83" s="376">
        <v>2433</v>
      </c>
      <c r="F83" s="376">
        <v>2530</v>
      </c>
      <c r="G83" s="376">
        <v>1188</v>
      </c>
      <c r="H83" s="376">
        <v>1320</v>
      </c>
      <c r="I83" s="376">
        <v>931</v>
      </c>
      <c r="J83" s="376">
        <v>1690</v>
      </c>
      <c r="K83" s="343">
        <f t="shared" si="21"/>
        <v>-0.26457789382071367</v>
      </c>
      <c r="L83" s="363" t="s">
        <v>124</v>
      </c>
      <c r="M83" s="364"/>
    </row>
    <row r="84" spans="1:13" s="2" customFormat="1" ht="12">
      <c r="A84" s="378"/>
      <c r="B84" s="340"/>
      <c r="C84" s="341" t="s">
        <v>126</v>
      </c>
      <c r="D84" s="379">
        <v>160</v>
      </c>
      <c r="E84" s="376">
        <v>100</v>
      </c>
      <c r="F84" s="376">
        <v>92</v>
      </c>
      <c r="G84" s="376">
        <v>113</v>
      </c>
      <c r="H84" s="376">
        <v>73</v>
      </c>
      <c r="I84" s="376">
        <v>57</v>
      </c>
      <c r="J84" s="376">
        <v>77</v>
      </c>
      <c r="K84" s="343">
        <f t="shared" si="21"/>
        <v>-0.51875</v>
      </c>
      <c r="L84" s="363" t="s">
        <v>127</v>
      </c>
      <c r="M84" s="364"/>
    </row>
    <row r="85" spans="1:13" s="2" customFormat="1" ht="12">
      <c r="A85" s="378"/>
      <c r="B85" s="340" t="s">
        <v>128</v>
      </c>
      <c r="C85" s="341"/>
      <c r="D85" s="379">
        <f>SUM(D82:D84)</f>
        <v>2623</v>
      </c>
      <c r="E85" s="376">
        <f>SUM(E82:E84)</f>
        <v>2702</v>
      </c>
      <c r="F85" s="376">
        <f aca="true" t="shared" si="24" ref="F85:J85">SUM(F82:F84)</f>
        <v>2843</v>
      </c>
      <c r="G85" s="376">
        <f t="shared" si="24"/>
        <v>1525</v>
      </c>
      <c r="H85" s="376">
        <f t="shared" si="24"/>
        <v>1737</v>
      </c>
      <c r="I85" s="376">
        <f t="shared" si="24"/>
        <v>1359</v>
      </c>
      <c r="J85" s="376">
        <f t="shared" si="24"/>
        <v>2181</v>
      </c>
      <c r="K85" s="343">
        <f t="shared" si="21"/>
        <v>-0.16850934044986657</v>
      </c>
      <c r="L85" s="377"/>
      <c r="M85" s="363" t="s">
        <v>129</v>
      </c>
    </row>
    <row r="86" spans="1:13" s="2" customFormat="1" ht="12">
      <c r="A86" s="378"/>
      <c r="B86" s="340" t="s">
        <v>130</v>
      </c>
      <c r="C86" s="375"/>
      <c r="D86" s="379">
        <f>SUM(D85,D81)</f>
        <v>2623</v>
      </c>
      <c r="E86" s="376">
        <f>SUM(E85,E81)</f>
        <v>2739</v>
      </c>
      <c r="F86" s="376">
        <f aca="true" t="shared" si="25" ref="F86:J86">SUM(F85,F81)</f>
        <v>2908</v>
      </c>
      <c r="G86" s="376">
        <f t="shared" si="25"/>
        <v>1640</v>
      </c>
      <c r="H86" s="376">
        <f t="shared" si="25"/>
        <v>1979</v>
      </c>
      <c r="I86" s="376">
        <f t="shared" si="25"/>
        <v>1507</v>
      </c>
      <c r="J86" s="376">
        <f t="shared" si="25"/>
        <v>2360</v>
      </c>
      <c r="K86" s="343">
        <f t="shared" si="21"/>
        <v>-0.10026686999618757</v>
      </c>
      <c r="L86" s="377"/>
      <c r="M86" s="363" t="s">
        <v>144</v>
      </c>
    </row>
    <row r="87" spans="1:13" ht="15">
      <c r="A87" s="348" t="s">
        <v>33</v>
      </c>
      <c r="B87" s="340" t="s">
        <v>132</v>
      </c>
      <c r="C87" s="341" t="s">
        <v>135</v>
      </c>
      <c r="D87" s="361" t="s">
        <v>53</v>
      </c>
      <c r="E87" s="361">
        <v>36</v>
      </c>
      <c r="F87" s="361">
        <v>36</v>
      </c>
      <c r="G87" s="361">
        <v>36</v>
      </c>
      <c r="H87" s="361">
        <v>36</v>
      </c>
      <c r="I87" s="361">
        <v>36</v>
      </c>
      <c r="J87" s="361">
        <v>36</v>
      </c>
      <c r="K87" s="343" t="s">
        <v>20</v>
      </c>
      <c r="L87" s="363" t="s">
        <v>136</v>
      </c>
      <c r="M87" s="364" t="s">
        <v>133</v>
      </c>
    </row>
    <row r="88" spans="1:13" ht="15">
      <c r="A88" s="349" t="s">
        <v>34</v>
      </c>
      <c r="B88" s="340" t="s">
        <v>118</v>
      </c>
      <c r="C88" s="341" t="s">
        <v>119</v>
      </c>
      <c r="D88" s="361">
        <v>31</v>
      </c>
      <c r="E88" s="361">
        <v>139</v>
      </c>
      <c r="F88" s="361">
        <v>178</v>
      </c>
      <c r="G88" s="361">
        <v>160</v>
      </c>
      <c r="H88" s="361">
        <v>92</v>
      </c>
      <c r="I88" s="361">
        <v>98</v>
      </c>
      <c r="J88" s="361">
        <v>88</v>
      </c>
      <c r="K88" s="343">
        <f t="shared" si="21"/>
        <v>1.8387096774193548</v>
      </c>
      <c r="L88" s="363" t="s">
        <v>120</v>
      </c>
      <c r="M88" s="363" t="s">
        <v>121</v>
      </c>
    </row>
    <row r="89" spans="1:13" ht="15">
      <c r="A89" s="299"/>
      <c r="B89" s="340"/>
      <c r="C89" s="341" t="s">
        <v>123</v>
      </c>
      <c r="D89" s="365">
        <v>7088</v>
      </c>
      <c r="E89" s="365">
        <v>15000</v>
      </c>
      <c r="F89" s="365">
        <v>17452</v>
      </c>
      <c r="G89" s="365">
        <v>13860</v>
      </c>
      <c r="H89" s="365">
        <v>13599</v>
      </c>
      <c r="I89" s="365">
        <v>12840</v>
      </c>
      <c r="J89" s="365">
        <v>11097</v>
      </c>
      <c r="K89" s="343">
        <f t="shared" si="21"/>
        <v>0.5656038374717833</v>
      </c>
      <c r="L89" s="363" t="s">
        <v>124</v>
      </c>
      <c r="M89" s="364"/>
    </row>
    <row r="90" spans="1:13" ht="24.75" customHeight="1">
      <c r="A90" s="299"/>
      <c r="B90" s="340"/>
      <c r="C90" s="341" t="s">
        <v>126</v>
      </c>
      <c r="D90" s="361">
        <v>21</v>
      </c>
      <c r="E90" s="361">
        <v>51</v>
      </c>
      <c r="F90" s="361">
        <v>58</v>
      </c>
      <c r="G90" s="361">
        <v>44</v>
      </c>
      <c r="H90" s="361">
        <v>69</v>
      </c>
      <c r="I90" s="361">
        <v>47</v>
      </c>
      <c r="J90" s="361">
        <v>90</v>
      </c>
      <c r="K90" s="343">
        <f t="shared" si="21"/>
        <v>3.2857142857142856</v>
      </c>
      <c r="L90" s="363" t="s">
        <v>127</v>
      </c>
      <c r="M90" s="364"/>
    </row>
    <row r="91" spans="1:13" ht="15">
      <c r="A91" s="299"/>
      <c r="B91" s="340" t="s">
        <v>128</v>
      </c>
      <c r="C91" s="341"/>
      <c r="D91" s="365">
        <f>SUM(D88:D90)</f>
        <v>7140</v>
      </c>
      <c r="E91" s="365">
        <f aca="true" t="shared" si="26" ref="E91:J91">SUM(E88:E90)</f>
        <v>15190</v>
      </c>
      <c r="F91" s="365">
        <f t="shared" si="26"/>
        <v>17688</v>
      </c>
      <c r="G91" s="365">
        <f t="shared" si="26"/>
        <v>14064</v>
      </c>
      <c r="H91" s="365">
        <f t="shared" si="26"/>
        <v>13760</v>
      </c>
      <c r="I91" s="365">
        <f t="shared" si="26"/>
        <v>12985</v>
      </c>
      <c r="J91" s="365">
        <f t="shared" si="26"/>
        <v>11275</v>
      </c>
      <c r="K91" s="343">
        <f t="shared" si="21"/>
        <v>0.5791316526610645</v>
      </c>
      <c r="L91" s="363"/>
      <c r="M91" s="363" t="s">
        <v>129</v>
      </c>
    </row>
    <row r="92" spans="1:13" ht="15">
      <c r="A92" s="299"/>
      <c r="B92" s="340" t="s">
        <v>130</v>
      </c>
      <c r="C92" s="341"/>
      <c r="D92" s="365">
        <f>SUM(D91,D87)</f>
        <v>7140</v>
      </c>
      <c r="E92" s="365">
        <f aca="true" t="shared" si="27" ref="E92:J92">SUM(E91,E87)</f>
        <v>15226</v>
      </c>
      <c r="F92" s="365">
        <f t="shared" si="27"/>
        <v>17724</v>
      </c>
      <c r="G92" s="365">
        <f t="shared" si="27"/>
        <v>14100</v>
      </c>
      <c r="H92" s="365">
        <f t="shared" si="27"/>
        <v>13796</v>
      </c>
      <c r="I92" s="365">
        <f t="shared" si="27"/>
        <v>13021</v>
      </c>
      <c r="J92" s="365">
        <f t="shared" si="27"/>
        <v>11311</v>
      </c>
      <c r="K92" s="343">
        <f t="shared" si="21"/>
        <v>0.5841736694677871</v>
      </c>
      <c r="L92" s="363"/>
      <c r="M92" s="363" t="s">
        <v>144</v>
      </c>
    </row>
    <row r="93" spans="1:13" ht="15.75" customHeight="1">
      <c r="A93" s="475" t="s">
        <v>188</v>
      </c>
      <c r="B93" s="340" t="s">
        <v>132</v>
      </c>
      <c r="C93" s="341" t="s">
        <v>134</v>
      </c>
      <c r="D93" s="365" t="s">
        <v>53</v>
      </c>
      <c r="E93" s="365" t="s">
        <v>53</v>
      </c>
      <c r="F93" s="365" t="s">
        <v>53</v>
      </c>
      <c r="G93" s="365" t="s">
        <v>53</v>
      </c>
      <c r="H93" s="365">
        <v>30</v>
      </c>
      <c r="I93" s="362">
        <v>30</v>
      </c>
      <c r="J93" s="362">
        <v>50</v>
      </c>
      <c r="K93" s="343" t="s">
        <v>20</v>
      </c>
      <c r="L93" s="363" t="s">
        <v>122</v>
      </c>
      <c r="M93" s="363"/>
    </row>
    <row r="94" spans="1:13" ht="15">
      <c r="A94" s="475"/>
      <c r="B94" s="340"/>
      <c r="C94" s="341" t="s">
        <v>135</v>
      </c>
      <c r="D94" s="365">
        <v>3918</v>
      </c>
      <c r="E94" s="365">
        <v>3652</v>
      </c>
      <c r="F94" s="365">
        <v>3753</v>
      </c>
      <c r="G94" s="365">
        <v>3919</v>
      </c>
      <c r="H94" s="365">
        <v>3429</v>
      </c>
      <c r="I94" s="362">
        <v>3450</v>
      </c>
      <c r="J94" s="362">
        <v>3550</v>
      </c>
      <c r="K94" s="343">
        <f t="shared" si="21"/>
        <v>-0.09392547217968351</v>
      </c>
      <c r="L94" s="363" t="s">
        <v>136</v>
      </c>
      <c r="M94" s="363"/>
    </row>
    <row r="95" spans="1:13" s="2" customFormat="1" ht="22.5" customHeight="1">
      <c r="A95" s="475"/>
      <c r="B95" s="340" t="s">
        <v>141</v>
      </c>
      <c r="C95" s="361"/>
      <c r="D95" s="365">
        <f>SUM(D93:D94)</f>
        <v>3918</v>
      </c>
      <c r="E95" s="365">
        <f aca="true" t="shared" si="28" ref="E95:I95">SUM(E93:E94)</f>
        <v>3652</v>
      </c>
      <c r="F95" s="365">
        <f t="shared" si="28"/>
        <v>3753</v>
      </c>
      <c r="G95" s="365">
        <f t="shared" si="28"/>
        <v>3919</v>
      </c>
      <c r="H95" s="365">
        <f t="shared" si="28"/>
        <v>3459</v>
      </c>
      <c r="I95" s="362">
        <f t="shared" si="28"/>
        <v>3480</v>
      </c>
      <c r="J95" s="362">
        <f>SUM(J93:J94)</f>
        <v>3600</v>
      </c>
      <c r="K95" s="343">
        <f t="shared" si="21"/>
        <v>-0.08116385911179173</v>
      </c>
      <c r="L95" s="380"/>
      <c r="M95" s="363" t="s">
        <v>137</v>
      </c>
    </row>
    <row r="96" spans="1:13" ht="22.5" customHeight="1">
      <c r="A96" s="475"/>
      <c r="B96" s="340" t="s">
        <v>118</v>
      </c>
      <c r="C96" s="341" t="s">
        <v>119</v>
      </c>
      <c r="D96" s="365">
        <v>8629</v>
      </c>
      <c r="E96" s="365">
        <v>28092</v>
      </c>
      <c r="F96" s="365">
        <v>33962</v>
      </c>
      <c r="G96" s="365">
        <v>34712</v>
      </c>
      <c r="H96" s="365">
        <v>34453</v>
      </c>
      <c r="I96" s="362">
        <v>31971</v>
      </c>
      <c r="J96" s="362">
        <v>32380</v>
      </c>
      <c r="K96" s="343">
        <f t="shared" si="21"/>
        <v>2.7524626260285086</v>
      </c>
      <c r="L96" s="363" t="s">
        <v>120</v>
      </c>
      <c r="M96" s="363" t="s">
        <v>121</v>
      </c>
    </row>
    <row r="97" spans="1:13" ht="26.25" customHeight="1">
      <c r="A97" s="475"/>
      <c r="B97" s="381"/>
      <c r="C97" s="382" t="s">
        <v>134</v>
      </c>
      <c r="D97" s="365">
        <v>64</v>
      </c>
      <c r="E97" s="365">
        <v>62</v>
      </c>
      <c r="F97" s="365">
        <v>74</v>
      </c>
      <c r="G97" s="365">
        <v>50</v>
      </c>
      <c r="H97" s="365">
        <v>46</v>
      </c>
      <c r="I97" s="365">
        <v>58</v>
      </c>
      <c r="J97" s="362">
        <v>67</v>
      </c>
      <c r="K97" s="343">
        <f t="shared" si="21"/>
        <v>0.046875</v>
      </c>
      <c r="L97" s="363" t="s">
        <v>122</v>
      </c>
      <c r="M97" s="363"/>
    </row>
    <row r="98" spans="1:13" s="78" customFormat="1" ht="26.25" customHeight="1">
      <c r="A98" s="304"/>
      <c r="B98" s="381"/>
      <c r="C98" s="382" t="s">
        <v>135</v>
      </c>
      <c r="D98" s="365">
        <v>83</v>
      </c>
      <c r="E98" s="365">
        <v>285</v>
      </c>
      <c r="F98" s="365">
        <v>105</v>
      </c>
      <c r="G98" s="365">
        <v>104</v>
      </c>
      <c r="H98" s="365">
        <v>300</v>
      </c>
      <c r="I98" s="362">
        <v>300</v>
      </c>
      <c r="J98" s="362">
        <v>300</v>
      </c>
      <c r="K98" s="343">
        <f t="shared" si="21"/>
        <v>2.6144578313253013</v>
      </c>
      <c r="L98" s="363"/>
      <c r="M98" s="363"/>
    </row>
    <row r="99" spans="1:13" ht="15">
      <c r="A99" s="299"/>
      <c r="B99" s="340"/>
      <c r="C99" s="341" t="s">
        <v>123</v>
      </c>
      <c r="D99" s="365">
        <v>41651</v>
      </c>
      <c r="E99" s="365">
        <v>50899</v>
      </c>
      <c r="F99" s="365">
        <v>51020</v>
      </c>
      <c r="G99" s="365">
        <v>52847</v>
      </c>
      <c r="H99" s="365">
        <v>51534</v>
      </c>
      <c r="I99" s="365">
        <v>53551</v>
      </c>
      <c r="J99" s="362">
        <v>52783</v>
      </c>
      <c r="K99" s="343">
        <f t="shared" si="21"/>
        <v>0.2672684929533505</v>
      </c>
      <c r="L99" s="363" t="s">
        <v>124</v>
      </c>
      <c r="M99" s="363"/>
    </row>
    <row r="100" spans="1:13" ht="24.75">
      <c r="A100" s="299"/>
      <c r="B100" s="340"/>
      <c r="C100" s="340" t="s">
        <v>140</v>
      </c>
      <c r="D100" s="365" t="s">
        <v>53</v>
      </c>
      <c r="E100" s="365" t="s">
        <v>53</v>
      </c>
      <c r="F100" s="365" t="s">
        <v>53</v>
      </c>
      <c r="G100" s="362">
        <v>2</v>
      </c>
      <c r="H100" s="362">
        <v>5</v>
      </c>
      <c r="I100" s="362">
        <v>5</v>
      </c>
      <c r="J100" s="362">
        <v>20</v>
      </c>
      <c r="K100" s="343" t="s">
        <v>20</v>
      </c>
      <c r="L100" s="363" t="s">
        <v>125</v>
      </c>
      <c r="M100" s="363"/>
    </row>
    <row r="101" spans="1:13" ht="15">
      <c r="A101" s="299"/>
      <c r="B101" s="340"/>
      <c r="C101" s="341" t="s">
        <v>126</v>
      </c>
      <c r="D101" s="383">
        <v>739</v>
      </c>
      <c r="E101" s="383">
        <v>1728</v>
      </c>
      <c r="F101" s="383">
        <v>2337</v>
      </c>
      <c r="G101" s="383">
        <v>2149</v>
      </c>
      <c r="H101" s="383">
        <v>1722</v>
      </c>
      <c r="I101" s="383">
        <v>1881</v>
      </c>
      <c r="J101" s="379">
        <v>1810</v>
      </c>
      <c r="K101" s="343">
        <f t="shared" si="21"/>
        <v>1.449255751014885</v>
      </c>
      <c r="L101" s="363" t="s">
        <v>127</v>
      </c>
      <c r="M101" s="363"/>
    </row>
    <row r="102" spans="1:13" ht="15">
      <c r="A102" s="313"/>
      <c r="B102" s="340" t="s">
        <v>128</v>
      </c>
      <c r="C102" s="384"/>
      <c r="D102" s="365">
        <f>SUM(D96:D101)</f>
        <v>51166</v>
      </c>
      <c r="E102" s="365">
        <f aca="true" t="shared" si="29" ref="E102:J102">SUM(E96:E101)</f>
        <v>81066</v>
      </c>
      <c r="F102" s="365">
        <f t="shared" si="29"/>
        <v>87498</v>
      </c>
      <c r="G102" s="365">
        <f t="shared" si="29"/>
        <v>89864</v>
      </c>
      <c r="H102" s="365">
        <f t="shared" si="29"/>
        <v>88060</v>
      </c>
      <c r="I102" s="365">
        <f t="shared" si="29"/>
        <v>87766</v>
      </c>
      <c r="J102" s="362">
        <f t="shared" si="29"/>
        <v>87360</v>
      </c>
      <c r="K102" s="343">
        <f t="shared" si="21"/>
        <v>0.7073838095610366</v>
      </c>
      <c r="L102" s="385"/>
      <c r="M102" s="363" t="s">
        <v>129</v>
      </c>
    </row>
    <row r="103" spans="1:13" ht="15">
      <c r="A103" s="313"/>
      <c r="B103" s="340" t="s">
        <v>130</v>
      </c>
      <c r="C103" s="375"/>
      <c r="D103" s="376">
        <f>SUM(D102,D95)</f>
        <v>55084</v>
      </c>
      <c r="E103" s="376">
        <f>SUM(E102,E95)</f>
        <v>84718</v>
      </c>
      <c r="F103" s="376">
        <f>SUM(F102,F95)</f>
        <v>91251</v>
      </c>
      <c r="G103" s="376">
        <f>SUM(G102,G95)</f>
        <v>93783</v>
      </c>
      <c r="H103" s="376">
        <f>SUM(H102,H95)</f>
        <v>91519</v>
      </c>
      <c r="I103" s="376">
        <f aca="true" t="shared" si="30" ref="I103:J103">SUM(I102,I95)</f>
        <v>91246</v>
      </c>
      <c r="J103" s="379">
        <f t="shared" si="30"/>
        <v>90960</v>
      </c>
      <c r="K103" s="343">
        <f t="shared" si="21"/>
        <v>0.6512962021639678</v>
      </c>
      <c r="L103" s="385"/>
      <c r="M103" s="363" t="s">
        <v>144</v>
      </c>
    </row>
    <row r="104" spans="1:13" ht="18.75" customHeight="1">
      <c r="A104" s="480" t="s">
        <v>355</v>
      </c>
      <c r="B104" s="386" t="s">
        <v>132</v>
      </c>
      <c r="C104" s="375" t="s">
        <v>135</v>
      </c>
      <c r="D104" s="379">
        <v>49000</v>
      </c>
      <c r="E104" s="376">
        <v>61760</v>
      </c>
      <c r="F104" s="379">
        <v>64700</v>
      </c>
      <c r="G104" s="376">
        <v>68000</v>
      </c>
      <c r="H104" s="379">
        <v>68000</v>
      </c>
      <c r="I104" s="379">
        <v>68000</v>
      </c>
      <c r="J104" s="379">
        <v>30980</v>
      </c>
      <c r="K104" s="343">
        <f t="shared" si="21"/>
        <v>-0.36775510204081635</v>
      </c>
      <c r="L104" s="385" t="s">
        <v>136</v>
      </c>
      <c r="M104" s="364" t="s">
        <v>133</v>
      </c>
    </row>
    <row r="105" spans="1:13" s="78" customFormat="1" ht="26.25">
      <c r="A105" s="480"/>
      <c r="B105" s="386"/>
      <c r="C105" s="375" t="s">
        <v>356</v>
      </c>
      <c r="D105" s="379" t="s">
        <v>53</v>
      </c>
      <c r="E105" s="379" t="s">
        <v>53</v>
      </c>
      <c r="F105" s="379" t="s">
        <v>53</v>
      </c>
      <c r="G105" s="379" t="s">
        <v>53</v>
      </c>
      <c r="H105" s="379" t="s">
        <v>53</v>
      </c>
      <c r="I105" s="387">
        <v>20</v>
      </c>
      <c r="J105" s="379" t="s">
        <v>53</v>
      </c>
      <c r="K105" s="343" t="s">
        <v>53</v>
      </c>
      <c r="L105" s="363" t="s">
        <v>125</v>
      </c>
      <c r="M105" s="364"/>
    </row>
    <row r="106" spans="1:13" ht="15">
      <c r="A106" s="489"/>
      <c r="B106" s="386" t="s">
        <v>118</v>
      </c>
      <c r="C106" s="375" t="s">
        <v>123</v>
      </c>
      <c r="D106" s="379">
        <v>5000</v>
      </c>
      <c r="E106" s="376">
        <v>5699</v>
      </c>
      <c r="F106" s="379">
        <v>5695</v>
      </c>
      <c r="G106" s="376">
        <v>5690</v>
      </c>
      <c r="H106" s="379">
        <v>5350</v>
      </c>
      <c r="I106" s="379">
        <v>5000</v>
      </c>
      <c r="J106" s="379">
        <v>5000</v>
      </c>
      <c r="K106" s="343">
        <f t="shared" si="21"/>
        <v>0</v>
      </c>
      <c r="L106" s="385" t="s">
        <v>124</v>
      </c>
      <c r="M106" s="363" t="s">
        <v>121</v>
      </c>
    </row>
    <row r="107" spans="1:13" ht="24.75">
      <c r="A107" s="489"/>
      <c r="B107" s="386"/>
      <c r="C107" s="386" t="s">
        <v>138</v>
      </c>
      <c r="D107" s="379">
        <v>10</v>
      </c>
      <c r="E107" s="383">
        <v>8</v>
      </c>
      <c r="F107" s="379">
        <v>8</v>
      </c>
      <c r="G107" s="383">
        <v>8</v>
      </c>
      <c r="H107" s="379">
        <v>8</v>
      </c>
      <c r="I107" s="379">
        <v>8</v>
      </c>
      <c r="J107" s="379">
        <v>8</v>
      </c>
      <c r="K107" s="343">
        <f t="shared" si="21"/>
        <v>-0.2</v>
      </c>
      <c r="L107" s="385" t="s">
        <v>139</v>
      </c>
      <c r="M107" s="364"/>
    </row>
    <row r="108" spans="1:13" ht="15">
      <c r="A108" s="299"/>
      <c r="B108" s="386" t="s">
        <v>128</v>
      </c>
      <c r="C108" s="375"/>
      <c r="D108" s="379">
        <f>SUM(D106:D107)</f>
        <v>5010</v>
      </c>
      <c r="E108" s="376">
        <f aca="true" t="shared" si="31" ref="E108:J108">SUM(E106:E107)</f>
        <v>5707</v>
      </c>
      <c r="F108" s="379">
        <f t="shared" si="31"/>
        <v>5703</v>
      </c>
      <c r="G108" s="376">
        <f t="shared" si="31"/>
        <v>5698</v>
      </c>
      <c r="H108" s="379">
        <f t="shared" si="31"/>
        <v>5358</v>
      </c>
      <c r="I108" s="379">
        <f t="shared" si="31"/>
        <v>5008</v>
      </c>
      <c r="J108" s="379">
        <f t="shared" si="31"/>
        <v>5008</v>
      </c>
      <c r="K108" s="343">
        <f t="shared" si="21"/>
        <v>-0.0003992015968063872</v>
      </c>
      <c r="L108" s="385"/>
      <c r="M108" s="363" t="s">
        <v>129</v>
      </c>
    </row>
    <row r="109" spans="1:13" ht="15">
      <c r="A109" s="299"/>
      <c r="B109" s="386" t="s">
        <v>130</v>
      </c>
      <c r="C109" s="375"/>
      <c r="D109" s="379">
        <f>D108+D104</f>
        <v>54010</v>
      </c>
      <c r="E109" s="376">
        <f aca="true" t="shared" si="32" ref="E109:J109">E108+E104</f>
        <v>67467</v>
      </c>
      <c r="F109" s="379">
        <f t="shared" si="32"/>
        <v>70403</v>
      </c>
      <c r="G109" s="376">
        <f t="shared" si="32"/>
        <v>73698</v>
      </c>
      <c r="H109" s="379">
        <f t="shared" si="32"/>
        <v>73358</v>
      </c>
      <c r="I109" s="379">
        <f t="shared" si="32"/>
        <v>73008</v>
      </c>
      <c r="J109" s="379">
        <f t="shared" si="32"/>
        <v>35988</v>
      </c>
      <c r="K109" s="343">
        <f t="shared" si="21"/>
        <v>-0.33367894834289946</v>
      </c>
      <c r="L109" s="385"/>
      <c r="M109" s="363" t="s">
        <v>131</v>
      </c>
    </row>
    <row r="110" spans="1:13" ht="15">
      <c r="A110" s="480" t="s">
        <v>357</v>
      </c>
      <c r="B110" s="340" t="s">
        <v>132</v>
      </c>
      <c r="C110" s="341" t="s">
        <v>135</v>
      </c>
      <c r="D110" s="365">
        <v>10788</v>
      </c>
      <c r="E110" s="365">
        <v>14500</v>
      </c>
      <c r="F110" s="365">
        <v>12379</v>
      </c>
      <c r="G110" s="365">
        <v>12197</v>
      </c>
      <c r="H110" s="365">
        <v>12289</v>
      </c>
      <c r="I110" s="362">
        <v>10700</v>
      </c>
      <c r="J110" s="362">
        <v>8650</v>
      </c>
      <c r="K110" s="343">
        <f t="shared" si="21"/>
        <v>-0.19818316648127549</v>
      </c>
      <c r="L110" s="363" t="s">
        <v>136</v>
      </c>
      <c r="M110" s="364" t="s">
        <v>133</v>
      </c>
    </row>
    <row r="111" spans="1:13" ht="15">
      <c r="A111" s="480"/>
      <c r="B111" s="340" t="s">
        <v>118</v>
      </c>
      <c r="C111" s="341" t="s">
        <v>119</v>
      </c>
      <c r="D111" s="361">
        <v>60</v>
      </c>
      <c r="E111" s="361">
        <v>148</v>
      </c>
      <c r="F111" s="361">
        <v>148</v>
      </c>
      <c r="G111" s="361">
        <v>160</v>
      </c>
      <c r="H111" s="361">
        <v>117</v>
      </c>
      <c r="I111" s="362">
        <v>90</v>
      </c>
      <c r="J111" s="362">
        <v>55</v>
      </c>
      <c r="K111" s="343">
        <f t="shared" si="21"/>
        <v>-0.08333333333333333</v>
      </c>
      <c r="L111" s="363" t="s">
        <v>120</v>
      </c>
      <c r="M111" s="363" t="s">
        <v>121</v>
      </c>
    </row>
    <row r="112" spans="1:13" ht="15">
      <c r="A112" s="480"/>
      <c r="B112" s="340"/>
      <c r="C112" s="341" t="s">
        <v>123</v>
      </c>
      <c r="D112" s="365">
        <v>2427</v>
      </c>
      <c r="E112" s="365">
        <v>3105</v>
      </c>
      <c r="F112" s="365">
        <v>2989</v>
      </c>
      <c r="G112" s="365">
        <v>2857</v>
      </c>
      <c r="H112" s="365">
        <v>2774</v>
      </c>
      <c r="I112" s="362">
        <v>2060</v>
      </c>
      <c r="J112" s="362">
        <v>1465</v>
      </c>
      <c r="K112" s="343">
        <f t="shared" si="21"/>
        <v>-0.39637412443345693</v>
      </c>
      <c r="L112" s="363" t="s">
        <v>124</v>
      </c>
      <c r="M112" s="364"/>
    </row>
    <row r="113" spans="1:13" ht="15">
      <c r="A113" s="480"/>
      <c r="B113" s="340"/>
      <c r="C113" s="341" t="s">
        <v>126</v>
      </c>
      <c r="D113" s="361">
        <v>94</v>
      </c>
      <c r="E113" s="361">
        <v>128</v>
      </c>
      <c r="F113" s="361">
        <v>75</v>
      </c>
      <c r="G113" s="361">
        <v>90</v>
      </c>
      <c r="H113" s="361">
        <v>65</v>
      </c>
      <c r="I113" s="362">
        <v>50</v>
      </c>
      <c r="J113" s="362">
        <v>30</v>
      </c>
      <c r="K113" s="343">
        <f t="shared" si="21"/>
        <v>-0.6808510638297872</v>
      </c>
      <c r="L113" s="363" t="s">
        <v>127</v>
      </c>
      <c r="M113" s="364"/>
    </row>
    <row r="114" spans="1:13" ht="15">
      <c r="A114" s="480"/>
      <c r="B114" s="340" t="s">
        <v>128</v>
      </c>
      <c r="C114" s="341"/>
      <c r="D114" s="365">
        <f>SUM(D111:D113)</f>
        <v>2581</v>
      </c>
      <c r="E114" s="365">
        <f aca="true" t="shared" si="33" ref="E114:J114">SUM(E111:E113)</f>
        <v>3381</v>
      </c>
      <c r="F114" s="365">
        <f t="shared" si="33"/>
        <v>3212</v>
      </c>
      <c r="G114" s="365">
        <f t="shared" si="33"/>
        <v>3107</v>
      </c>
      <c r="H114" s="365">
        <f t="shared" si="33"/>
        <v>2956</v>
      </c>
      <c r="I114" s="362">
        <f t="shared" si="33"/>
        <v>2200</v>
      </c>
      <c r="J114" s="362">
        <f t="shared" si="33"/>
        <v>1550</v>
      </c>
      <c r="K114" s="343">
        <f t="shared" si="21"/>
        <v>-0.3994575745834948</v>
      </c>
      <c r="L114" s="363"/>
      <c r="M114" s="363" t="s">
        <v>129</v>
      </c>
    </row>
    <row r="115" spans="1:13" ht="15">
      <c r="A115" s="480"/>
      <c r="B115" s="340" t="s">
        <v>130</v>
      </c>
      <c r="C115" s="341"/>
      <c r="D115" s="365">
        <f>SUM(D114,D110)</f>
        <v>13369</v>
      </c>
      <c r="E115" s="365">
        <f aca="true" t="shared" si="34" ref="E115:J115">SUM(E114,E110)</f>
        <v>17881</v>
      </c>
      <c r="F115" s="365">
        <f t="shared" si="34"/>
        <v>15591</v>
      </c>
      <c r="G115" s="365">
        <f t="shared" si="34"/>
        <v>15304</v>
      </c>
      <c r="H115" s="365">
        <f t="shared" si="34"/>
        <v>15245</v>
      </c>
      <c r="I115" s="362">
        <f t="shared" si="34"/>
        <v>12900</v>
      </c>
      <c r="J115" s="362">
        <f t="shared" si="34"/>
        <v>10200</v>
      </c>
      <c r="K115" s="343">
        <f t="shared" si="21"/>
        <v>-0.23704091555090134</v>
      </c>
      <c r="L115" s="363"/>
      <c r="M115" s="363" t="s">
        <v>131</v>
      </c>
    </row>
    <row r="116" spans="1:13" s="78" customFormat="1" ht="15">
      <c r="A116" s="388" t="s">
        <v>219</v>
      </c>
      <c r="B116" s="340" t="s">
        <v>132</v>
      </c>
      <c r="C116" s="341" t="s">
        <v>134</v>
      </c>
      <c r="D116" s="365">
        <v>20</v>
      </c>
      <c r="E116" s="365">
        <v>20</v>
      </c>
      <c r="F116" s="365">
        <v>15</v>
      </c>
      <c r="G116" s="365">
        <v>15</v>
      </c>
      <c r="H116" s="365">
        <v>10</v>
      </c>
      <c r="I116" s="365">
        <v>3</v>
      </c>
      <c r="J116" s="365">
        <v>2</v>
      </c>
      <c r="K116" s="343">
        <f t="shared" si="21"/>
        <v>-0.9</v>
      </c>
      <c r="L116" s="363" t="s">
        <v>122</v>
      </c>
      <c r="M116" s="364" t="s">
        <v>133</v>
      </c>
    </row>
    <row r="117" spans="1:13" s="78" customFormat="1" ht="15">
      <c r="A117" s="388" t="s">
        <v>220</v>
      </c>
      <c r="B117" s="340"/>
      <c r="C117" s="341" t="s">
        <v>135</v>
      </c>
      <c r="D117" s="365">
        <v>1351</v>
      </c>
      <c r="E117" s="365">
        <v>1769</v>
      </c>
      <c r="F117" s="365">
        <v>1833</v>
      </c>
      <c r="G117" s="365">
        <v>1992</v>
      </c>
      <c r="H117" s="365">
        <v>1903</v>
      </c>
      <c r="I117" s="365">
        <v>1482</v>
      </c>
      <c r="J117" s="365">
        <v>1663</v>
      </c>
      <c r="K117" s="343">
        <f t="shared" si="21"/>
        <v>0.230940044411547</v>
      </c>
      <c r="L117" s="363" t="s">
        <v>136</v>
      </c>
      <c r="M117" s="363"/>
    </row>
    <row r="118" spans="1:13" s="78" customFormat="1" ht="15">
      <c r="A118" s="388"/>
      <c r="B118" s="340"/>
      <c r="C118" s="341" t="s">
        <v>123</v>
      </c>
      <c r="D118" s="365">
        <v>295</v>
      </c>
      <c r="E118" s="365">
        <v>379</v>
      </c>
      <c r="F118" s="365">
        <v>365</v>
      </c>
      <c r="G118" s="365">
        <v>388</v>
      </c>
      <c r="H118" s="365">
        <v>354</v>
      </c>
      <c r="I118" s="365">
        <v>262</v>
      </c>
      <c r="J118" s="365">
        <v>275</v>
      </c>
      <c r="K118" s="343">
        <f t="shared" si="21"/>
        <v>-0.06779661016949153</v>
      </c>
      <c r="L118" s="363" t="s">
        <v>124</v>
      </c>
      <c r="M118" s="363"/>
    </row>
    <row r="119" spans="1:13" s="78" customFormat="1" ht="15">
      <c r="A119" s="388"/>
      <c r="B119" s="340" t="s">
        <v>141</v>
      </c>
      <c r="C119" s="341"/>
      <c r="D119" s="365">
        <f>SUM(D116:D118)</f>
        <v>1666</v>
      </c>
      <c r="E119" s="365">
        <f aca="true" t="shared" si="35" ref="E119:J119">SUM(E116:E118)</f>
        <v>2168</v>
      </c>
      <c r="F119" s="365">
        <f t="shared" si="35"/>
        <v>2213</v>
      </c>
      <c r="G119" s="365">
        <f t="shared" si="35"/>
        <v>2395</v>
      </c>
      <c r="H119" s="365">
        <f t="shared" si="35"/>
        <v>2267</v>
      </c>
      <c r="I119" s="365">
        <f t="shared" si="35"/>
        <v>1747</v>
      </c>
      <c r="J119" s="365">
        <f t="shared" si="35"/>
        <v>1940</v>
      </c>
      <c r="K119" s="343">
        <f t="shared" si="21"/>
        <v>0.1644657863145258</v>
      </c>
      <c r="L119" s="363"/>
      <c r="M119" s="363" t="s">
        <v>137</v>
      </c>
    </row>
    <row r="120" spans="1:13" s="78" customFormat="1" ht="15">
      <c r="A120" s="388"/>
      <c r="B120" s="340" t="s">
        <v>118</v>
      </c>
      <c r="C120" s="341" t="s">
        <v>119</v>
      </c>
      <c r="D120" s="365">
        <v>7519</v>
      </c>
      <c r="E120" s="365">
        <v>4189</v>
      </c>
      <c r="F120" s="365">
        <v>2790</v>
      </c>
      <c r="G120" s="365">
        <v>3347</v>
      </c>
      <c r="H120" s="365">
        <v>3629</v>
      </c>
      <c r="I120" s="365">
        <v>4675</v>
      </c>
      <c r="J120" s="365">
        <v>5855</v>
      </c>
      <c r="K120" s="343">
        <f t="shared" si="21"/>
        <v>-0.2213060247373321</v>
      </c>
      <c r="L120" s="363" t="s">
        <v>120</v>
      </c>
      <c r="M120" s="363" t="s">
        <v>121</v>
      </c>
    </row>
    <row r="121" spans="1:13" s="78" customFormat="1" ht="15">
      <c r="A121" s="388"/>
      <c r="B121" s="340"/>
      <c r="C121" s="341" t="s">
        <v>134</v>
      </c>
      <c r="D121" s="365">
        <v>108</v>
      </c>
      <c r="E121" s="365">
        <v>250</v>
      </c>
      <c r="F121" s="365">
        <v>302</v>
      </c>
      <c r="G121" s="365">
        <v>108</v>
      </c>
      <c r="H121" s="365">
        <v>113</v>
      </c>
      <c r="I121" s="365">
        <v>92</v>
      </c>
      <c r="J121" s="365">
        <v>95</v>
      </c>
      <c r="K121" s="343">
        <f t="shared" si="21"/>
        <v>-0.12037037037037036</v>
      </c>
      <c r="L121" s="363" t="s">
        <v>122</v>
      </c>
      <c r="M121" s="363"/>
    </row>
    <row r="122" spans="1:13" s="78" customFormat="1" ht="15">
      <c r="A122" s="388"/>
      <c r="B122" s="340"/>
      <c r="C122" s="341" t="s">
        <v>123</v>
      </c>
      <c r="D122" s="365">
        <v>78172</v>
      </c>
      <c r="E122" s="365">
        <v>89065</v>
      </c>
      <c r="F122" s="365">
        <v>87921</v>
      </c>
      <c r="G122" s="365">
        <v>89389</v>
      </c>
      <c r="H122" s="365">
        <v>87599</v>
      </c>
      <c r="I122" s="365">
        <v>93945</v>
      </c>
      <c r="J122" s="365">
        <v>97097</v>
      </c>
      <c r="K122" s="343">
        <f t="shared" si="21"/>
        <v>0.2420943560354091</v>
      </c>
      <c r="L122" s="363" t="s">
        <v>136</v>
      </c>
      <c r="M122" s="363"/>
    </row>
    <row r="123" spans="1:13" s="78" customFormat="1" ht="24.75">
      <c r="A123" s="388"/>
      <c r="B123" s="340"/>
      <c r="C123" s="386" t="s">
        <v>138</v>
      </c>
      <c r="D123" s="365">
        <v>18</v>
      </c>
      <c r="E123" s="365">
        <v>31</v>
      </c>
      <c r="F123" s="365">
        <v>26</v>
      </c>
      <c r="G123" s="365">
        <v>16</v>
      </c>
      <c r="H123" s="365">
        <v>20</v>
      </c>
      <c r="I123" s="365">
        <v>20</v>
      </c>
      <c r="J123" s="365">
        <v>13</v>
      </c>
      <c r="K123" s="343">
        <f t="shared" si="21"/>
        <v>-0.2777777777777778</v>
      </c>
      <c r="L123" s="385" t="s">
        <v>139</v>
      </c>
      <c r="M123" s="363"/>
    </row>
    <row r="124" spans="1:13" s="78" customFormat="1" ht="15">
      <c r="A124" s="388"/>
      <c r="B124" s="340"/>
      <c r="C124" s="341" t="s">
        <v>126</v>
      </c>
      <c r="D124" s="365">
        <v>9646</v>
      </c>
      <c r="E124" s="365">
        <v>11699</v>
      </c>
      <c r="F124" s="365">
        <v>8241</v>
      </c>
      <c r="G124" s="365">
        <v>7527</v>
      </c>
      <c r="H124" s="365">
        <v>9587</v>
      </c>
      <c r="I124" s="365">
        <v>10491</v>
      </c>
      <c r="J124" s="365">
        <v>13256</v>
      </c>
      <c r="K124" s="343">
        <f t="shared" si="21"/>
        <v>0.37424839311631763</v>
      </c>
      <c r="L124" s="363" t="s">
        <v>127</v>
      </c>
      <c r="M124" s="363"/>
    </row>
    <row r="125" spans="1:13" s="78" customFormat="1" ht="15">
      <c r="A125" s="388"/>
      <c r="B125" s="340" t="s">
        <v>128</v>
      </c>
      <c r="C125" s="341"/>
      <c r="D125" s="365">
        <f>SUM(D120:D124)</f>
        <v>95463</v>
      </c>
      <c r="E125" s="365">
        <f aca="true" t="shared" si="36" ref="E125:J125">SUM(E120:E124)</f>
        <v>105234</v>
      </c>
      <c r="F125" s="365">
        <f t="shared" si="36"/>
        <v>99280</v>
      </c>
      <c r="G125" s="365">
        <f t="shared" si="36"/>
        <v>100387</v>
      </c>
      <c r="H125" s="365">
        <f t="shared" si="36"/>
        <v>100948</v>
      </c>
      <c r="I125" s="365">
        <f t="shared" si="36"/>
        <v>109223</v>
      </c>
      <c r="J125" s="365">
        <f t="shared" si="36"/>
        <v>116316</v>
      </c>
      <c r="K125" s="343">
        <f t="shared" si="21"/>
        <v>0.21844065239935892</v>
      </c>
      <c r="L125" s="363"/>
      <c r="M125" s="363" t="s">
        <v>129</v>
      </c>
    </row>
    <row r="126" spans="1:13" s="78" customFormat="1" ht="15">
      <c r="A126" s="388"/>
      <c r="B126" s="340" t="s">
        <v>226</v>
      </c>
      <c r="C126" s="341"/>
      <c r="D126" s="365">
        <f>D125+D119</f>
        <v>97129</v>
      </c>
      <c r="E126" s="365">
        <f aca="true" t="shared" si="37" ref="E126:J126">E125+E119</f>
        <v>107402</v>
      </c>
      <c r="F126" s="365">
        <f t="shared" si="37"/>
        <v>101493</v>
      </c>
      <c r="G126" s="365">
        <f t="shared" si="37"/>
        <v>102782</v>
      </c>
      <c r="H126" s="365">
        <f t="shared" si="37"/>
        <v>103215</v>
      </c>
      <c r="I126" s="365">
        <f t="shared" si="37"/>
        <v>110970</v>
      </c>
      <c r="J126" s="365">
        <f t="shared" si="37"/>
        <v>118256</v>
      </c>
      <c r="K126" s="343">
        <f t="shared" si="21"/>
        <v>0.21751485138321203</v>
      </c>
      <c r="L126" s="363"/>
      <c r="M126" s="363" t="s">
        <v>131</v>
      </c>
    </row>
    <row r="127" spans="1:13" s="78" customFormat="1" ht="13.5" customHeight="1">
      <c r="A127" s="480" t="s">
        <v>358</v>
      </c>
      <c r="B127" s="340" t="s">
        <v>132</v>
      </c>
      <c r="C127" s="341" t="s">
        <v>134</v>
      </c>
      <c r="D127" s="365" t="s">
        <v>53</v>
      </c>
      <c r="E127" s="365" t="s">
        <v>53</v>
      </c>
      <c r="F127" s="365" t="s">
        <v>53</v>
      </c>
      <c r="G127" s="365" t="s">
        <v>53</v>
      </c>
      <c r="H127" s="365" t="s">
        <v>53</v>
      </c>
      <c r="I127" s="365" t="s">
        <v>53</v>
      </c>
      <c r="J127" s="362">
        <v>10</v>
      </c>
      <c r="K127" s="343" t="s">
        <v>20</v>
      </c>
      <c r="L127" s="363" t="s">
        <v>122</v>
      </c>
      <c r="M127" s="364" t="s">
        <v>133</v>
      </c>
    </row>
    <row r="128" spans="1:13" ht="15" customHeight="1">
      <c r="A128" s="480"/>
      <c r="B128" s="340" t="s">
        <v>118</v>
      </c>
      <c r="C128" s="341" t="s">
        <v>119</v>
      </c>
      <c r="D128" s="365">
        <v>1710</v>
      </c>
      <c r="E128" s="361">
        <v>519</v>
      </c>
      <c r="F128" s="361">
        <v>986</v>
      </c>
      <c r="G128" s="361">
        <v>1007</v>
      </c>
      <c r="H128" s="361">
        <v>1128</v>
      </c>
      <c r="I128" s="361">
        <v>1073</v>
      </c>
      <c r="J128" s="362">
        <v>1070</v>
      </c>
      <c r="K128" s="343">
        <f t="shared" si="21"/>
        <v>-0.3742690058479532</v>
      </c>
      <c r="L128" s="363" t="s">
        <v>120</v>
      </c>
      <c r="M128" s="363" t="s">
        <v>121</v>
      </c>
    </row>
    <row r="129" spans="1:13" ht="15">
      <c r="A129" s="480"/>
      <c r="B129" s="340"/>
      <c r="C129" s="341" t="s">
        <v>134</v>
      </c>
      <c r="D129" s="361">
        <v>58</v>
      </c>
      <c r="E129" s="361">
        <v>48</v>
      </c>
      <c r="F129" s="361">
        <v>107</v>
      </c>
      <c r="G129" s="361">
        <v>172</v>
      </c>
      <c r="H129" s="361">
        <v>129</v>
      </c>
      <c r="I129" s="361">
        <v>122</v>
      </c>
      <c r="J129" s="362">
        <v>120</v>
      </c>
      <c r="K129" s="343">
        <f t="shared" si="21"/>
        <v>1.0689655172413792</v>
      </c>
      <c r="L129" s="363" t="s">
        <v>122</v>
      </c>
      <c r="M129" s="364"/>
    </row>
    <row r="130" spans="1:13" ht="15">
      <c r="A130" s="480"/>
      <c r="B130" s="340"/>
      <c r="C130" s="341" t="s">
        <v>123</v>
      </c>
      <c r="D130" s="365">
        <v>103197</v>
      </c>
      <c r="E130" s="365">
        <v>96238</v>
      </c>
      <c r="F130" s="365">
        <v>73964</v>
      </c>
      <c r="G130" s="365">
        <v>76116</v>
      </c>
      <c r="H130" s="365">
        <v>77985</v>
      </c>
      <c r="I130" s="365">
        <v>73786</v>
      </c>
      <c r="J130" s="362">
        <v>73650</v>
      </c>
      <c r="K130" s="343">
        <f t="shared" si="21"/>
        <v>-0.2863164626878688</v>
      </c>
      <c r="L130" s="363" t="s">
        <v>124</v>
      </c>
      <c r="M130" s="364"/>
    </row>
    <row r="131" spans="1:13" ht="15">
      <c r="A131" s="480"/>
      <c r="B131" s="340"/>
      <c r="C131" s="341" t="s">
        <v>126</v>
      </c>
      <c r="D131" s="361">
        <v>491</v>
      </c>
      <c r="E131" s="361">
        <v>258</v>
      </c>
      <c r="F131" s="361">
        <v>284</v>
      </c>
      <c r="G131" s="361">
        <v>510</v>
      </c>
      <c r="H131" s="361">
        <v>518</v>
      </c>
      <c r="I131" s="361">
        <v>488</v>
      </c>
      <c r="J131" s="362">
        <v>480</v>
      </c>
      <c r="K131" s="343">
        <f t="shared" si="21"/>
        <v>-0.02240325865580448</v>
      </c>
      <c r="L131" s="363" t="s">
        <v>127</v>
      </c>
      <c r="M131" s="364"/>
    </row>
    <row r="132" spans="1:13" ht="15">
      <c r="A132" s="480"/>
      <c r="B132" s="340" t="s">
        <v>128</v>
      </c>
      <c r="C132" s="341"/>
      <c r="D132" s="365">
        <f>SUM(D128:D131)</f>
        <v>105456</v>
      </c>
      <c r="E132" s="365">
        <f aca="true" t="shared" si="38" ref="E132:J132">SUM(E128:E131)</f>
        <v>97063</v>
      </c>
      <c r="F132" s="365">
        <f t="shared" si="38"/>
        <v>75341</v>
      </c>
      <c r="G132" s="365">
        <f t="shared" si="38"/>
        <v>77805</v>
      </c>
      <c r="H132" s="365">
        <f t="shared" si="38"/>
        <v>79760</v>
      </c>
      <c r="I132" s="365">
        <f t="shared" si="38"/>
        <v>75469</v>
      </c>
      <c r="J132" s="362">
        <f t="shared" si="38"/>
        <v>75320</v>
      </c>
      <c r="K132" s="343">
        <f t="shared" si="21"/>
        <v>-0.2857684721590047</v>
      </c>
      <c r="L132" s="363"/>
      <c r="M132" s="363" t="s">
        <v>129</v>
      </c>
    </row>
    <row r="133" spans="1:13" ht="15.75" thickBot="1">
      <c r="A133" s="497"/>
      <c r="B133" s="357" t="s">
        <v>130</v>
      </c>
      <c r="C133" s="358"/>
      <c r="D133" s="367">
        <f>SUM(D127,D132)</f>
        <v>105456</v>
      </c>
      <c r="E133" s="367">
        <f aca="true" t="shared" si="39" ref="E133:J133">SUM(E127,E132)</f>
        <v>97063</v>
      </c>
      <c r="F133" s="367">
        <f t="shared" si="39"/>
        <v>75341</v>
      </c>
      <c r="G133" s="367">
        <f t="shared" si="39"/>
        <v>77805</v>
      </c>
      <c r="H133" s="367">
        <f t="shared" si="39"/>
        <v>79760</v>
      </c>
      <c r="I133" s="367">
        <f t="shared" si="39"/>
        <v>75469</v>
      </c>
      <c r="J133" s="389">
        <f t="shared" si="39"/>
        <v>75330</v>
      </c>
      <c r="K133" s="390">
        <f t="shared" si="21"/>
        <v>-0.28567364588074645</v>
      </c>
      <c r="L133" s="370"/>
      <c r="M133" s="370" t="s">
        <v>131</v>
      </c>
    </row>
    <row r="134" spans="1:13" ht="15">
      <c r="A134" s="348" t="s">
        <v>42</v>
      </c>
      <c r="B134" s="340" t="s">
        <v>118</v>
      </c>
      <c r="C134" s="341" t="s">
        <v>119</v>
      </c>
      <c r="D134" s="361">
        <v>735</v>
      </c>
      <c r="E134" s="365">
        <v>1141</v>
      </c>
      <c r="F134" s="365">
        <v>1008</v>
      </c>
      <c r="G134" s="365">
        <v>1339</v>
      </c>
      <c r="H134" s="365">
        <v>1162</v>
      </c>
      <c r="I134" s="365">
        <v>1162</v>
      </c>
      <c r="J134" s="365">
        <v>2015</v>
      </c>
      <c r="K134" s="343">
        <f t="shared" si="21"/>
        <v>1.7414965986394557</v>
      </c>
      <c r="L134" s="364" t="s">
        <v>120</v>
      </c>
      <c r="M134" s="363" t="s">
        <v>121</v>
      </c>
    </row>
    <row r="135" spans="1:13" ht="15">
      <c r="A135" s="349" t="s">
        <v>43</v>
      </c>
      <c r="B135" s="341"/>
      <c r="C135" s="341" t="s">
        <v>123</v>
      </c>
      <c r="D135" s="362">
        <v>104835</v>
      </c>
      <c r="E135" s="365">
        <v>169062</v>
      </c>
      <c r="F135" s="362">
        <v>125011</v>
      </c>
      <c r="G135" s="365">
        <v>167365</v>
      </c>
      <c r="H135" s="365">
        <v>153814</v>
      </c>
      <c r="I135" s="365">
        <v>146822</v>
      </c>
      <c r="J135" s="365">
        <v>212075</v>
      </c>
      <c r="K135" s="343">
        <f t="shared" si="21"/>
        <v>1.0229408117518004</v>
      </c>
      <c r="L135" s="363" t="s">
        <v>124</v>
      </c>
      <c r="M135" s="363"/>
    </row>
    <row r="136" spans="1:13" ht="24.75">
      <c r="A136" s="299"/>
      <c r="B136" s="341"/>
      <c r="C136" s="341" t="s">
        <v>140</v>
      </c>
      <c r="D136" s="361" t="s">
        <v>53</v>
      </c>
      <c r="E136" s="361">
        <v>11</v>
      </c>
      <c r="F136" s="361">
        <v>11</v>
      </c>
      <c r="G136" s="361">
        <v>18</v>
      </c>
      <c r="H136" s="361">
        <v>13</v>
      </c>
      <c r="I136" s="361">
        <v>14</v>
      </c>
      <c r="J136" s="361">
        <v>29</v>
      </c>
      <c r="K136" s="343" t="s">
        <v>20</v>
      </c>
      <c r="L136" s="363" t="s">
        <v>125</v>
      </c>
      <c r="M136" s="363"/>
    </row>
    <row r="137" spans="1:13" ht="15">
      <c r="A137" s="299"/>
      <c r="B137" s="341"/>
      <c r="C137" s="341" t="s">
        <v>126</v>
      </c>
      <c r="D137" s="365">
        <v>9180</v>
      </c>
      <c r="E137" s="365">
        <v>9702</v>
      </c>
      <c r="F137" s="365">
        <v>6032</v>
      </c>
      <c r="G137" s="365">
        <v>10882</v>
      </c>
      <c r="H137" s="365">
        <v>8872</v>
      </c>
      <c r="I137" s="365">
        <v>9263</v>
      </c>
      <c r="J137" s="365">
        <v>16397</v>
      </c>
      <c r="K137" s="343">
        <f>(J137-D137)/D137</f>
        <v>0.786165577342048</v>
      </c>
      <c r="L137" s="363" t="s">
        <v>127</v>
      </c>
      <c r="M137" s="363"/>
    </row>
    <row r="138" spans="1:13" ht="15">
      <c r="A138" s="299"/>
      <c r="B138" s="341" t="s">
        <v>128</v>
      </c>
      <c r="C138" s="341"/>
      <c r="D138" s="362">
        <f>SUM(D134:D137)</f>
        <v>114750</v>
      </c>
      <c r="E138" s="365">
        <f aca="true" t="shared" si="40" ref="E138:J138">SUM(E134:E137)</f>
        <v>179916</v>
      </c>
      <c r="F138" s="365">
        <f t="shared" si="40"/>
        <v>132062</v>
      </c>
      <c r="G138" s="365">
        <f t="shared" si="40"/>
        <v>179604</v>
      </c>
      <c r="H138" s="365">
        <f t="shared" si="40"/>
        <v>163861</v>
      </c>
      <c r="I138" s="365">
        <f t="shared" si="40"/>
        <v>157261</v>
      </c>
      <c r="J138" s="365">
        <f t="shared" si="40"/>
        <v>230516</v>
      </c>
      <c r="K138" s="343">
        <f t="shared" si="21"/>
        <v>1.0088540305010893</v>
      </c>
      <c r="L138" s="363"/>
      <c r="M138" s="363" t="s">
        <v>129</v>
      </c>
    </row>
    <row r="139" spans="1:13" ht="15.75" thickBot="1">
      <c r="A139" s="299"/>
      <c r="B139" s="357" t="s">
        <v>130</v>
      </c>
      <c r="C139" s="358"/>
      <c r="D139" s="389">
        <f>D138</f>
        <v>114750</v>
      </c>
      <c r="E139" s="367">
        <f aca="true" t="shared" si="41" ref="E139:J139">E138</f>
        <v>179916</v>
      </c>
      <c r="F139" s="367">
        <f t="shared" si="41"/>
        <v>132062</v>
      </c>
      <c r="G139" s="367">
        <f t="shared" si="41"/>
        <v>179604</v>
      </c>
      <c r="H139" s="367">
        <f t="shared" si="41"/>
        <v>163861</v>
      </c>
      <c r="I139" s="367">
        <f t="shared" si="41"/>
        <v>157261</v>
      </c>
      <c r="J139" s="367">
        <f t="shared" si="41"/>
        <v>230516</v>
      </c>
      <c r="K139" s="390">
        <f t="shared" si="21"/>
        <v>1.0088540305010893</v>
      </c>
      <c r="L139" s="370"/>
      <c r="M139" s="370" t="s">
        <v>131</v>
      </c>
    </row>
    <row r="140" spans="1:13" s="15" customFormat="1" ht="15">
      <c r="A140" s="391"/>
      <c r="B140" s="392" t="s">
        <v>132</v>
      </c>
      <c r="C140" s="392" t="s">
        <v>119</v>
      </c>
      <c r="D140" s="393">
        <f>SUM(D59,D14)</f>
        <v>4887</v>
      </c>
      <c r="E140" s="393">
        <f aca="true" t="shared" si="42" ref="E140:J140">SUM(E59,E14)</f>
        <v>6910</v>
      </c>
      <c r="F140" s="393">
        <f t="shared" si="42"/>
        <v>7965</v>
      </c>
      <c r="G140" s="393">
        <f t="shared" si="42"/>
        <v>9287</v>
      </c>
      <c r="H140" s="393">
        <f t="shared" si="42"/>
        <v>6031</v>
      </c>
      <c r="I140" s="393">
        <f t="shared" si="42"/>
        <v>5788</v>
      </c>
      <c r="J140" s="393">
        <f t="shared" si="42"/>
        <v>7334</v>
      </c>
      <c r="K140" s="394">
        <f t="shared" si="21"/>
        <v>0.5007161857990587</v>
      </c>
      <c r="L140" s="385" t="s">
        <v>120</v>
      </c>
      <c r="M140" s="385" t="s">
        <v>133</v>
      </c>
    </row>
    <row r="141" spans="1:13" s="15" customFormat="1" ht="15">
      <c r="A141" s="348" t="s">
        <v>159</v>
      </c>
      <c r="B141" s="341"/>
      <c r="C141" s="341" t="s">
        <v>134</v>
      </c>
      <c r="D141" s="365">
        <f>SUM(D15,D44,D60,D93,D117,D127)</f>
        <v>4079</v>
      </c>
      <c r="E141" s="365">
        <f aca="true" t="shared" si="43" ref="E141:J141">SUM(E15,E44,E60,E93,E117,E127)</f>
        <v>4936</v>
      </c>
      <c r="F141" s="365">
        <f t="shared" si="43"/>
        <v>4025</v>
      </c>
      <c r="G141" s="365">
        <f t="shared" si="43"/>
        <v>4488</v>
      </c>
      <c r="H141" s="365">
        <f t="shared" si="43"/>
        <v>3687</v>
      </c>
      <c r="I141" s="365">
        <f t="shared" si="43"/>
        <v>3217</v>
      </c>
      <c r="J141" s="365">
        <f t="shared" si="43"/>
        <v>8235</v>
      </c>
      <c r="K141" s="394">
        <f aca="true" t="shared" si="44" ref="K141:K157">(J141-D141)/D141</f>
        <v>1.018877175778377</v>
      </c>
      <c r="L141" s="363" t="s">
        <v>122</v>
      </c>
      <c r="M141" s="363"/>
    </row>
    <row r="142" spans="1:13" s="15" customFormat="1" ht="15">
      <c r="A142" s="395" t="s">
        <v>160</v>
      </c>
      <c r="B142" s="341"/>
      <c r="C142" s="341" t="s">
        <v>135</v>
      </c>
      <c r="D142" s="365">
        <f>SUM(D110,D38,D52,D61,D72,D104,D117,D94,D87,D80,D45,D35,D27,D16)</f>
        <v>536386</v>
      </c>
      <c r="E142" s="365">
        <f aca="true" t="shared" si="45" ref="E142:J142">SUM(E110,E38,E52,E61,E72,E104,E117,E94,E87,E80,E45,E35,E27,E16)</f>
        <v>721316</v>
      </c>
      <c r="F142" s="365">
        <f t="shared" si="45"/>
        <v>802200</v>
      </c>
      <c r="G142" s="365">
        <f t="shared" si="45"/>
        <v>840272</v>
      </c>
      <c r="H142" s="365">
        <f t="shared" si="45"/>
        <v>1105320</v>
      </c>
      <c r="I142" s="365">
        <f t="shared" si="45"/>
        <v>1182641</v>
      </c>
      <c r="J142" s="365">
        <f t="shared" si="45"/>
        <v>1167778</v>
      </c>
      <c r="K142" s="394">
        <f t="shared" si="44"/>
        <v>1.177122445403124</v>
      </c>
      <c r="L142" s="363" t="s">
        <v>136</v>
      </c>
      <c r="M142" s="363"/>
    </row>
    <row r="143" spans="1:13" s="15" customFormat="1" ht="15">
      <c r="A143" s="299"/>
      <c r="B143" s="341"/>
      <c r="C143" s="341" t="s">
        <v>123</v>
      </c>
      <c r="D143" s="365">
        <f>SUM(D17,D28,D118)</f>
        <v>128248</v>
      </c>
      <c r="E143" s="365">
        <f aca="true" t="shared" si="46" ref="E143:J143">SUM(E17,E28,E118)</f>
        <v>294729</v>
      </c>
      <c r="F143" s="365">
        <f t="shared" si="46"/>
        <v>257496</v>
      </c>
      <c r="G143" s="365">
        <f t="shared" si="46"/>
        <v>248608</v>
      </c>
      <c r="H143" s="365">
        <f t="shared" si="46"/>
        <v>198501</v>
      </c>
      <c r="I143" s="365">
        <f t="shared" si="46"/>
        <v>191501</v>
      </c>
      <c r="J143" s="365">
        <f t="shared" si="46"/>
        <v>203830</v>
      </c>
      <c r="K143" s="394">
        <f t="shared" si="44"/>
        <v>0.5893425238600212</v>
      </c>
      <c r="L143" s="363" t="s">
        <v>124</v>
      </c>
      <c r="M143" s="363"/>
    </row>
    <row r="144" spans="1:13" s="15" customFormat="1" ht="15">
      <c r="A144" s="299"/>
      <c r="B144" s="341"/>
      <c r="C144" s="341" t="s">
        <v>126</v>
      </c>
      <c r="D144" s="365">
        <f>SUM(D18,D62)</f>
        <v>921</v>
      </c>
      <c r="E144" s="365">
        <f aca="true" t="shared" si="47" ref="E144:J144">SUM(E18,E62)</f>
        <v>1990</v>
      </c>
      <c r="F144" s="365">
        <f t="shared" si="47"/>
        <v>1947</v>
      </c>
      <c r="G144" s="365">
        <f t="shared" si="47"/>
        <v>1692</v>
      </c>
      <c r="H144" s="365">
        <f t="shared" si="47"/>
        <v>1671</v>
      </c>
      <c r="I144" s="365">
        <f t="shared" si="47"/>
        <v>1403</v>
      </c>
      <c r="J144" s="365">
        <f t="shared" si="47"/>
        <v>927</v>
      </c>
      <c r="K144" s="394">
        <f t="shared" si="44"/>
        <v>0.006514657980456026</v>
      </c>
      <c r="L144" s="363" t="s">
        <v>127</v>
      </c>
      <c r="M144" s="363"/>
    </row>
    <row r="145" spans="1:13" s="15" customFormat="1" ht="15">
      <c r="A145" s="299"/>
      <c r="B145" s="340" t="s">
        <v>145</v>
      </c>
      <c r="C145" s="341"/>
      <c r="D145" s="365">
        <f>SUM(D140:D144)</f>
        <v>674521</v>
      </c>
      <c r="E145" s="365">
        <f aca="true" t="shared" si="48" ref="E145:J145">SUM(E140:E144)</f>
        <v>1029881</v>
      </c>
      <c r="F145" s="365">
        <f t="shared" si="48"/>
        <v>1073633</v>
      </c>
      <c r="G145" s="365">
        <f t="shared" si="48"/>
        <v>1104347</v>
      </c>
      <c r="H145" s="365">
        <f t="shared" si="48"/>
        <v>1315210</v>
      </c>
      <c r="I145" s="365">
        <f t="shared" si="48"/>
        <v>1384550</v>
      </c>
      <c r="J145" s="365">
        <f t="shared" si="48"/>
        <v>1388104</v>
      </c>
      <c r="K145" s="394">
        <f>(J145-D145)/D145</f>
        <v>1.0579107247958182</v>
      </c>
      <c r="L145" s="363"/>
      <c r="M145" s="363" t="s">
        <v>146</v>
      </c>
    </row>
    <row r="146" spans="1:13" s="15" customFormat="1" ht="15">
      <c r="A146" s="299"/>
      <c r="B146" s="341" t="s">
        <v>118</v>
      </c>
      <c r="C146" s="341" t="s">
        <v>119</v>
      </c>
      <c r="D146" s="365">
        <f>SUM(D134,D128,D111,D96,D88,D74,D47,D39,D30,D20,D7,D53,D65,D82,D120)</f>
        <v>50060</v>
      </c>
      <c r="E146" s="365">
        <f aca="true" t="shared" si="49" ref="E146:J146">SUM(E134,E128,E111,E96,E88,E74,E47,E39,E30,E20,E7,E53,E65,E82,E120)</f>
        <v>65824</v>
      </c>
      <c r="F146" s="365">
        <f t="shared" si="49"/>
        <v>75758</v>
      </c>
      <c r="G146" s="365">
        <f t="shared" si="49"/>
        <v>77493</v>
      </c>
      <c r="H146" s="365">
        <f t="shared" si="49"/>
        <v>77477</v>
      </c>
      <c r="I146" s="365">
        <f t="shared" si="49"/>
        <v>76760</v>
      </c>
      <c r="J146" s="365">
        <f t="shared" si="49"/>
        <v>73036</v>
      </c>
      <c r="K146" s="394">
        <f t="shared" si="44"/>
        <v>0.4589692369157012</v>
      </c>
      <c r="L146" s="363" t="s">
        <v>120</v>
      </c>
      <c r="M146" s="363" t="s">
        <v>121</v>
      </c>
    </row>
    <row r="147" spans="1:13" s="15" customFormat="1" ht="15" customHeight="1">
      <c r="A147" s="299"/>
      <c r="B147" s="341"/>
      <c r="C147" s="341" t="s">
        <v>134</v>
      </c>
      <c r="D147" s="365">
        <f>SUM(D129,D97,D31,D8,D40,D66,D121)</f>
        <v>915</v>
      </c>
      <c r="E147" s="365">
        <f aca="true" t="shared" si="50" ref="E147:J147">SUM(E129,E97,E31,E8,E40,E66,E121)</f>
        <v>2822</v>
      </c>
      <c r="F147" s="365">
        <f t="shared" si="50"/>
        <v>1659</v>
      </c>
      <c r="G147" s="365">
        <f t="shared" si="50"/>
        <v>1345</v>
      </c>
      <c r="H147" s="365">
        <f t="shared" si="50"/>
        <v>1747</v>
      </c>
      <c r="I147" s="365">
        <f t="shared" si="50"/>
        <v>762</v>
      </c>
      <c r="J147" s="365">
        <f t="shared" si="50"/>
        <v>2609</v>
      </c>
      <c r="K147" s="394">
        <f t="shared" si="44"/>
        <v>1.8513661202185792</v>
      </c>
      <c r="L147" s="363" t="s">
        <v>122</v>
      </c>
      <c r="M147" s="363"/>
    </row>
    <row r="148" spans="1:13" s="15" customFormat="1" ht="15">
      <c r="A148" s="299"/>
      <c r="B148" s="341"/>
      <c r="C148" s="341" t="s">
        <v>123</v>
      </c>
      <c r="D148" s="365">
        <f>SUM(D36,D41,D54,D67,D83,D106,D122,D135,D130,D112,D99,D89,D75,D48,D32,D21,D9)</f>
        <v>1393579</v>
      </c>
      <c r="E148" s="365">
        <f aca="true" t="shared" si="51" ref="E148:J148">SUM(E36,E41,E54,E67,E83,E106,E122,E135,E130,E112,E99,E89,E75,E48,E32,E21,E9)</f>
        <v>1547882</v>
      </c>
      <c r="F148" s="365">
        <f t="shared" si="51"/>
        <v>1588739</v>
      </c>
      <c r="G148" s="365">
        <f t="shared" si="51"/>
        <v>1792258</v>
      </c>
      <c r="H148" s="365">
        <f t="shared" si="51"/>
        <v>1775182</v>
      </c>
      <c r="I148" s="365">
        <f t="shared" si="51"/>
        <v>1555367</v>
      </c>
      <c r="J148" s="365">
        <f t="shared" si="51"/>
        <v>1886956</v>
      </c>
      <c r="K148" s="394">
        <f t="shared" si="44"/>
        <v>0.35403590323907</v>
      </c>
      <c r="L148" s="363" t="s">
        <v>124</v>
      </c>
      <c r="M148" s="363"/>
    </row>
    <row r="149" spans="1:13" s="15" customFormat="1" ht="24.75">
      <c r="A149" s="299"/>
      <c r="B149" s="341"/>
      <c r="C149" s="341" t="s">
        <v>140</v>
      </c>
      <c r="D149" s="365">
        <f>SUM(D100,D136,D23,D10)</f>
        <v>20</v>
      </c>
      <c r="E149" s="365">
        <f aca="true" t="shared" si="52" ref="E149:J149">SUM(E100,E136,E23,E10)</f>
        <v>1770</v>
      </c>
      <c r="F149" s="365">
        <f t="shared" si="52"/>
        <v>345</v>
      </c>
      <c r="G149" s="365">
        <f t="shared" si="52"/>
        <v>3361</v>
      </c>
      <c r="H149" s="365">
        <f t="shared" si="52"/>
        <v>97</v>
      </c>
      <c r="I149" s="365">
        <f t="shared" si="52"/>
        <v>1101</v>
      </c>
      <c r="J149" s="365">
        <f t="shared" si="52"/>
        <v>14168</v>
      </c>
      <c r="K149" s="394">
        <f>(J149-D149)/D149</f>
        <v>707.4</v>
      </c>
      <c r="L149" s="363" t="s">
        <v>125</v>
      </c>
      <c r="M149" s="363"/>
    </row>
    <row r="150" spans="1:13" s="15" customFormat="1" ht="15">
      <c r="A150" s="299"/>
      <c r="B150" s="341"/>
      <c r="C150" s="341" t="s">
        <v>126</v>
      </c>
      <c r="D150" s="365">
        <f>SUM(D56,D69,D84,D124,D137,D131,D113,D101,D90,D76,D49,D24,D11)</f>
        <v>177998</v>
      </c>
      <c r="E150" s="365">
        <f aca="true" t="shared" si="53" ref="E150:J150">SUM(E56,E69,E84,E124,E137,E131,E113,E101,E90,E76,E49,E24,E11)</f>
        <v>92993</v>
      </c>
      <c r="F150" s="365">
        <f t="shared" si="53"/>
        <v>112508</v>
      </c>
      <c r="G150" s="365">
        <f t="shared" si="53"/>
        <v>126459</v>
      </c>
      <c r="H150" s="365">
        <f t="shared" si="53"/>
        <v>95424</v>
      </c>
      <c r="I150" s="365">
        <f t="shared" si="53"/>
        <v>98159</v>
      </c>
      <c r="J150" s="365">
        <f t="shared" si="53"/>
        <v>97492</v>
      </c>
      <c r="K150" s="394">
        <f t="shared" si="44"/>
        <v>-0.4522859807413566</v>
      </c>
      <c r="L150" s="363" t="s">
        <v>127</v>
      </c>
      <c r="M150" s="363"/>
    </row>
    <row r="151" spans="1:13" s="15" customFormat="1" ht="24.75">
      <c r="A151" s="299"/>
      <c r="B151" s="341"/>
      <c r="C151" s="340" t="s">
        <v>138</v>
      </c>
      <c r="D151" s="366">
        <f>SUM(D55,D68,D107,D123,D22)</f>
        <v>39</v>
      </c>
      <c r="E151" s="366">
        <f aca="true" t="shared" si="54" ref="E151:J151">SUM(E55,E68,E107,E123,E22)</f>
        <v>49</v>
      </c>
      <c r="F151" s="366">
        <f t="shared" si="54"/>
        <v>44</v>
      </c>
      <c r="G151" s="366">
        <f t="shared" si="54"/>
        <v>37</v>
      </c>
      <c r="H151" s="366">
        <f t="shared" si="54"/>
        <v>42</v>
      </c>
      <c r="I151" s="366">
        <f t="shared" si="54"/>
        <v>40</v>
      </c>
      <c r="J151" s="366">
        <f t="shared" si="54"/>
        <v>32</v>
      </c>
      <c r="K151" s="394">
        <f t="shared" si="44"/>
        <v>-0.1794871794871795</v>
      </c>
      <c r="L151" s="363" t="s">
        <v>139</v>
      </c>
      <c r="M151" s="363"/>
    </row>
    <row r="152" spans="1:13" s="15" customFormat="1" ht="26.25">
      <c r="A152" s="299"/>
      <c r="B152" s="341"/>
      <c r="C152" s="340" t="s">
        <v>359</v>
      </c>
      <c r="D152" s="361">
        <v>13</v>
      </c>
      <c r="E152" s="361" t="s">
        <v>53</v>
      </c>
      <c r="F152" s="361" t="s">
        <v>53</v>
      </c>
      <c r="G152" s="361" t="s">
        <v>53</v>
      </c>
      <c r="H152" s="361" t="s">
        <v>53</v>
      </c>
      <c r="I152" s="361" t="s">
        <v>53</v>
      </c>
      <c r="J152" s="361" t="s">
        <v>53</v>
      </c>
      <c r="K152" s="394" t="s">
        <v>20</v>
      </c>
      <c r="L152" s="363" t="s">
        <v>143</v>
      </c>
      <c r="M152" s="363"/>
    </row>
    <row r="153" spans="1:13" s="15" customFormat="1" ht="26.25">
      <c r="A153" s="299"/>
      <c r="B153" s="341"/>
      <c r="C153" s="375" t="s">
        <v>356</v>
      </c>
      <c r="D153" s="361" t="s">
        <v>53</v>
      </c>
      <c r="E153" s="361" t="s">
        <v>53</v>
      </c>
      <c r="F153" s="361" t="s">
        <v>53</v>
      </c>
      <c r="G153" s="361" t="s">
        <v>53</v>
      </c>
      <c r="H153" s="361">
        <v>20</v>
      </c>
      <c r="I153" s="361" t="s">
        <v>53</v>
      </c>
      <c r="J153" s="361" t="s">
        <v>53</v>
      </c>
      <c r="K153" s="394" t="s">
        <v>20</v>
      </c>
      <c r="L153" s="363" t="s">
        <v>125</v>
      </c>
      <c r="M153" s="363"/>
    </row>
    <row r="154" spans="1:13" s="15" customFormat="1" ht="15">
      <c r="A154" s="299"/>
      <c r="B154" s="340" t="s">
        <v>360</v>
      </c>
      <c r="C154" s="341"/>
      <c r="D154" s="365">
        <f>SUM(D146:D151)</f>
        <v>1622611</v>
      </c>
      <c r="E154" s="365">
        <f aca="true" t="shared" si="55" ref="E154:J154">SUM(E146:E151)</f>
        <v>1711340</v>
      </c>
      <c r="F154" s="365">
        <f t="shared" si="55"/>
        <v>1779053</v>
      </c>
      <c r="G154" s="365">
        <f t="shared" si="55"/>
        <v>2000953</v>
      </c>
      <c r="H154" s="365">
        <f t="shared" si="55"/>
        <v>1949969</v>
      </c>
      <c r="I154" s="365">
        <f t="shared" si="55"/>
        <v>1732189</v>
      </c>
      <c r="J154" s="365">
        <f t="shared" si="55"/>
        <v>2074293</v>
      </c>
      <c r="K154" s="394">
        <f t="shared" si="44"/>
        <v>0.2783673967451225</v>
      </c>
      <c r="L154" s="363"/>
      <c r="M154" s="363" t="s">
        <v>147</v>
      </c>
    </row>
    <row r="155" spans="1:13" s="15" customFormat="1" ht="15.75" thickBot="1">
      <c r="A155" s="396"/>
      <c r="B155" s="357" t="s">
        <v>361</v>
      </c>
      <c r="C155" s="397"/>
      <c r="D155" s="367">
        <f>SUM(D154,D145)</f>
        <v>2297132</v>
      </c>
      <c r="E155" s="367">
        <f aca="true" t="shared" si="56" ref="E155:J155">SUM(E154,E145)</f>
        <v>2741221</v>
      </c>
      <c r="F155" s="367">
        <f t="shared" si="56"/>
        <v>2852686</v>
      </c>
      <c r="G155" s="367">
        <f t="shared" si="56"/>
        <v>3105300</v>
      </c>
      <c r="H155" s="367">
        <f t="shared" si="56"/>
        <v>3265179</v>
      </c>
      <c r="I155" s="367">
        <f t="shared" si="56"/>
        <v>3116739</v>
      </c>
      <c r="J155" s="367">
        <f t="shared" si="56"/>
        <v>3462397</v>
      </c>
      <c r="K155" s="390">
        <f>(J155-D155)/D155</f>
        <v>0.5072694995324605</v>
      </c>
      <c r="L155" s="398"/>
      <c r="M155" s="370" t="s">
        <v>131</v>
      </c>
    </row>
    <row r="156" spans="1:13" s="15" customFormat="1" ht="15">
      <c r="A156" s="498" t="s">
        <v>189</v>
      </c>
      <c r="B156" s="501" t="s">
        <v>192</v>
      </c>
      <c r="C156" s="501"/>
      <c r="D156" s="399">
        <v>27369109</v>
      </c>
      <c r="E156" s="399">
        <v>40102133</v>
      </c>
      <c r="F156" s="399">
        <v>42748602</v>
      </c>
      <c r="G156" s="399">
        <v>44869459</v>
      </c>
      <c r="H156" s="399">
        <v>48159058</v>
      </c>
      <c r="I156" s="400">
        <v>49896993</v>
      </c>
      <c r="J156" s="400">
        <v>53659372</v>
      </c>
      <c r="K156" s="394">
        <f t="shared" si="44"/>
        <v>0.960581617764758</v>
      </c>
      <c r="L156" s="401"/>
      <c r="M156" s="402" t="s">
        <v>146</v>
      </c>
    </row>
    <row r="157" spans="1:13" s="15" customFormat="1" ht="15">
      <c r="A157" s="499"/>
      <c r="B157" s="502" t="s">
        <v>118</v>
      </c>
      <c r="C157" s="502"/>
      <c r="D157" s="400">
        <v>109102859</v>
      </c>
      <c r="E157" s="400">
        <v>116734248</v>
      </c>
      <c r="F157" s="400">
        <v>117453978</v>
      </c>
      <c r="G157" s="400">
        <v>119451371</v>
      </c>
      <c r="H157" s="400">
        <v>120101698</v>
      </c>
      <c r="I157" s="400">
        <v>127993626</v>
      </c>
      <c r="J157" s="400">
        <v>129230787</v>
      </c>
      <c r="K157" s="394">
        <f t="shared" si="44"/>
        <v>0.1844857979386223</v>
      </c>
      <c r="L157" s="403"/>
      <c r="M157" s="402" t="s">
        <v>147</v>
      </c>
    </row>
    <row r="158" spans="1:13" s="15" customFormat="1" ht="15.75" thickBot="1">
      <c r="A158" s="317"/>
      <c r="B158" s="503" t="s">
        <v>130</v>
      </c>
      <c r="C158" s="503"/>
      <c r="D158" s="404">
        <f>SUM(D156:D157)</f>
        <v>136471968</v>
      </c>
      <c r="E158" s="404">
        <f aca="true" t="shared" si="57" ref="E158:J158">SUM(E156:E157)</f>
        <v>156836381</v>
      </c>
      <c r="F158" s="404">
        <f t="shared" si="57"/>
        <v>160202580</v>
      </c>
      <c r="G158" s="404">
        <f t="shared" si="57"/>
        <v>164320830</v>
      </c>
      <c r="H158" s="404">
        <f t="shared" si="57"/>
        <v>168260756</v>
      </c>
      <c r="I158" s="404">
        <f t="shared" si="57"/>
        <v>177890619</v>
      </c>
      <c r="J158" s="404">
        <f t="shared" si="57"/>
        <v>182890159</v>
      </c>
      <c r="K158" s="390">
        <f>(J158-D158)/D158</f>
        <v>0.3401298572905463</v>
      </c>
      <c r="L158" s="398"/>
      <c r="M158" s="405" t="s">
        <v>131</v>
      </c>
    </row>
    <row r="159" ht="15">
      <c r="A159" s="8"/>
    </row>
    <row r="160" spans="1:13" ht="15" customHeight="1">
      <c r="A160" s="406" t="s">
        <v>362</v>
      </c>
      <c r="B160" s="173" t="s">
        <v>303</v>
      </c>
      <c r="C160" s="500" t="s">
        <v>363</v>
      </c>
      <c r="D160" s="500"/>
      <c r="E160" s="500"/>
      <c r="F160" s="500"/>
      <c r="G160" s="500"/>
      <c r="H160" s="500"/>
      <c r="I160" s="500"/>
      <c r="J160" s="500"/>
      <c r="K160" s="500"/>
      <c r="L160" s="500"/>
      <c r="M160" s="500"/>
    </row>
    <row r="161" spans="1:13" ht="15">
      <c r="A161" s="255"/>
      <c r="B161" s="173"/>
      <c r="C161" s="255"/>
      <c r="D161" s="255"/>
      <c r="E161" s="255"/>
      <c r="F161" s="255"/>
      <c r="G161" s="255"/>
      <c r="H161" s="255"/>
      <c r="I161" s="255"/>
      <c r="J161" s="255"/>
      <c r="K161" s="407"/>
      <c r="L161" s="255"/>
      <c r="M161" s="255"/>
    </row>
    <row r="162" spans="1:17" ht="15">
      <c r="A162" s="255"/>
      <c r="B162" s="408"/>
      <c r="C162" s="175"/>
      <c r="D162" s="409"/>
      <c r="E162" s="409"/>
      <c r="F162" s="409"/>
      <c r="G162" s="409"/>
      <c r="H162" s="409"/>
      <c r="I162" s="409"/>
      <c r="J162" s="409"/>
      <c r="K162" s="410"/>
      <c r="L162" s="175"/>
      <c r="M162" s="175"/>
      <c r="N162" s="25"/>
      <c r="O162" s="25"/>
      <c r="P162" s="25"/>
      <c r="Q162" s="25"/>
    </row>
    <row r="163" spans="1:13" ht="15" customHeight="1">
      <c r="A163" s="406" t="s">
        <v>316</v>
      </c>
      <c r="B163" s="411" t="s">
        <v>224</v>
      </c>
      <c r="C163" s="500" t="s">
        <v>190</v>
      </c>
      <c r="D163" s="500"/>
      <c r="E163" s="500"/>
      <c r="F163" s="500"/>
      <c r="G163" s="500"/>
      <c r="H163" s="500"/>
      <c r="I163" s="500"/>
      <c r="J163" s="500"/>
      <c r="K163" s="500"/>
      <c r="L163" s="500"/>
      <c r="M163" s="500"/>
    </row>
    <row r="164" spans="1:13" s="87" customFormat="1" ht="15" customHeight="1">
      <c r="A164" s="257"/>
      <c r="B164" s="179">
        <v>1</v>
      </c>
      <c r="C164" s="430" t="s">
        <v>229</v>
      </c>
      <c r="D164" s="430"/>
      <c r="E164" s="430"/>
      <c r="F164" s="430"/>
      <c r="G164" s="430"/>
      <c r="H164" s="430"/>
      <c r="I164" s="430"/>
      <c r="J164" s="430"/>
      <c r="K164" s="430"/>
      <c r="L164" s="430"/>
      <c r="M164" s="430"/>
    </row>
    <row r="165" spans="1:13" ht="29.25" customHeight="1">
      <c r="A165" s="255"/>
      <c r="B165" s="176">
        <v>2</v>
      </c>
      <c r="C165" s="496" t="s">
        <v>223</v>
      </c>
      <c r="D165" s="496"/>
      <c r="E165" s="496"/>
      <c r="F165" s="496"/>
      <c r="G165" s="496"/>
      <c r="H165" s="496"/>
      <c r="I165" s="255"/>
      <c r="J165" s="255"/>
      <c r="K165" s="407"/>
      <c r="L165" s="255"/>
      <c r="M165" s="255"/>
    </row>
    <row r="166" spans="1:13" s="87" customFormat="1" ht="12">
      <c r="A166" s="257"/>
      <c r="B166" s="182">
        <v>3</v>
      </c>
      <c r="C166" s="257" t="s">
        <v>191</v>
      </c>
      <c r="D166" s="257"/>
      <c r="E166" s="257"/>
      <c r="F166" s="257"/>
      <c r="G166" s="257"/>
      <c r="H166" s="257"/>
      <c r="I166" s="257"/>
      <c r="J166" s="257"/>
      <c r="K166" s="412"/>
      <c r="L166" s="257"/>
      <c r="M166" s="257"/>
    </row>
    <row r="167" spans="1:22" ht="15">
      <c r="A167" s="413"/>
      <c r="B167" s="413"/>
      <c r="C167" s="413"/>
      <c r="D167" s="414"/>
      <c r="E167" s="414"/>
      <c r="F167" s="414"/>
      <c r="G167" s="414"/>
      <c r="H167" s="414"/>
      <c r="I167" s="414"/>
      <c r="J167" s="414"/>
      <c r="K167" s="414"/>
      <c r="L167" s="413"/>
      <c r="M167" s="413"/>
      <c r="N167" s="17"/>
      <c r="O167" s="17"/>
      <c r="P167" s="17"/>
      <c r="Q167" s="17"/>
      <c r="R167" s="17"/>
      <c r="S167" s="17"/>
      <c r="T167" s="17"/>
      <c r="U167" s="17"/>
      <c r="V167" s="17"/>
    </row>
    <row r="168" spans="1:22" ht="15">
      <c r="A168" s="17"/>
      <c r="B168" s="17"/>
      <c r="C168" s="17"/>
      <c r="D168" s="17"/>
      <c r="E168" s="17"/>
      <c r="F168" s="17"/>
      <c r="G168" s="17"/>
      <c r="H168" s="17"/>
      <c r="I168" s="81"/>
      <c r="J168" s="81"/>
      <c r="K168" s="86"/>
      <c r="L168" s="17"/>
      <c r="M168" s="84"/>
      <c r="N168" s="18"/>
      <c r="O168" s="18"/>
      <c r="P168" s="18"/>
      <c r="Q168" s="18"/>
      <c r="R168" s="18"/>
      <c r="S168" s="18"/>
      <c r="T168" s="17"/>
      <c r="U168" s="17"/>
      <c r="V168" s="17"/>
    </row>
    <row r="169" spans="1:22" ht="15">
      <c r="A169" s="17"/>
      <c r="B169" s="17"/>
      <c r="C169" s="17"/>
      <c r="D169" s="17"/>
      <c r="E169" s="17"/>
      <c r="F169" s="17"/>
      <c r="G169" s="17"/>
      <c r="H169" s="17"/>
      <c r="I169" s="81"/>
      <c r="J169" s="81"/>
      <c r="K169" s="86"/>
      <c r="L169" s="17"/>
      <c r="M169" s="84"/>
      <c r="N169" s="18"/>
      <c r="O169" s="18"/>
      <c r="P169" s="18"/>
      <c r="Q169" s="18"/>
      <c r="R169" s="18"/>
      <c r="S169" s="18"/>
      <c r="T169" s="17"/>
      <c r="U169" s="17"/>
      <c r="V169" s="17"/>
    </row>
    <row r="170" spans="1:22" ht="15">
      <c r="A170" s="17"/>
      <c r="B170" s="17"/>
      <c r="C170" s="17"/>
      <c r="D170" s="17"/>
      <c r="E170" s="17"/>
      <c r="F170" s="17"/>
      <c r="G170" s="17"/>
      <c r="H170" s="17"/>
      <c r="I170" s="81"/>
      <c r="J170" s="81"/>
      <c r="K170" s="86"/>
      <c r="L170" s="17"/>
      <c r="M170" s="84"/>
      <c r="N170" s="18"/>
      <c r="O170" s="18"/>
      <c r="P170" s="18"/>
      <c r="Q170" s="18"/>
      <c r="R170" s="18"/>
      <c r="S170" s="18"/>
      <c r="T170" s="17"/>
      <c r="U170" s="17"/>
      <c r="V170" s="17"/>
    </row>
    <row r="171" spans="1:22" ht="15">
      <c r="A171" s="17"/>
      <c r="B171" s="17"/>
      <c r="C171" s="17"/>
      <c r="D171" s="17"/>
      <c r="E171" s="17"/>
      <c r="F171" s="17"/>
      <c r="G171" s="17"/>
      <c r="H171" s="17"/>
      <c r="I171" s="81"/>
      <c r="J171" s="81"/>
      <c r="K171" s="86"/>
      <c r="L171" s="17"/>
      <c r="M171" s="84"/>
      <c r="N171" s="18"/>
      <c r="O171" s="18"/>
      <c r="P171" s="18"/>
      <c r="Q171" s="18"/>
      <c r="R171" s="18"/>
      <c r="S171" s="18"/>
      <c r="T171" s="17"/>
      <c r="U171" s="17"/>
      <c r="V171" s="17"/>
    </row>
    <row r="172" spans="1:22" ht="15">
      <c r="A172" s="17"/>
      <c r="B172" s="17"/>
      <c r="C172" s="17"/>
      <c r="D172" s="17"/>
      <c r="E172" s="17"/>
      <c r="F172" s="17"/>
      <c r="G172" s="17"/>
      <c r="H172" s="17"/>
      <c r="I172" s="81"/>
      <c r="J172" s="81"/>
      <c r="K172" s="86"/>
      <c r="L172" s="17"/>
      <c r="M172" s="84"/>
      <c r="N172" s="18"/>
      <c r="O172" s="18"/>
      <c r="P172" s="18"/>
      <c r="Q172" s="18"/>
      <c r="R172" s="18"/>
      <c r="S172" s="18"/>
      <c r="T172" s="17"/>
      <c r="U172" s="17"/>
      <c r="V172" s="17"/>
    </row>
    <row r="173" spans="1:22" ht="15">
      <c r="A173" s="17"/>
      <c r="B173" s="17"/>
      <c r="C173" s="17"/>
      <c r="D173" s="19"/>
      <c r="E173" s="17"/>
      <c r="F173" s="17"/>
      <c r="G173" s="17"/>
      <c r="H173" s="17"/>
      <c r="I173" s="81"/>
      <c r="J173" s="81"/>
      <c r="K173" s="86"/>
      <c r="L173" s="17"/>
      <c r="M173" s="17"/>
      <c r="N173" s="17"/>
      <c r="O173" s="17"/>
      <c r="P173" s="17"/>
      <c r="Q173" s="17"/>
      <c r="R173" s="17"/>
      <c r="S173" s="17"/>
      <c r="T173" s="17"/>
      <c r="U173" s="17"/>
      <c r="V173" s="17"/>
    </row>
    <row r="174" spans="1:22" ht="15">
      <c r="A174" s="479"/>
      <c r="B174" s="479"/>
      <c r="C174" s="18"/>
      <c r="D174" s="20"/>
      <c r="E174" s="20"/>
      <c r="F174" s="20"/>
      <c r="G174" s="20"/>
      <c r="H174" s="20"/>
      <c r="I174" s="82"/>
      <c r="J174" s="82"/>
      <c r="K174" s="86"/>
      <c r="L174" s="17"/>
      <c r="M174" s="17"/>
      <c r="N174" s="17"/>
      <c r="O174" s="17"/>
      <c r="P174" s="17"/>
      <c r="Q174" s="17"/>
      <c r="R174" s="17"/>
      <c r="S174" s="17"/>
      <c r="T174" s="17"/>
      <c r="U174" s="17"/>
      <c r="V174" s="17"/>
    </row>
    <row r="175" spans="1:22" ht="15">
      <c r="A175" s="479"/>
      <c r="B175" s="479"/>
      <c r="C175" s="18"/>
      <c r="D175" s="20"/>
      <c r="E175" s="20"/>
      <c r="F175" s="20"/>
      <c r="G175" s="20"/>
      <c r="H175" s="20"/>
      <c r="I175" s="82"/>
      <c r="J175" s="82"/>
      <c r="K175" s="86"/>
      <c r="L175" s="17"/>
      <c r="M175" s="17"/>
      <c r="N175" s="17"/>
      <c r="O175" s="17"/>
      <c r="P175" s="17"/>
      <c r="Q175" s="17"/>
      <c r="R175" s="17"/>
      <c r="S175" s="17"/>
      <c r="T175" s="17"/>
      <c r="U175" s="17"/>
      <c r="V175" s="17"/>
    </row>
    <row r="176" spans="1:22" ht="15">
      <c r="A176" s="479"/>
      <c r="B176" s="479"/>
      <c r="C176" s="18"/>
      <c r="D176" s="20"/>
      <c r="E176" s="20"/>
      <c r="F176" s="20"/>
      <c r="G176" s="20"/>
      <c r="H176" s="20"/>
      <c r="I176" s="82"/>
      <c r="J176" s="82"/>
      <c r="K176" s="86"/>
      <c r="L176" s="17"/>
      <c r="M176" s="17"/>
      <c r="N176" s="17"/>
      <c r="O176" s="17"/>
      <c r="P176" s="17"/>
      <c r="Q176" s="17"/>
      <c r="R176" s="17"/>
      <c r="S176" s="17"/>
      <c r="T176" s="17"/>
      <c r="U176" s="17"/>
      <c r="V176" s="17"/>
    </row>
    <row r="177" spans="1:22" ht="15">
      <c r="A177" s="479"/>
      <c r="B177" s="479"/>
      <c r="C177" s="18"/>
      <c r="D177" s="20"/>
      <c r="E177" s="20"/>
      <c r="F177" s="20"/>
      <c r="G177" s="20"/>
      <c r="H177" s="20"/>
      <c r="I177" s="82"/>
      <c r="J177" s="82"/>
      <c r="K177" s="86"/>
      <c r="L177" s="17"/>
      <c r="M177" s="17"/>
      <c r="N177" s="17"/>
      <c r="O177" s="17"/>
      <c r="P177" s="17"/>
      <c r="Q177" s="17"/>
      <c r="R177" s="17"/>
      <c r="S177" s="17"/>
      <c r="T177" s="17"/>
      <c r="U177" s="17"/>
      <c r="V177" s="17"/>
    </row>
    <row r="178" spans="1:22" ht="15">
      <c r="A178" s="479"/>
      <c r="B178" s="479"/>
      <c r="C178" s="18"/>
      <c r="D178" s="20"/>
      <c r="E178" s="20"/>
      <c r="F178" s="20"/>
      <c r="G178" s="20"/>
      <c r="H178" s="20"/>
      <c r="I178" s="82"/>
      <c r="J178" s="82"/>
      <c r="K178" s="86"/>
      <c r="L178" s="17"/>
      <c r="M178" s="17"/>
      <c r="N178" s="17"/>
      <c r="O178" s="17"/>
      <c r="P178" s="17"/>
      <c r="Q178" s="17"/>
      <c r="R178" s="17"/>
      <c r="S178" s="17"/>
      <c r="T178" s="17"/>
      <c r="U178" s="17"/>
      <c r="V178" s="17"/>
    </row>
    <row r="179" spans="1:22" ht="15">
      <c r="A179" s="17"/>
      <c r="B179" s="17"/>
      <c r="C179" s="17"/>
      <c r="D179" s="17"/>
      <c r="E179" s="19"/>
      <c r="F179" s="17"/>
      <c r="G179" s="17"/>
      <c r="H179" s="17"/>
      <c r="I179" s="81"/>
      <c r="J179" s="81"/>
      <c r="K179" s="86"/>
      <c r="L179" s="17"/>
      <c r="M179" s="17"/>
      <c r="N179" s="17"/>
      <c r="O179" s="17"/>
      <c r="P179" s="17"/>
      <c r="Q179" s="17"/>
      <c r="R179" s="17"/>
      <c r="S179" s="17"/>
      <c r="T179" s="17"/>
      <c r="U179" s="17"/>
      <c r="V179" s="17"/>
    </row>
    <row r="180" spans="1:22" ht="15">
      <c r="A180" s="17"/>
      <c r="B180" s="17"/>
      <c r="C180" s="17"/>
      <c r="D180" s="17"/>
      <c r="E180" s="17"/>
      <c r="F180" s="17"/>
      <c r="G180" s="17"/>
      <c r="H180" s="17"/>
      <c r="I180" s="81"/>
      <c r="J180" s="81"/>
      <c r="K180" s="86"/>
      <c r="L180" s="17"/>
      <c r="M180" s="17"/>
      <c r="N180" s="17"/>
      <c r="O180" s="17"/>
      <c r="P180" s="17"/>
      <c r="Q180" s="17"/>
      <c r="R180" s="17"/>
      <c r="S180" s="17"/>
      <c r="T180" s="17"/>
      <c r="U180" s="17"/>
      <c r="V180" s="17"/>
    </row>
    <row r="181" spans="1:22" ht="15">
      <c r="A181" s="17"/>
      <c r="B181" s="17"/>
      <c r="C181" s="17"/>
      <c r="D181" s="17"/>
      <c r="E181" s="17"/>
      <c r="F181" s="17"/>
      <c r="G181" s="17"/>
      <c r="H181" s="17"/>
      <c r="I181" s="81"/>
      <c r="J181" s="81"/>
      <c r="K181" s="86"/>
      <c r="L181" s="17"/>
      <c r="M181" s="17"/>
      <c r="N181" s="17"/>
      <c r="O181" s="17"/>
      <c r="P181" s="17"/>
      <c r="Q181" s="17"/>
      <c r="R181" s="17"/>
      <c r="S181" s="17"/>
      <c r="T181" s="17"/>
      <c r="U181" s="17"/>
      <c r="V181" s="17"/>
    </row>
    <row r="182" spans="1:22" ht="15">
      <c r="A182" s="17"/>
      <c r="B182" s="17"/>
      <c r="C182" s="17"/>
      <c r="D182" s="17"/>
      <c r="E182" s="17"/>
      <c r="F182" s="17"/>
      <c r="G182" s="17"/>
      <c r="H182" s="17"/>
      <c r="I182" s="81"/>
      <c r="J182" s="81"/>
      <c r="K182" s="86"/>
      <c r="L182" s="17"/>
      <c r="M182" s="17"/>
      <c r="N182" s="17"/>
      <c r="O182" s="17"/>
      <c r="P182" s="17"/>
      <c r="Q182" s="17"/>
      <c r="R182" s="17"/>
      <c r="S182" s="17"/>
      <c r="T182" s="17"/>
      <c r="U182" s="17"/>
      <c r="V182" s="17"/>
    </row>
    <row r="183" spans="1:22" ht="15">
      <c r="A183" s="17"/>
      <c r="B183" s="17"/>
      <c r="C183" s="17"/>
      <c r="D183" s="17"/>
      <c r="E183" s="17"/>
      <c r="F183" s="17"/>
      <c r="G183" s="17"/>
      <c r="H183" s="17"/>
      <c r="I183" s="81"/>
      <c r="J183" s="81"/>
      <c r="K183" s="86"/>
      <c r="L183" s="17"/>
      <c r="M183" s="17"/>
      <c r="N183" s="17"/>
      <c r="O183" s="17"/>
      <c r="P183" s="17"/>
      <c r="Q183" s="17"/>
      <c r="R183" s="17"/>
      <c r="S183" s="17"/>
      <c r="T183" s="17"/>
      <c r="U183" s="17"/>
      <c r="V183" s="17"/>
    </row>
    <row r="184" spans="1:22" ht="15">
      <c r="A184" s="17"/>
      <c r="B184" s="17"/>
      <c r="C184" s="17"/>
      <c r="D184" s="17"/>
      <c r="E184" s="17"/>
      <c r="F184" s="17"/>
      <c r="G184" s="17"/>
      <c r="H184" s="17"/>
      <c r="I184" s="81"/>
      <c r="J184" s="81"/>
      <c r="K184" s="86"/>
      <c r="L184" s="17"/>
      <c r="M184" s="17"/>
      <c r="N184" s="17"/>
      <c r="O184" s="17"/>
      <c r="P184" s="17"/>
      <c r="Q184" s="17"/>
      <c r="R184" s="17"/>
      <c r="S184" s="17"/>
      <c r="T184" s="17"/>
      <c r="U184" s="17"/>
      <c r="V184" s="17"/>
    </row>
    <row r="192" spans="4:10" ht="15">
      <c r="D192" s="16"/>
      <c r="E192" s="16"/>
      <c r="F192" s="16"/>
      <c r="G192" s="16"/>
      <c r="H192" s="16"/>
      <c r="I192" s="83"/>
      <c r="J192" s="83"/>
    </row>
    <row r="193" spans="4:10" ht="15">
      <c r="D193" s="16"/>
      <c r="E193" s="16"/>
      <c r="F193" s="16"/>
      <c r="G193" s="16"/>
      <c r="H193" s="16"/>
      <c r="I193" s="83"/>
      <c r="J193" s="83"/>
    </row>
    <row r="194" spans="4:10" ht="15">
      <c r="D194" s="16"/>
      <c r="E194" s="16"/>
      <c r="F194" s="16"/>
      <c r="G194" s="16"/>
      <c r="H194" s="16"/>
      <c r="I194" s="83"/>
      <c r="J194" s="83"/>
    </row>
    <row r="195" spans="4:10" ht="15">
      <c r="D195" s="16"/>
      <c r="E195" s="16"/>
      <c r="F195" s="16"/>
      <c r="G195" s="16"/>
      <c r="H195" s="16"/>
      <c r="I195" s="83"/>
      <c r="J195" s="83"/>
    </row>
    <row r="196" spans="4:10" ht="15">
      <c r="D196" s="16"/>
      <c r="E196" s="16"/>
      <c r="F196" s="16"/>
      <c r="G196" s="16"/>
      <c r="H196" s="16"/>
      <c r="I196" s="83"/>
      <c r="J196" s="83"/>
    </row>
  </sheetData>
  <mergeCells count="29">
    <mergeCell ref="C165:H165"/>
    <mergeCell ref="A127:A133"/>
    <mergeCell ref="A156:A157"/>
    <mergeCell ref="C164:M164"/>
    <mergeCell ref="C160:M160"/>
    <mergeCell ref="C163:M163"/>
    <mergeCell ref="B156:C156"/>
    <mergeCell ref="B157:C157"/>
    <mergeCell ref="B158:C158"/>
    <mergeCell ref="A1:M1"/>
    <mergeCell ref="A2:M2"/>
    <mergeCell ref="A3:M3"/>
    <mergeCell ref="A110:A115"/>
    <mergeCell ref="A7:A10"/>
    <mergeCell ref="A5:A6"/>
    <mergeCell ref="C5:C6"/>
    <mergeCell ref="D5:D6"/>
    <mergeCell ref="A104:A107"/>
    <mergeCell ref="A93:A97"/>
    <mergeCell ref="A80:A81"/>
    <mergeCell ref="F5:F6"/>
    <mergeCell ref="L5:L6"/>
    <mergeCell ref="M5:M6"/>
    <mergeCell ref="E5:E6"/>
    <mergeCell ref="A174:B174"/>
    <mergeCell ref="A175:B175"/>
    <mergeCell ref="A176:B176"/>
    <mergeCell ref="A177:B177"/>
    <mergeCell ref="A178:B178"/>
  </mergeCells>
  <printOptions/>
  <pageMargins left="0.7" right="0.7" top="0.75" bottom="0.75" header="0.3" footer="0.3"/>
  <pageSetup horizontalDpi="600" verticalDpi="600" orientation="landscape" paperSize="9" scale="54" r:id="rId1"/>
  <rowBreaks count="3" manualBreakCount="3">
    <brk id="34" max="16383" man="1"/>
    <brk id="79" max="16383" man="1"/>
    <brk id="133" max="16383" man="1"/>
  </rowBreaks>
  <ignoredErrors>
    <ignoredError sqref="E1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abSelected="1" workbookViewId="0" topLeftCell="A1">
      <selection activeCell="F86" sqref="F86"/>
    </sheetView>
  </sheetViews>
  <sheetFormatPr defaultColWidth="9.140625" defaultRowHeight="15"/>
  <sheetData>
    <row r="1" ht="15">
      <c r="B1" t="s">
        <v>368</v>
      </c>
    </row>
    <row r="2" spans="1:2" ht="15">
      <c r="A2" t="s">
        <v>364</v>
      </c>
      <c r="B2">
        <v>1080</v>
      </c>
    </row>
    <row r="3" spans="1:2" ht="15">
      <c r="A3" t="s">
        <v>70</v>
      </c>
      <c r="B3">
        <v>2360</v>
      </c>
    </row>
    <row r="4" spans="1:2" ht="15">
      <c r="A4" t="s">
        <v>26</v>
      </c>
      <c r="B4">
        <v>4810</v>
      </c>
    </row>
    <row r="5" spans="1:2" ht="15">
      <c r="A5" t="s">
        <v>28</v>
      </c>
      <c r="B5">
        <v>5091</v>
      </c>
    </row>
    <row r="6" spans="1:2" ht="15">
      <c r="A6" t="s">
        <v>365</v>
      </c>
      <c r="B6">
        <v>10200</v>
      </c>
    </row>
    <row r="7" spans="1:2" ht="15">
      <c r="A7" t="s">
        <v>33</v>
      </c>
      <c r="B7">
        <v>11311</v>
      </c>
    </row>
    <row r="8" spans="1:2" ht="15">
      <c r="A8" t="s">
        <v>17</v>
      </c>
      <c r="B8">
        <v>27091</v>
      </c>
    </row>
    <row r="9" spans="1:2" ht="15">
      <c r="A9" t="s">
        <v>215</v>
      </c>
      <c r="B9">
        <v>35244</v>
      </c>
    </row>
    <row r="10" spans="1:2" ht="15">
      <c r="A10" t="s">
        <v>366</v>
      </c>
      <c r="B10">
        <v>35988</v>
      </c>
    </row>
    <row r="11" spans="1:2" ht="15">
      <c r="A11" t="s">
        <v>367</v>
      </c>
      <c r="B11">
        <v>75330</v>
      </c>
    </row>
    <row r="12" spans="1:2" ht="15">
      <c r="A12" t="s">
        <v>22</v>
      </c>
      <c r="B12">
        <v>76117</v>
      </c>
    </row>
    <row r="13" spans="1:2" ht="15">
      <c r="A13" t="s">
        <v>35</v>
      </c>
      <c r="B13">
        <v>90960</v>
      </c>
    </row>
    <row r="14" spans="1:2" ht="15">
      <c r="A14" t="s">
        <v>219</v>
      </c>
      <c r="B14">
        <v>118256</v>
      </c>
    </row>
    <row r="15" spans="1:2" ht="15">
      <c r="A15" t="s">
        <v>30</v>
      </c>
      <c r="B15">
        <v>191731</v>
      </c>
    </row>
    <row r="16" spans="1:2" ht="15">
      <c r="A16" t="s">
        <v>42</v>
      </c>
      <c r="B16">
        <v>230516</v>
      </c>
    </row>
    <row r="17" spans="1:2" ht="15">
      <c r="A17" t="s">
        <v>216</v>
      </c>
      <c r="B17">
        <v>1178125</v>
      </c>
    </row>
    <row r="18" spans="1:2" ht="15">
      <c r="A18" t="s">
        <v>19</v>
      </c>
      <c r="B18">
        <v>1371976</v>
      </c>
    </row>
    <row r="23" spans="1:2" ht="15">
      <c r="A23" t="s">
        <v>369</v>
      </c>
      <c r="B23">
        <v>8768</v>
      </c>
    </row>
    <row r="24" spans="1:2" ht="15">
      <c r="A24" t="s">
        <v>70</v>
      </c>
      <c r="B24">
        <v>14965</v>
      </c>
    </row>
    <row r="25" spans="1:2" ht="15">
      <c r="A25" t="s">
        <v>17</v>
      </c>
      <c r="B25">
        <v>29673</v>
      </c>
    </row>
    <row r="26" spans="1:2" ht="15">
      <c r="A26" t="s">
        <v>22</v>
      </c>
      <c r="B26">
        <v>37429</v>
      </c>
    </row>
    <row r="27" spans="1:2" ht="15">
      <c r="A27" t="s">
        <v>33</v>
      </c>
      <c r="B27">
        <v>64879</v>
      </c>
    </row>
    <row r="28" spans="1:2" ht="15">
      <c r="A28" t="s">
        <v>38</v>
      </c>
      <c r="B28">
        <v>80647</v>
      </c>
    </row>
    <row r="29" spans="1:2" ht="15">
      <c r="A29" t="s">
        <v>215</v>
      </c>
      <c r="B29">
        <v>88968</v>
      </c>
    </row>
    <row r="30" spans="1:2" ht="15">
      <c r="A30" t="s">
        <v>24</v>
      </c>
      <c r="B30">
        <v>89856</v>
      </c>
    </row>
    <row r="31" spans="1:2" ht="15">
      <c r="A31" t="s">
        <v>26</v>
      </c>
      <c r="B31">
        <v>120572</v>
      </c>
    </row>
    <row r="32" spans="1:2" ht="15">
      <c r="A32" t="s">
        <v>28</v>
      </c>
      <c r="B32">
        <v>126815</v>
      </c>
    </row>
    <row r="33" spans="1:2" ht="15">
      <c r="A33" t="s">
        <v>30</v>
      </c>
      <c r="B33">
        <v>203706</v>
      </c>
    </row>
    <row r="34" spans="1:2" ht="15">
      <c r="A34" t="s">
        <v>42</v>
      </c>
      <c r="B34">
        <v>277340</v>
      </c>
    </row>
    <row r="35" spans="1:2" ht="15">
      <c r="A35" t="s">
        <v>219</v>
      </c>
      <c r="B35">
        <v>305539</v>
      </c>
    </row>
    <row r="36" spans="1:2" ht="15">
      <c r="A36" t="s">
        <v>19</v>
      </c>
      <c r="B36">
        <v>544309</v>
      </c>
    </row>
    <row r="37" spans="1:2" ht="15">
      <c r="A37" t="s">
        <v>40</v>
      </c>
      <c r="B37">
        <v>548268</v>
      </c>
    </row>
    <row r="38" spans="1:2" ht="15">
      <c r="A38" t="s">
        <v>35</v>
      </c>
      <c r="B38">
        <v>566527</v>
      </c>
    </row>
    <row r="39" spans="1:2" ht="15">
      <c r="A39" t="s">
        <v>216</v>
      </c>
      <c r="B39">
        <v>1612199</v>
      </c>
    </row>
    <row r="50" ht="15.75" thickBot="1"/>
    <row r="51" spans="1:9" ht="15.75" thickBot="1">
      <c r="A51" s="415"/>
      <c r="B51" s="415">
        <v>2000</v>
      </c>
      <c r="C51" s="415">
        <v>2005</v>
      </c>
      <c r="D51" s="415">
        <v>2006</v>
      </c>
      <c r="E51" s="415">
        <v>2007</v>
      </c>
      <c r="F51" s="415">
        <v>2008</v>
      </c>
      <c r="G51" s="415">
        <v>2009</v>
      </c>
      <c r="H51" s="416">
        <v>2010</v>
      </c>
      <c r="I51" s="416">
        <v>2011</v>
      </c>
    </row>
    <row r="52" spans="1:9" ht="15">
      <c r="A52" t="s">
        <v>370</v>
      </c>
      <c r="B52">
        <v>435459</v>
      </c>
      <c r="C52">
        <v>573775</v>
      </c>
      <c r="D52">
        <v>645206</v>
      </c>
      <c r="E52">
        <v>622144</v>
      </c>
      <c r="F52">
        <v>747890</v>
      </c>
      <c r="G52">
        <v>799891</v>
      </c>
      <c r="H52">
        <v>815401</v>
      </c>
      <c r="I52">
        <v>692767</v>
      </c>
    </row>
    <row r="53" spans="1:9" ht="15">
      <c r="A53" t="s">
        <v>371</v>
      </c>
      <c r="B53">
        <v>446366</v>
      </c>
      <c r="C53">
        <v>623438</v>
      </c>
      <c r="D53">
        <v>706188</v>
      </c>
      <c r="E53">
        <v>759786</v>
      </c>
      <c r="F53">
        <v>746683</v>
      </c>
      <c r="G53">
        <v>805083</v>
      </c>
      <c r="H53">
        <v>1014054</v>
      </c>
      <c r="I53">
        <v>929645</v>
      </c>
    </row>
    <row r="54" spans="1:9" ht="15">
      <c r="A54" t="s">
        <v>372</v>
      </c>
      <c r="B54">
        <v>404197</v>
      </c>
      <c r="C54">
        <v>499736</v>
      </c>
      <c r="D54">
        <v>582069</v>
      </c>
      <c r="E54">
        <v>543947</v>
      </c>
      <c r="F54">
        <v>641539</v>
      </c>
      <c r="G54">
        <v>686950</v>
      </c>
      <c r="H54">
        <v>666313</v>
      </c>
      <c r="I54">
        <v>552791</v>
      </c>
    </row>
    <row r="55" spans="1:9" ht="15">
      <c r="A55" t="s">
        <v>373</v>
      </c>
      <c r="B55">
        <v>9544</v>
      </c>
      <c r="C55">
        <v>18165</v>
      </c>
      <c r="D55">
        <v>3664</v>
      </c>
      <c r="E55">
        <v>12212</v>
      </c>
      <c r="F55">
        <v>12832</v>
      </c>
      <c r="G55">
        <v>8411</v>
      </c>
      <c r="H55">
        <v>4388</v>
      </c>
      <c r="I55">
        <v>5537</v>
      </c>
    </row>
    <row r="56" spans="1:9" ht="15">
      <c r="A56" t="s">
        <v>374</v>
      </c>
      <c r="B56">
        <v>1295566</v>
      </c>
      <c r="C56">
        <v>1715114</v>
      </c>
      <c r="D56">
        <v>1937127</v>
      </c>
      <c r="E56">
        <v>1938089</v>
      </c>
      <c r="F56">
        <v>2148944</v>
      </c>
      <c r="G56">
        <v>2300335</v>
      </c>
      <c r="H56">
        <v>2500156</v>
      </c>
      <c r="I56">
        <v>2180740</v>
      </c>
    </row>
    <row r="62" ht="15.75" thickBot="1"/>
    <row r="63" spans="2:8" ht="15.75" thickBot="1">
      <c r="B63" s="417">
        <v>2000</v>
      </c>
      <c r="C63" s="417">
        <v>2007</v>
      </c>
      <c r="D63" s="417">
        <v>2008</v>
      </c>
      <c r="E63" s="418">
        <v>2009</v>
      </c>
      <c r="F63" s="418">
        <v>2010</v>
      </c>
      <c r="G63" s="419">
        <v>2011</v>
      </c>
      <c r="H63" s="419">
        <v>2012</v>
      </c>
    </row>
    <row r="64" spans="1:9" ht="15">
      <c r="A64" t="s">
        <v>145</v>
      </c>
      <c r="B64">
        <v>674521</v>
      </c>
      <c r="C64">
        <v>1029881</v>
      </c>
      <c r="D64">
        <v>1073633</v>
      </c>
      <c r="E64">
        <v>1104347</v>
      </c>
      <c r="F64">
        <v>1315210</v>
      </c>
      <c r="G64">
        <v>1384550</v>
      </c>
      <c r="H64">
        <v>1388104</v>
      </c>
      <c r="I64" t="s">
        <v>146</v>
      </c>
    </row>
    <row r="65" spans="1:9" ht="15">
      <c r="A65" t="s">
        <v>375</v>
      </c>
      <c r="B65">
        <v>1622611</v>
      </c>
      <c r="C65">
        <v>1711340</v>
      </c>
      <c r="D65">
        <v>1779053</v>
      </c>
      <c r="E65">
        <v>2000953</v>
      </c>
      <c r="F65">
        <v>1949969</v>
      </c>
      <c r="G65">
        <v>1732189</v>
      </c>
      <c r="H65">
        <v>2074293</v>
      </c>
      <c r="I65" t="s">
        <v>147</v>
      </c>
    </row>
    <row r="68" spans="1:9" ht="15">
      <c r="A68" t="s">
        <v>192</v>
      </c>
      <c r="B68">
        <v>27369109</v>
      </c>
      <c r="C68">
        <v>40102133</v>
      </c>
      <c r="D68">
        <v>42748602</v>
      </c>
      <c r="E68">
        <v>44869459</v>
      </c>
      <c r="F68">
        <v>48159058</v>
      </c>
      <c r="G68">
        <v>49896993</v>
      </c>
      <c r="H68">
        <v>53659372</v>
      </c>
      <c r="I68" t="s">
        <v>146</v>
      </c>
    </row>
    <row r="69" spans="1:9" ht="15">
      <c r="A69" t="s">
        <v>118</v>
      </c>
      <c r="B69">
        <v>109102859</v>
      </c>
      <c r="C69">
        <v>116734248</v>
      </c>
      <c r="D69">
        <v>117453978</v>
      </c>
      <c r="E69">
        <v>119451371</v>
      </c>
      <c r="F69">
        <v>120101698</v>
      </c>
      <c r="G69">
        <v>127993626</v>
      </c>
      <c r="H69">
        <v>129230787</v>
      </c>
      <c r="I69" t="s">
        <v>147</v>
      </c>
    </row>
    <row r="70" ht="15.75" thickBot="1"/>
    <row r="71" spans="2:8" ht="15.75" thickBot="1">
      <c r="B71" s="417">
        <v>2000</v>
      </c>
      <c r="C71" s="417">
        <v>2007</v>
      </c>
      <c r="D71" s="417">
        <v>2008</v>
      </c>
      <c r="E71" s="418">
        <v>2009</v>
      </c>
      <c r="F71" s="418">
        <v>2010</v>
      </c>
      <c r="G71" s="419">
        <v>2011</v>
      </c>
      <c r="H71" s="419">
        <v>2012</v>
      </c>
    </row>
    <row r="72" spans="1:8" ht="15">
      <c r="A72" t="s">
        <v>376</v>
      </c>
      <c r="B72" s="420">
        <f aca="true" t="shared" si="0" ref="B72:H73">B64/B68</f>
        <v>0.024645340116844872</v>
      </c>
      <c r="C72" s="420">
        <f t="shared" si="0"/>
        <v>0.025681451906810045</v>
      </c>
      <c r="D72" s="420">
        <f t="shared" si="0"/>
        <v>0.025115043528207075</v>
      </c>
      <c r="E72" s="420">
        <f t="shared" si="0"/>
        <v>0.024612442953680366</v>
      </c>
      <c r="F72" s="420">
        <f t="shared" si="0"/>
        <v>0.027309711913385017</v>
      </c>
      <c r="G72" s="420">
        <f t="shared" si="0"/>
        <v>0.027748165104859123</v>
      </c>
      <c r="H72" s="420">
        <f t="shared" si="0"/>
        <v>0.02586880815526503</v>
      </c>
    </row>
    <row r="73" spans="1:8" ht="15">
      <c r="A73" t="s">
        <v>377</v>
      </c>
      <c r="B73" s="420">
        <f>B65/B69</f>
        <v>0.01487230504197878</v>
      </c>
      <c r="C73" s="420">
        <f t="shared" si="0"/>
        <v>0.01466013641515042</v>
      </c>
      <c r="D73" s="420">
        <f t="shared" si="0"/>
        <v>0.015146809246426715</v>
      </c>
      <c r="E73" s="420">
        <f t="shared" si="0"/>
        <v>0.016751193253361656</v>
      </c>
      <c r="F73" s="420">
        <f t="shared" si="0"/>
        <v>0.016235981942570036</v>
      </c>
      <c r="G73" s="420">
        <f t="shared" si="0"/>
        <v>0.013533400483552204</v>
      </c>
      <c r="H73" s="420">
        <f t="shared" si="0"/>
        <v>0.01605107457869153</v>
      </c>
    </row>
  </sheetData>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0"/>
  <sheetViews>
    <sheetView view="pageBreakPreview" zoomScale="85" zoomScaleSheetLayoutView="85" workbookViewId="0" topLeftCell="A1">
      <selection activeCell="H49" sqref="H49"/>
    </sheetView>
  </sheetViews>
  <sheetFormatPr defaultColWidth="9.140625" defaultRowHeight="15"/>
  <cols>
    <col min="1" max="1" width="10.28125" style="0" customWidth="1"/>
    <col min="2" max="2" width="6.140625" style="0" customWidth="1"/>
    <col min="3" max="3" width="8.421875" style="0" customWidth="1"/>
    <col min="4" max="4" width="10.57421875" style="0" bestFit="1" customWidth="1"/>
    <col min="5" max="5" width="8.00390625" style="0" bestFit="1" customWidth="1"/>
    <col min="6" max="6" width="20.140625" style="0" customWidth="1"/>
    <col min="7" max="7" width="7.57421875" style="0" customWidth="1"/>
    <col min="8" max="8" width="11.28125" style="0" bestFit="1" customWidth="1"/>
    <col min="9" max="9" width="8.00390625" style="0" bestFit="1" customWidth="1"/>
    <col min="10" max="10" width="11.28125" style="0" bestFit="1" customWidth="1"/>
    <col min="11" max="11" width="8.00390625" style="0" bestFit="1" customWidth="1"/>
    <col min="12" max="12" width="11.57421875" style="0" bestFit="1" customWidth="1"/>
    <col min="13" max="13" width="6.421875" style="0" customWidth="1"/>
    <col min="14" max="14" width="10.140625" style="0" customWidth="1"/>
    <col min="15" max="15" width="6.421875" style="0" customWidth="1"/>
    <col min="16" max="16" width="10.57421875" style="0" bestFit="1" customWidth="1"/>
    <col min="17" max="17" width="6.421875" style="0" customWidth="1"/>
    <col min="18" max="18" width="11.28125" style="0" bestFit="1" customWidth="1"/>
    <col min="19" max="19" width="6.421875" style="0" customWidth="1"/>
    <col min="20" max="20" width="11.57421875" style="0" bestFit="1" customWidth="1"/>
    <col min="21" max="21" width="6.421875" style="0" customWidth="1"/>
    <col min="22" max="22" width="11.57421875" style="0" bestFit="1" customWidth="1"/>
  </cols>
  <sheetData>
    <row r="1" spans="1:23" s="13" customFormat="1" ht="15.75">
      <c r="A1" s="520" t="s">
        <v>148</v>
      </c>
      <c r="B1" s="520"/>
      <c r="C1" s="520"/>
      <c r="D1" s="520"/>
      <c r="E1" s="520"/>
      <c r="F1" s="520"/>
      <c r="G1" s="520"/>
      <c r="H1" s="520"/>
      <c r="I1" s="520"/>
      <c r="J1" s="520"/>
      <c r="K1" s="520"/>
      <c r="L1" s="520"/>
      <c r="M1" s="520"/>
      <c r="N1" s="520"/>
      <c r="O1" s="520"/>
      <c r="P1" s="520"/>
      <c r="Q1" s="520"/>
      <c r="R1" s="520"/>
      <c r="S1" s="520"/>
      <c r="T1" s="520"/>
      <c r="U1" s="520"/>
      <c r="V1" s="520"/>
      <c r="W1" s="520"/>
    </row>
    <row r="2" spans="1:23" s="13" customFormat="1" ht="15">
      <c r="A2" s="520" t="s">
        <v>149</v>
      </c>
      <c r="B2" s="520"/>
      <c r="C2" s="520"/>
      <c r="D2" s="520"/>
      <c r="E2" s="520"/>
      <c r="F2" s="520"/>
      <c r="G2" s="520"/>
      <c r="H2" s="520"/>
      <c r="I2" s="520"/>
      <c r="J2" s="520"/>
      <c r="K2" s="520"/>
      <c r="L2" s="520"/>
      <c r="M2" s="520"/>
      <c r="N2" s="520"/>
      <c r="O2" s="520"/>
      <c r="P2" s="520"/>
      <c r="Q2" s="520"/>
      <c r="R2" s="520"/>
      <c r="S2" s="520"/>
      <c r="T2" s="520"/>
      <c r="U2" s="520"/>
      <c r="V2" s="520"/>
      <c r="W2" s="520"/>
    </row>
    <row r="3" spans="1:23" s="13" customFormat="1" ht="15">
      <c r="A3" s="520" t="s">
        <v>150</v>
      </c>
      <c r="B3" s="520"/>
      <c r="C3" s="520"/>
      <c r="D3" s="520"/>
      <c r="E3" s="520"/>
      <c r="F3" s="520"/>
      <c r="G3" s="520"/>
      <c r="H3" s="520"/>
      <c r="I3" s="520"/>
      <c r="J3" s="520"/>
      <c r="K3" s="520"/>
      <c r="L3" s="520"/>
      <c r="M3" s="520"/>
      <c r="N3" s="520"/>
      <c r="O3" s="520"/>
      <c r="P3" s="520"/>
      <c r="Q3" s="520"/>
      <c r="R3" s="520"/>
      <c r="S3" s="520"/>
      <c r="T3" s="520"/>
      <c r="U3" s="520"/>
      <c r="V3" s="520"/>
      <c r="W3" s="520"/>
    </row>
    <row r="4" spans="1:23" s="13" customFormat="1" ht="15.75" thickBot="1">
      <c r="A4" s="14"/>
      <c r="B4" s="14"/>
      <c r="C4" s="15"/>
      <c r="D4" s="15"/>
      <c r="E4" s="15"/>
      <c r="F4" s="15"/>
      <c r="G4" s="15"/>
      <c r="H4" s="15"/>
      <c r="I4" s="15"/>
      <c r="J4" s="15"/>
      <c r="K4" s="15"/>
      <c r="L4" s="15"/>
      <c r="M4" s="15"/>
      <c r="N4" s="15"/>
      <c r="O4" s="15"/>
      <c r="P4" s="15"/>
      <c r="Q4" s="15"/>
      <c r="R4" s="15"/>
      <c r="S4" s="15"/>
      <c r="T4" s="15"/>
      <c r="U4" s="15"/>
      <c r="V4" s="15"/>
      <c r="W4" s="15"/>
    </row>
    <row r="5" spans="1:23" s="13" customFormat="1" ht="15">
      <c r="A5" s="524" t="s">
        <v>151</v>
      </c>
      <c r="B5" s="32"/>
      <c r="C5" s="504" t="s">
        <v>152</v>
      </c>
      <c r="D5" s="504"/>
      <c r="E5" s="504"/>
      <c r="F5" s="504"/>
      <c r="G5" s="504" t="s">
        <v>154</v>
      </c>
      <c r="H5" s="504"/>
      <c r="I5" s="504"/>
      <c r="J5" s="504"/>
      <c r="K5" s="504" t="s">
        <v>156</v>
      </c>
      <c r="L5" s="504"/>
      <c r="M5" s="504"/>
      <c r="N5" s="504"/>
      <c r="O5" s="504" t="s">
        <v>158</v>
      </c>
      <c r="P5" s="504"/>
      <c r="Q5" s="504"/>
      <c r="R5" s="504"/>
      <c r="S5" s="504" t="s">
        <v>159</v>
      </c>
      <c r="T5" s="504"/>
      <c r="U5" s="504"/>
      <c r="V5" s="504"/>
      <c r="W5" s="506"/>
    </row>
    <row r="6" spans="1:23" s="13" customFormat="1" ht="26.25" customHeight="1" thickBot="1">
      <c r="A6" s="525"/>
      <c r="B6" s="33"/>
      <c r="C6" s="505" t="s">
        <v>153</v>
      </c>
      <c r="D6" s="505"/>
      <c r="E6" s="505"/>
      <c r="F6" s="505"/>
      <c r="G6" s="505" t="s">
        <v>155</v>
      </c>
      <c r="H6" s="505"/>
      <c r="I6" s="505"/>
      <c r="J6" s="505"/>
      <c r="K6" s="505" t="s">
        <v>157</v>
      </c>
      <c r="L6" s="505"/>
      <c r="M6" s="505"/>
      <c r="N6" s="505"/>
      <c r="O6" s="512"/>
      <c r="P6" s="512"/>
      <c r="Q6" s="512"/>
      <c r="R6" s="512"/>
      <c r="S6" s="505" t="s">
        <v>160</v>
      </c>
      <c r="T6" s="505"/>
      <c r="U6" s="505"/>
      <c r="V6" s="505"/>
      <c r="W6" s="507"/>
    </row>
    <row r="7" spans="1:23" s="13" customFormat="1" ht="49.5" customHeight="1">
      <c r="A7" s="525"/>
      <c r="B7" s="33"/>
      <c r="C7" s="508" t="s">
        <v>161</v>
      </c>
      <c r="D7" s="34" t="s">
        <v>162</v>
      </c>
      <c r="E7" s="508" t="s">
        <v>161</v>
      </c>
      <c r="F7" s="34" t="s">
        <v>164</v>
      </c>
      <c r="G7" s="508" t="s">
        <v>161</v>
      </c>
      <c r="H7" s="34" t="s">
        <v>162</v>
      </c>
      <c r="I7" s="508" t="s">
        <v>161</v>
      </c>
      <c r="J7" s="34" t="s">
        <v>164</v>
      </c>
      <c r="K7" s="508" t="s">
        <v>161</v>
      </c>
      <c r="L7" s="35" t="s">
        <v>162</v>
      </c>
      <c r="M7" s="508" t="s">
        <v>161</v>
      </c>
      <c r="N7" s="35" t="s">
        <v>164</v>
      </c>
      <c r="O7" s="508" t="s">
        <v>161</v>
      </c>
      <c r="P7" s="35" t="s">
        <v>162</v>
      </c>
      <c r="Q7" s="508" t="s">
        <v>161</v>
      </c>
      <c r="R7" s="35" t="s">
        <v>164</v>
      </c>
      <c r="S7" s="508" t="s">
        <v>161</v>
      </c>
      <c r="T7" s="35" t="s">
        <v>162</v>
      </c>
      <c r="U7" s="508" t="s">
        <v>161</v>
      </c>
      <c r="V7" s="35" t="s">
        <v>164</v>
      </c>
      <c r="W7" s="521" t="s">
        <v>167</v>
      </c>
    </row>
    <row r="8" spans="1:23" s="13" customFormat="1" ht="26.25">
      <c r="A8" s="525"/>
      <c r="B8" s="33"/>
      <c r="C8" s="509"/>
      <c r="D8" s="36" t="s">
        <v>163</v>
      </c>
      <c r="E8" s="509"/>
      <c r="F8" s="35" t="s">
        <v>165</v>
      </c>
      <c r="G8" s="511"/>
      <c r="H8" s="36" t="s">
        <v>163</v>
      </c>
      <c r="I8" s="509"/>
      <c r="J8" s="35" t="s">
        <v>165</v>
      </c>
      <c r="K8" s="511"/>
      <c r="L8" s="36" t="s">
        <v>163</v>
      </c>
      <c r="M8" s="511"/>
      <c r="N8" s="35" t="s">
        <v>165</v>
      </c>
      <c r="O8" s="511"/>
      <c r="P8" s="36" t="s">
        <v>163</v>
      </c>
      <c r="Q8" s="511"/>
      <c r="R8" s="35" t="s">
        <v>165</v>
      </c>
      <c r="S8" s="511"/>
      <c r="T8" s="36" t="s">
        <v>163</v>
      </c>
      <c r="U8" s="511"/>
      <c r="V8" s="35" t="s">
        <v>165</v>
      </c>
      <c r="W8" s="522"/>
    </row>
    <row r="9" spans="1:23" s="13" customFormat="1" ht="24.75" thickBot="1">
      <c r="A9" s="526"/>
      <c r="B9" s="37"/>
      <c r="C9" s="510"/>
      <c r="D9" s="38"/>
      <c r="E9" s="510"/>
      <c r="F9" s="39" t="s">
        <v>166</v>
      </c>
      <c r="G9" s="510"/>
      <c r="H9" s="38"/>
      <c r="I9" s="510"/>
      <c r="J9" s="39" t="s">
        <v>166</v>
      </c>
      <c r="K9" s="510"/>
      <c r="L9" s="38"/>
      <c r="M9" s="510"/>
      <c r="N9" s="39" t="s">
        <v>166</v>
      </c>
      <c r="O9" s="510"/>
      <c r="P9" s="38"/>
      <c r="Q9" s="510"/>
      <c r="R9" s="39" t="s">
        <v>166</v>
      </c>
      <c r="S9" s="510"/>
      <c r="T9" s="38"/>
      <c r="U9" s="510"/>
      <c r="V9" s="39" t="s">
        <v>166</v>
      </c>
      <c r="W9" s="523"/>
    </row>
    <row r="10" spans="1:23" s="13" customFormat="1" ht="15">
      <c r="A10" s="40" t="s">
        <v>17</v>
      </c>
      <c r="B10" s="26">
        <v>2007</v>
      </c>
      <c r="C10" s="41" t="s">
        <v>53</v>
      </c>
      <c r="D10" s="41" t="s">
        <v>53</v>
      </c>
      <c r="E10" s="41" t="s">
        <v>53</v>
      </c>
      <c r="F10" s="41" t="s">
        <v>53</v>
      </c>
      <c r="G10" s="41">
        <v>8</v>
      </c>
      <c r="H10" s="41">
        <v>20</v>
      </c>
      <c r="I10" s="41">
        <v>32.3</v>
      </c>
      <c r="J10" s="41">
        <v>28.8</v>
      </c>
      <c r="K10" s="41">
        <v>0.1</v>
      </c>
      <c r="L10" s="41">
        <v>4.4</v>
      </c>
      <c r="M10" s="41">
        <v>0.1</v>
      </c>
      <c r="N10" s="41">
        <v>11.1</v>
      </c>
      <c r="O10" s="41" t="s">
        <v>53</v>
      </c>
      <c r="P10" s="41" t="s">
        <v>53</v>
      </c>
      <c r="Q10" s="41" t="s">
        <v>53</v>
      </c>
      <c r="R10" s="41" t="s">
        <v>53</v>
      </c>
      <c r="S10" s="41">
        <v>0.3</v>
      </c>
      <c r="T10" s="41">
        <v>24.4</v>
      </c>
      <c r="U10" s="41">
        <v>0.5</v>
      </c>
      <c r="V10" s="41">
        <v>39.9</v>
      </c>
      <c r="W10" s="42" t="s">
        <v>18</v>
      </c>
    </row>
    <row r="11" spans="1:23" s="13" customFormat="1" ht="15">
      <c r="A11" s="43"/>
      <c r="B11" s="26">
        <v>2008</v>
      </c>
      <c r="C11" s="41" t="s">
        <v>53</v>
      </c>
      <c r="D11" s="41" t="s">
        <v>53</v>
      </c>
      <c r="E11" s="41" t="s">
        <v>53</v>
      </c>
      <c r="F11" s="41" t="s">
        <v>53</v>
      </c>
      <c r="G11" s="41">
        <v>5.5</v>
      </c>
      <c r="H11" s="41">
        <v>11.2</v>
      </c>
      <c r="I11" s="41">
        <v>12.1</v>
      </c>
      <c r="J11" s="41">
        <v>16.6</v>
      </c>
      <c r="K11" s="41" t="s">
        <v>53</v>
      </c>
      <c r="L11" s="41" t="s">
        <v>53</v>
      </c>
      <c r="M11" s="41" t="s">
        <v>53</v>
      </c>
      <c r="N11" s="41" t="s">
        <v>53</v>
      </c>
      <c r="O11" s="41" t="s">
        <v>53</v>
      </c>
      <c r="P11" s="41" t="s">
        <v>53</v>
      </c>
      <c r="Q11" s="41" t="s">
        <v>53</v>
      </c>
      <c r="R11" s="41" t="s">
        <v>53</v>
      </c>
      <c r="S11" s="41" t="s">
        <v>53</v>
      </c>
      <c r="T11" s="41">
        <v>11.2</v>
      </c>
      <c r="U11" s="41">
        <v>0.2</v>
      </c>
      <c r="V11" s="41">
        <v>16.6</v>
      </c>
      <c r="W11" s="40"/>
    </row>
    <row r="12" spans="1:23" s="13" customFormat="1" ht="15">
      <c r="A12" s="43"/>
      <c r="B12" s="26">
        <v>2009</v>
      </c>
      <c r="C12" s="41" t="s">
        <v>53</v>
      </c>
      <c r="D12" s="41" t="s">
        <v>53</v>
      </c>
      <c r="E12" s="41" t="s">
        <v>53</v>
      </c>
      <c r="F12" s="41" t="s">
        <v>53</v>
      </c>
      <c r="G12" s="41" t="s">
        <v>53</v>
      </c>
      <c r="H12" s="41" t="s">
        <v>53</v>
      </c>
      <c r="I12" s="41" t="s">
        <v>53</v>
      </c>
      <c r="J12" s="41" t="s">
        <v>53</v>
      </c>
      <c r="K12" s="41" t="s">
        <v>53</v>
      </c>
      <c r="L12" s="41">
        <v>0.2</v>
      </c>
      <c r="M12" s="41" t="s">
        <v>53</v>
      </c>
      <c r="N12" s="41">
        <v>0.6</v>
      </c>
      <c r="O12" s="41" t="s">
        <v>53</v>
      </c>
      <c r="P12" s="41" t="s">
        <v>53</v>
      </c>
      <c r="Q12" s="41" t="s">
        <v>53</v>
      </c>
      <c r="R12" s="41" t="s">
        <v>53</v>
      </c>
      <c r="S12" s="41" t="s">
        <v>53</v>
      </c>
      <c r="T12" s="41">
        <v>0.2</v>
      </c>
      <c r="U12" s="41" t="s">
        <v>53</v>
      </c>
      <c r="V12" s="41">
        <v>0.6</v>
      </c>
      <c r="W12" s="40"/>
    </row>
    <row r="13" spans="1:23" s="13" customFormat="1" ht="15">
      <c r="A13" s="43"/>
      <c r="B13" s="26">
        <v>2010</v>
      </c>
      <c r="C13" s="41" t="s">
        <v>53</v>
      </c>
      <c r="D13" s="41" t="s">
        <v>53</v>
      </c>
      <c r="E13" s="41" t="s">
        <v>53</v>
      </c>
      <c r="F13" s="41" t="s">
        <v>53</v>
      </c>
      <c r="G13" s="41" t="s">
        <v>53</v>
      </c>
      <c r="H13" s="41" t="s">
        <v>53</v>
      </c>
      <c r="I13" s="41" t="s">
        <v>53</v>
      </c>
      <c r="J13" s="41" t="s">
        <v>53</v>
      </c>
      <c r="K13" s="41" t="s">
        <v>53</v>
      </c>
      <c r="L13" s="41">
        <v>0.3</v>
      </c>
      <c r="M13" s="41" t="s">
        <v>53</v>
      </c>
      <c r="N13" s="41">
        <v>0.5</v>
      </c>
      <c r="O13" s="41" t="s">
        <v>53</v>
      </c>
      <c r="P13" s="41" t="s">
        <v>53</v>
      </c>
      <c r="Q13" s="41" t="s">
        <v>53</v>
      </c>
      <c r="R13" s="41" t="s">
        <v>53</v>
      </c>
      <c r="S13" s="41" t="s">
        <v>53</v>
      </c>
      <c r="T13" s="41">
        <v>0.3</v>
      </c>
      <c r="U13" s="41" t="s">
        <v>53</v>
      </c>
      <c r="V13" s="41">
        <v>0.5</v>
      </c>
      <c r="W13" s="40"/>
    </row>
    <row r="14" spans="1:23" s="13" customFormat="1" ht="15">
      <c r="A14" s="43"/>
      <c r="B14" s="26">
        <v>2011</v>
      </c>
      <c r="C14" s="41" t="s">
        <v>53</v>
      </c>
      <c r="D14" s="41" t="s">
        <v>53</v>
      </c>
      <c r="E14" s="41" t="s">
        <v>53</v>
      </c>
      <c r="F14" s="41" t="s">
        <v>53</v>
      </c>
      <c r="G14" s="41">
        <v>0.9</v>
      </c>
      <c r="H14" s="41">
        <v>13.3</v>
      </c>
      <c r="I14" s="41">
        <v>0.6</v>
      </c>
      <c r="J14" s="41">
        <v>5.8</v>
      </c>
      <c r="K14" s="41" t="s">
        <v>53</v>
      </c>
      <c r="L14" s="41" t="s">
        <v>53</v>
      </c>
      <c r="M14" s="41" t="s">
        <v>53</v>
      </c>
      <c r="N14" s="41" t="s">
        <v>53</v>
      </c>
      <c r="O14" s="41" t="s">
        <v>53</v>
      </c>
      <c r="P14" s="41" t="s">
        <v>53</v>
      </c>
      <c r="Q14" s="41" t="s">
        <v>53</v>
      </c>
      <c r="R14" s="41" t="s">
        <v>53</v>
      </c>
      <c r="S14" s="41" t="s">
        <v>53</v>
      </c>
      <c r="T14" s="41">
        <v>13.3</v>
      </c>
      <c r="U14" s="41" t="s">
        <v>53</v>
      </c>
      <c r="V14" s="41">
        <v>5.8</v>
      </c>
      <c r="W14" s="40"/>
    </row>
    <row r="15" spans="1:23" s="13" customFormat="1" ht="15">
      <c r="A15" s="40" t="s">
        <v>26</v>
      </c>
      <c r="B15" s="26">
        <v>2007</v>
      </c>
      <c r="C15" s="41" t="s">
        <v>20</v>
      </c>
      <c r="D15" s="41" t="s">
        <v>20</v>
      </c>
      <c r="E15" s="41">
        <v>1.2</v>
      </c>
      <c r="F15" s="41">
        <v>0.5</v>
      </c>
      <c r="G15" s="41" t="s">
        <v>20</v>
      </c>
      <c r="H15" s="41" t="s">
        <v>20</v>
      </c>
      <c r="I15" s="41" t="s">
        <v>20</v>
      </c>
      <c r="J15" s="41" t="s">
        <v>20</v>
      </c>
      <c r="K15" s="41">
        <v>1.9</v>
      </c>
      <c r="L15" s="41">
        <v>141.6</v>
      </c>
      <c r="M15" s="41">
        <v>1.8</v>
      </c>
      <c r="N15" s="41">
        <v>137.7</v>
      </c>
      <c r="O15" s="41">
        <v>11.4</v>
      </c>
      <c r="P15" s="41">
        <v>120</v>
      </c>
      <c r="Q15" s="41">
        <v>20.7</v>
      </c>
      <c r="R15" s="41">
        <v>34.2</v>
      </c>
      <c r="S15" s="41">
        <v>3</v>
      </c>
      <c r="T15" s="41">
        <v>261.6</v>
      </c>
      <c r="U15" s="41">
        <v>2.2</v>
      </c>
      <c r="V15" s="41">
        <v>172.4</v>
      </c>
      <c r="W15" s="26" t="s">
        <v>168</v>
      </c>
    </row>
    <row r="16" spans="1:23" s="13" customFormat="1" ht="15">
      <c r="A16" s="43"/>
      <c r="B16" s="26">
        <v>2008</v>
      </c>
      <c r="C16" s="41">
        <v>0.5</v>
      </c>
      <c r="D16" s="41">
        <v>1.4</v>
      </c>
      <c r="E16" s="41">
        <v>0.4</v>
      </c>
      <c r="F16" s="41">
        <v>1</v>
      </c>
      <c r="G16" s="41" t="s">
        <v>53</v>
      </c>
      <c r="H16" s="41" t="s">
        <v>53</v>
      </c>
      <c r="I16" s="41" t="s">
        <v>53</v>
      </c>
      <c r="J16" s="41" t="s">
        <v>53</v>
      </c>
      <c r="K16" s="41">
        <v>3.4</v>
      </c>
      <c r="L16" s="41">
        <v>595.1</v>
      </c>
      <c r="M16" s="41">
        <v>2.3</v>
      </c>
      <c r="N16" s="41">
        <v>145</v>
      </c>
      <c r="O16" s="41" t="s">
        <v>53</v>
      </c>
      <c r="P16" s="41" t="s">
        <v>53</v>
      </c>
      <c r="Q16" s="41" t="s">
        <v>53</v>
      </c>
      <c r="R16" s="41" t="s">
        <v>53</v>
      </c>
      <c r="S16" s="41">
        <v>2.4</v>
      </c>
      <c r="T16" s="41">
        <v>596.4</v>
      </c>
      <c r="U16" s="41">
        <v>2</v>
      </c>
      <c r="V16" s="41">
        <v>146</v>
      </c>
      <c r="W16" s="40"/>
    </row>
    <row r="17" spans="1:23" s="13" customFormat="1" ht="15">
      <c r="A17" s="43"/>
      <c r="B17" s="26">
        <v>2009</v>
      </c>
      <c r="C17" s="41">
        <v>0.7</v>
      </c>
      <c r="D17" s="41">
        <v>1.6</v>
      </c>
      <c r="E17" s="41">
        <v>0.5</v>
      </c>
      <c r="F17" s="41">
        <v>1</v>
      </c>
      <c r="G17" s="41" t="s">
        <v>53</v>
      </c>
      <c r="H17" s="41" t="s">
        <v>53</v>
      </c>
      <c r="I17" s="41" t="s">
        <v>53</v>
      </c>
      <c r="J17" s="41" t="s">
        <v>53</v>
      </c>
      <c r="K17" s="41">
        <v>3.1</v>
      </c>
      <c r="L17" s="41">
        <v>809.9</v>
      </c>
      <c r="M17" s="41">
        <v>2.8</v>
      </c>
      <c r="N17" s="41">
        <v>209.7</v>
      </c>
      <c r="O17" s="41" t="s">
        <v>53</v>
      </c>
      <c r="P17" s="41">
        <v>0.1</v>
      </c>
      <c r="Q17" s="41">
        <v>0.1</v>
      </c>
      <c r="R17" s="41">
        <v>0.1</v>
      </c>
      <c r="S17" s="41">
        <v>2.9</v>
      </c>
      <c r="T17" s="41">
        <v>811.6</v>
      </c>
      <c r="U17" s="41">
        <v>2.6</v>
      </c>
      <c r="V17" s="41">
        <v>210.8</v>
      </c>
      <c r="W17" s="40"/>
    </row>
    <row r="18" spans="1:23" s="13" customFormat="1" ht="15">
      <c r="A18" s="43"/>
      <c r="B18" s="26">
        <v>2010</v>
      </c>
      <c r="C18" s="41" t="s">
        <v>53</v>
      </c>
      <c r="D18" s="41">
        <v>0.1</v>
      </c>
      <c r="E18" s="41">
        <v>0.1</v>
      </c>
      <c r="F18" s="41">
        <v>0.5</v>
      </c>
      <c r="G18" s="41">
        <v>0.9</v>
      </c>
      <c r="H18" s="41">
        <v>19.6</v>
      </c>
      <c r="I18" s="41">
        <v>0.4</v>
      </c>
      <c r="J18" s="41">
        <v>9</v>
      </c>
      <c r="K18" s="41">
        <v>1.2</v>
      </c>
      <c r="L18" s="41">
        <v>613.5</v>
      </c>
      <c r="M18" s="41">
        <v>1.1</v>
      </c>
      <c r="N18" s="41">
        <v>231.1</v>
      </c>
      <c r="O18" s="41" t="s">
        <v>53</v>
      </c>
      <c r="P18" s="41" t="s">
        <v>53</v>
      </c>
      <c r="Q18" s="41" t="s">
        <v>53</v>
      </c>
      <c r="R18" s="41" t="s">
        <v>53</v>
      </c>
      <c r="S18" s="41">
        <v>1.1</v>
      </c>
      <c r="T18" s="41">
        <v>633.2</v>
      </c>
      <c r="U18" s="41">
        <v>1</v>
      </c>
      <c r="V18" s="41">
        <v>240.5</v>
      </c>
      <c r="W18" s="40"/>
    </row>
    <row r="19" spans="1:23" s="13" customFormat="1" ht="15">
      <c r="A19" s="43"/>
      <c r="B19" s="26">
        <v>2011</v>
      </c>
      <c r="C19" s="41" t="s">
        <v>53</v>
      </c>
      <c r="D19" s="41" t="s">
        <v>53</v>
      </c>
      <c r="E19" s="41" t="s">
        <v>53</v>
      </c>
      <c r="F19" s="41" t="s">
        <v>53</v>
      </c>
      <c r="G19" s="41">
        <v>0.1</v>
      </c>
      <c r="H19" s="41">
        <v>1.1</v>
      </c>
      <c r="I19" s="41">
        <v>0.1</v>
      </c>
      <c r="J19" s="41">
        <v>1.3</v>
      </c>
      <c r="K19" s="41">
        <v>1</v>
      </c>
      <c r="L19" s="41">
        <v>267.6</v>
      </c>
      <c r="M19" s="41">
        <v>0.9</v>
      </c>
      <c r="N19" s="41">
        <v>135.3</v>
      </c>
      <c r="O19" s="41" t="s">
        <v>53</v>
      </c>
      <c r="P19" s="41" t="s">
        <v>53</v>
      </c>
      <c r="Q19" s="41" t="s">
        <v>53</v>
      </c>
      <c r="R19" s="41" t="s">
        <v>53</v>
      </c>
      <c r="S19" s="41">
        <v>0.7</v>
      </c>
      <c r="T19" s="41">
        <v>268.7</v>
      </c>
      <c r="U19" s="41">
        <v>0.7</v>
      </c>
      <c r="V19" s="41">
        <v>136.5</v>
      </c>
      <c r="W19" s="40"/>
    </row>
    <row r="20" spans="1:23" s="13" customFormat="1" ht="15">
      <c r="A20" s="40" t="s">
        <v>33</v>
      </c>
      <c r="B20" s="26">
        <v>2007</v>
      </c>
      <c r="C20" s="41">
        <v>66.1</v>
      </c>
      <c r="D20" s="41">
        <v>17</v>
      </c>
      <c r="E20" s="41">
        <v>47.9</v>
      </c>
      <c r="F20" s="41">
        <v>20.4</v>
      </c>
      <c r="G20" s="41">
        <v>10.3</v>
      </c>
      <c r="H20" s="41">
        <v>26</v>
      </c>
      <c r="I20" s="41">
        <v>21.3</v>
      </c>
      <c r="J20" s="41">
        <v>19</v>
      </c>
      <c r="K20" s="41">
        <v>3.9</v>
      </c>
      <c r="L20" s="41">
        <v>286.9</v>
      </c>
      <c r="M20" s="41">
        <v>5.3</v>
      </c>
      <c r="N20" s="41">
        <v>404.6</v>
      </c>
      <c r="O20" s="41">
        <v>1.5</v>
      </c>
      <c r="P20" s="41">
        <v>15.3</v>
      </c>
      <c r="Q20" s="41">
        <v>1.1</v>
      </c>
      <c r="R20" s="41">
        <v>1.8</v>
      </c>
      <c r="S20" s="41">
        <v>4</v>
      </c>
      <c r="T20" s="41">
        <v>345.2</v>
      </c>
      <c r="U20" s="41">
        <v>5.7</v>
      </c>
      <c r="V20" s="41">
        <v>445.8</v>
      </c>
      <c r="W20" s="26" t="s">
        <v>169</v>
      </c>
    </row>
    <row r="21" spans="1:23" s="13" customFormat="1" ht="15">
      <c r="A21" s="43"/>
      <c r="B21" s="26">
        <v>2008</v>
      </c>
      <c r="C21" s="41">
        <v>47.3</v>
      </c>
      <c r="D21" s="41">
        <v>137.8</v>
      </c>
      <c r="E21" s="41">
        <v>46.7</v>
      </c>
      <c r="F21" s="41">
        <v>106.3</v>
      </c>
      <c r="G21" s="41" t="s">
        <v>53</v>
      </c>
      <c r="H21" s="41" t="s">
        <v>53</v>
      </c>
      <c r="I21" s="41" t="s">
        <v>53</v>
      </c>
      <c r="J21" s="41" t="s">
        <v>53</v>
      </c>
      <c r="K21" s="41">
        <v>13</v>
      </c>
      <c r="L21" s="41">
        <v>2267.6</v>
      </c>
      <c r="M21" s="41">
        <v>7.4</v>
      </c>
      <c r="N21" s="41">
        <v>474.6</v>
      </c>
      <c r="O21" s="41" t="s">
        <v>53</v>
      </c>
      <c r="P21" s="41" t="s">
        <v>53</v>
      </c>
      <c r="Q21" s="41" t="s">
        <v>53</v>
      </c>
      <c r="R21" s="41" t="s">
        <v>53</v>
      </c>
      <c r="S21" s="41">
        <v>9.8</v>
      </c>
      <c r="T21" s="41">
        <v>2405.5</v>
      </c>
      <c r="U21" s="41">
        <v>7.9</v>
      </c>
      <c r="V21" s="41">
        <v>580.9</v>
      </c>
      <c r="W21" s="40"/>
    </row>
    <row r="22" spans="1:23" s="13" customFormat="1" ht="15">
      <c r="A22" s="43"/>
      <c r="B22" s="26">
        <v>2009</v>
      </c>
      <c r="C22" s="41">
        <v>43.8</v>
      </c>
      <c r="D22" s="41">
        <v>99.4</v>
      </c>
      <c r="E22" s="41">
        <v>32</v>
      </c>
      <c r="F22" s="41">
        <v>67.8</v>
      </c>
      <c r="G22" s="41">
        <v>10.1</v>
      </c>
      <c r="H22" s="41">
        <v>118.2</v>
      </c>
      <c r="I22" s="41">
        <v>14.3</v>
      </c>
      <c r="J22" s="41">
        <v>24.3</v>
      </c>
      <c r="K22" s="41">
        <v>12.2</v>
      </c>
      <c r="L22" s="41">
        <v>3176.8</v>
      </c>
      <c r="M22" s="41">
        <v>10.5</v>
      </c>
      <c r="N22" s="41">
        <v>803.7</v>
      </c>
      <c r="O22" s="41">
        <v>0.7</v>
      </c>
      <c r="P22" s="41">
        <v>6.9</v>
      </c>
      <c r="Q22" s="41">
        <v>0.5</v>
      </c>
      <c r="R22" s="41">
        <v>0.8</v>
      </c>
      <c r="S22" s="41">
        <v>12</v>
      </c>
      <c r="T22" s="41">
        <v>3401.2</v>
      </c>
      <c r="U22" s="41">
        <v>11</v>
      </c>
      <c r="V22" s="41">
        <v>896.6</v>
      </c>
      <c r="W22" s="40"/>
    </row>
    <row r="23" spans="1:23" s="13" customFormat="1" ht="15">
      <c r="A23" s="43"/>
      <c r="B23" s="26">
        <v>2010</v>
      </c>
      <c r="C23" s="41">
        <v>15.5</v>
      </c>
      <c r="D23" s="41">
        <v>75.3</v>
      </c>
      <c r="E23" s="41">
        <v>9.2</v>
      </c>
      <c r="F23" s="41">
        <v>63</v>
      </c>
      <c r="G23" s="41">
        <v>0.3</v>
      </c>
      <c r="H23" s="41">
        <v>6.7</v>
      </c>
      <c r="I23" s="41">
        <v>0.3</v>
      </c>
      <c r="J23" s="41">
        <v>7</v>
      </c>
      <c r="K23" s="41">
        <v>5.2</v>
      </c>
      <c r="L23" s="41">
        <v>2586.9</v>
      </c>
      <c r="M23" s="41">
        <v>4.4</v>
      </c>
      <c r="N23" s="41">
        <v>934</v>
      </c>
      <c r="O23" s="41" t="s">
        <v>53</v>
      </c>
      <c r="P23" s="41">
        <v>2</v>
      </c>
      <c r="Q23" s="41" t="s">
        <v>53</v>
      </c>
      <c r="R23" s="41">
        <v>0.3</v>
      </c>
      <c r="S23" s="41">
        <v>4.6</v>
      </c>
      <c r="T23" s="41">
        <v>2670.9</v>
      </c>
      <c r="U23" s="41">
        <v>4</v>
      </c>
      <c r="V23" s="41">
        <v>1004.3</v>
      </c>
      <c r="W23" s="40"/>
    </row>
    <row r="24" spans="1:23" s="13" customFormat="1" ht="15">
      <c r="A24" s="43"/>
      <c r="B24" s="26">
        <v>2011</v>
      </c>
      <c r="C24" s="41">
        <v>0.1</v>
      </c>
      <c r="D24" s="41">
        <v>1.6</v>
      </c>
      <c r="E24" s="41">
        <v>0.1</v>
      </c>
      <c r="F24" s="41">
        <v>2.2</v>
      </c>
      <c r="G24" s="41">
        <v>5.6</v>
      </c>
      <c r="H24" s="41">
        <v>81.2</v>
      </c>
      <c r="I24" s="41">
        <v>3.3</v>
      </c>
      <c r="J24" s="41">
        <v>34.7</v>
      </c>
      <c r="K24" s="41">
        <v>2.1</v>
      </c>
      <c r="L24" s="41">
        <v>598.4</v>
      </c>
      <c r="M24" s="41">
        <v>1.7</v>
      </c>
      <c r="N24" s="41">
        <v>264.4</v>
      </c>
      <c r="O24" s="41" t="s">
        <v>53</v>
      </c>
      <c r="P24" s="41" t="s">
        <v>53</v>
      </c>
      <c r="Q24" s="41" t="s">
        <v>53</v>
      </c>
      <c r="R24" s="41" t="s">
        <v>53</v>
      </c>
      <c r="S24" s="41">
        <v>1.9</v>
      </c>
      <c r="T24" s="41">
        <v>681.2</v>
      </c>
      <c r="U24" s="41">
        <v>1.6</v>
      </c>
      <c r="V24" s="41">
        <v>301.3</v>
      </c>
      <c r="W24" s="40"/>
    </row>
    <row r="25" spans="1:23" s="13" customFormat="1" ht="15">
      <c r="A25" s="516" t="s">
        <v>35</v>
      </c>
      <c r="B25" s="26">
        <v>2007</v>
      </c>
      <c r="C25" s="41">
        <v>1.2</v>
      </c>
      <c r="D25" s="41">
        <v>0.3</v>
      </c>
      <c r="E25" s="41">
        <v>4.5</v>
      </c>
      <c r="F25" s="41">
        <v>1.9</v>
      </c>
      <c r="G25" s="41">
        <v>30.3</v>
      </c>
      <c r="H25" s="41">
        <v>76.1</v>
      </c>
      <c r="I25" s="41">
        <v>15.8</v>
      </c>
      <c r="J25" s="41">
        <v>14.1</v>
      </c>
      <c r="K25" s="41">
        <v>22.7</v>
      </c>
      <c r="L25" s="41">
        <v>1671</v>
      </c>
      <c r="M25" s="41">
        <v>36</v>
      </c>
      <c r="N25" s="41">
        <v>2707.2</v>
      </c>
      <c r="O25" s="41">
        <v>15.2</v>
      </c>
      <c r="P25" s="41">
        <v>160</v>
      </c>
      <c r="Q25" s="41">
        <v>22.2</v>
      </c>
      <c r="R25" s="41">
        <v>36.8</v>
      </c>
      <c r="S25" s="41">
        <v>22</v>
      </c>
      <c r="T25" s="41">
        <v>1907</v>
      </c>
      <c r="U25" s="41">
        <v>35</v>
      </c>
      <c r="V25" s="41">
        <v>2760</v>
      </c>
      <c r="W25" s="518" t="s">
        <v>170</v>
      </c>
    </row>
    <row r="26" spans="1:23" s="13" customFormat="1" ht="15">
      <c r="A26" s="517"/>
      <c r="B26" s="26">
        <v>2008</v>
      </c>
      <c r="C26" s="41">
        <v>40.3</v>
      </c>
      <c r="D26" s="41">
        <v>117.5</v>
      </c>
      <c r="E26" s="41">
        <v>33.9</v>
      </c>
      <c r="F26" s="41">
        <v>77.1</v>
      </c>
      <c r="G26" s="41">
        <v>17.2</v>
      </c>
      <c r="H26" s="41">
        <v>35.2</v>
      </c>
      <c r="I26" s="41">
        <v>11.8</v>
      </c>
      <c r="J26" s="41">
        <v>16.2</v>
      </c>
      <c r="K26" s="41">
        <v>71.4</v>
      </c>
      <c r="L26" s="41">
        <v>12463.9</v>
      </c>
      <c r="M26" s="41">
        <v>66.1</v>
      </c>
      <c r="N26" s="41">
        <v>4254.4</v>
      </c>
      <c r="O26" s="41">
        <v>2.3</v>
      </c>
      <c r="P26" s="41">
        <v>151.4</v>
      </c>
      <c r="Q26" s="41">
        <v>2.3</v>
      </c>
      <c r="R26" s="41">
        <v>12.6</v>
      </c>
      <c r="S26" s="41">
        <v>52.1</v>
      </c>
      <c r="T26" s="41">
        <v>12768.1</v>
      </c>
      <c r="U26" s="41">
        <v>59.3</v>
      </c>
      <c r="V26" s="41">
        <v>4360.1</v>
      </c>
      <c r="W26" s="519"/>
    </row>
    <row r="27" spans="1:23" s="13" customFormat="1" ht="15">
      <c r="A27" s="517"/>
      <c r="B27" s="26">
        <v>2009</v>
      </c>
      <c r="C27" s="41">
        <v>1.9</v>
      </c>
      <c r="D27" s="41">
        <v>4.4</v>
      </c>
      <c r="E27" s="41">
        <v>1.3</v>
      </c>
      <c r="F27" s="41">
        <v>2.7</v>
      </c>
      <c r="G27" s="41">
        <v>9.9</v>
      </c>
      <c r="H27" s="41">
        <v>116.6</v>
      </c>
      <c r="I27" s="41">
        <v>21.9</v>
      </c>
      <c r="J27" s="41">
        <v>37.2</v>
      </c>
      <c r="K27" s="41">
        <v>76.2</v>
      </c>
      <c r="L27" s="41">
        <v>19786.7</v>
      </c>
      <c r="M27" s="41">
        <v>78.1</v>
      </c>
      <c r="N27" s="41">
        <v>5952</v>
      </c>
      <c r="O27" s="41">
        <v>65.6</v>
      </c>
      <c r="P27" s="41">
        <v>668.4</v>
      </c>
      <c r="Q27" s="41">
        <v>57.7</v>
      </c>
      <c r="R27" s="41">
        <v>89.8</v>
      </c>
      <c r="S27" s="41">
        <v>72.5</v>
      </c>
      <c r="T27" s="41">
        <v>20576.2</v>
      </c>
      <c r="U27" s="41">
        <v>74.5</v>
      </c>
      <c r="V27" s="41">
        <v>6081.7</v>
      </c>
      <c r="W27" s="519"/>
    </row>
    <row r="28" spans="1:23" s="13" customFormat="1" ht="15">
      <c r="A28" s="44"/>
      <c r="B28" s="45">
        <v>2010</v>
      </c>
      <c r="C28" s="46">
        <v>16</v>
      </c>
      <c r="D28" s="46">
        <v>77.7</v>
      </c>
      <c r="E28" s="46">
        <v>11.2</v>
      </c>
      <c r="F28" s="46">
        <v>76.9</v>
      </c>
      <c r="G28" s="46">
        <v>6.7</v>
      </c>
      <c r="H28" s="46">
        <v>148.7</v>
      </c>
      <c r="I28" s="46">
        <v>4.1</v>
      </c>
      <c r="J28" s="46">
        <v>86.6</v>
      </c>
      <c r="K28" s="46">
        <v>29.5</v>
      </c>
      <c r="L28" s="46">
        <v>14668.7</v>
      </c>
      <c r="M28" s="46">
        <v>28</v>
      </c>
      <c r="N28" s="46">
        <v>5965.5</v>
      </c>
      <c r="O28" s="46">
        <v>3.1</v>
      </c>
      <c r="P28" s="46">
        <v>159.8</v>
      </c>
      <c r="Q28" s="46">
        <v>3.9</v>
      </c>
      <c r="R28" s="46">
        <v>30.3</v>
      </c>
      <c r="S28" s="46">
        <v>26.1</v>
      </c>
      <c r="T28" s="46">
        <v>15054.9</v>
      </c>
      <c r="U28" s="46">
        <v>24.7</v>
      </c>
      <c r="V28" s="46">
        <v>6159.3</v>
      </c>
      <c r="W28" s="47"/>
    </row>
    <row r="29" spans="1:23" s="13" customFormat="1" ht="15">
      <c r="A29" s="44"/>
      <c r="B29" s="45">
        <v>2011</v>
      </c>
      <c r="C29" s="46">
        <v>0.8</v>
      </c>
      <c r="D29" s="46">
        <v>18.8</v>
      </c>
      <c r="E29" s="46">
        <v>0.1</v>
      </c>
      <c r="F29" s="46">
        <v>1.5</v>
      </c>
      <c r="G29" s="46">
        <v>1.6</v>
      </c>
      <c r="H29" s="46">
        <v>23.5</v>
      </c>
      <c r="I29" s="46">
        <v>2.1</v>
      </c>
      <c r="J29" s="46">
        <v>21.7</v>
      </c>
      <c r="K29" s="46">
        <v>15.5</v>
      </c>
      <c r="L29" s="46">
        <v>4330.7</v>
      </c>
      <c r="M29" s="46">
        <v>14.2</v>
      </c>
      <c r="N29" s="46">
        <v>2251.6</v>
      </c>
      <c r="O29" s="46">
        <v>5.3</v>
      </c>
      <c r="P29" s="46">
        <v>228.5</v>
      </c>
      <c r="Q29" s="46">
        <v>6.1</v>
      </c>
      <c r="R29" s="46">
        <v>36.2</v>
      </c>
      <c r="S29" s="46">
        <v>12.8</v>
      </c>
      <c r="T29" s="46">
        <v>4601.5</v>
      </c>
      <c r="U29" s="46">
        <v>12</v>
      </c>
      <c r="V29" s="46">
        <v>2310.9</v>
      </c>
      <c r="W29" s="47"/>
    </row>
    <row r="30" spans="1:23" s="13" customFormat="1" ht="15">
      <c r="A30" s="513" t="s">
        <v>40</v>
      </c>
      <c r="B30" s="45">
        <v>2007</v>
      </c>
      <c r="C30" s="46">
        <v>32.7</v>
      </c>
      <c r="D30" s="46">
        <v>8.4</v>
      </c>
      <c r="E30" s="46">
        <v>46.5</v>
      </c>
      <c r="F30" s="46">
        <v>19.8</v>
      </c>
      <c r="G30" s="46">
        <v>51.5</v>
      </c>
      <c r="H30" s="46">
        <v>129.4</v>
      </c>
      <c r="I30" s="46">
        <v>30.6</v>
      </c>
      <c r="J30" s="46">
        <v>27.3</v>
      </c>
      <c r="K30" s="46">
        <v>71.4</v>
      </c>
      <c r="L30" s="46">
        <v>5244</v>
      </c>
      <c r="M30" s="46">
        <v>57</v>
      </c>
      <c r="N30" s="46">
        <v>4325.8</v>
      </c>
      <c r="O30" s="46">
        <v>71.9</v>
      </c>
      <c r="P30" s="46">
        <v>754</v>
      </c>
      <c r="Q30" s="46">
        <v>56</v>
      </c>
      <c r="R30" s="46">
        <v>92.7</v>
      </c>
      <c r="S30" s="46">
        <v>70.7</v>
      </c>
      <c r="T30" s="46">
        <v>6136</v>
      </c>
      <c r="U30" s="46">
        <v>56.6</v>
      </c>
      <c r="V30" s="46">
        <v>4465.6</v>
      </c>
      <c r="W30" s="515" t="s">
        <v>184</v>
      </c>
    </row>
    <row r="31" spans="1:23" s="13" customFormat="1" ht="15">
      <c r="A31" s="514"/>
      <c r="B31" s="26">
        <v>2008</v>
      </c>
      <c r="C31" s="41">
        <v>11.9</v>
      </c>
      <c r="D31" s="41">
        <v>34.6</v>
      </c>
      <c r="E31" s="41">
        <v>19</v>
      </c>
      <c r="F31" s="41">
        <v>43.2</v>
      </c>
      <c r="G31" s="41">
        <v>77.3</v>
      </c>
      <c r="H31" s="41">
        <v>157.8</v>
      </c>
      <c r="I31" s="41">
        <v>76.1</v>
      </c>
      <c r="J31" s="41">
        <v>104.3</v>
      </c>
      <c r="K31" s="41">
        <v>12.3</v>
      </c>
      <c r="L31" s="41">
        <v>2141.5</v>
      </c>
      <c r="M31" s="41">
        <v>24.2</v>
      </c>
      <c r="N31" s="41">
        <v>1560.1</v>
      </c>
      <c r="O31" s="41">
        <v>97.7</v>
      </c>
      <c r="P31" s="41">
        <v>6398</v>
      </c>
      <c r="Q31" s="41">
        <v>97.7</v>
      </c>
      <c r="R31" s="41">
        <v>543</v>
      </c>
      <c r="S31" s="41">
        <v>35.6</v>
      </c>
      <c r="T31" s="41">
        <v>8731.9</v>
      </c>
      <c r="U31" s="41">
        <v>30.6</v>
      </c>
      <c r="V31" s="41">
        <v>2250.6</v>
      </c>
      <c r="W31" s="514"/>
    </row>
    <row r="32" spans="1:23" s="13" customFormat="1" ht="15">
      <c r="A32" s="514"/>
      <c r="B32" s="26">
        <v>2009</v>
      </c>
      <c r="C32" s="41">
        <v>53.6</v>
      </c>
      <c r="D32" s="41">
        <v>121.7</v>
      </c>
      <c r="E32" s="41">
        <v>66.3</v>
      </c>
      <c r="F32" s="41">
        <v>140.7</v>
      </c>
      <c r="G32" s="41">
        <v>80</v>
      </c>
      <c r="H32" s="41">
        <v>937.5</v>
      </c>
      <c r="I32" s="41">
        <v>63.8</v>
      </c>
      <c r="J32" s="41">
        <v>108.6</v>
      </c>
      <c r="K32" s="41">
        <v>8.4</v>
      </c>
      <c r="L32" s="41">
        <v>2191.8</v>
      </c>
      <c r="M32" s="41">
        <v>8.6</v>
      </c>
      <c r="N32" s="41">
        <v>659.1</v>
      </c>
      <c r="O32" s="41">
        <v>33.7</v>
      </c>
      <c r="P32" s="41">
        <v>343.5</v>
      </c>
      <c r="Q32" s="41">
        <v>41.7</v>
      </c>
      <c r="R32" s="41">
        <v>65</v>
      </c>
      <c r="S32" s="41">
        <v>12.7</v>
      </c>
      <c r="T32" s="41">
        <v>3594.5</v>
      </c>
      <c r="U32" s="41">
        <v>11.9</v>
      </c>
      <c r="V32" s="41">
        <v>973.4</v>
      </c>
      <c r="W32" s="514"/>
    </row>
    <row r="33" spans="1:23" s="13" customFormat="1" ht="15">
      <c r="A33" s="44"/>
      <c r="B33" s="45">
        <v>2010</v>
      </c>
      <c r="C33" s="46">
        <v>68.5</v>
      </c>
      <c r="D33" s="46">
        <v>332.8</v>
      </c>
      <c r="E33" s="46">
        <v>79.6</v>
      </c>
      <c r="F33" s="46">
        <v>547.7</v>
      </c>
      <c r="G33" s="46">
        <v>92.1</v>
      </c>
      <c r="H33" s="46">
        <v>2037.4</v>
      </c>
      <c r="I33" s="46">
        <v>95.2</v>
      </c>
      <c r="J33" s="46">
        <v>2021.3</v>
      </c>
      <c r="K33" s="46">
        <v>64.1</v>
      </c>
      <c r="L33" s="46">
        <v>31930</v>
      </c>
      <c r="M33" s="46">
        <v>66.6</v>
      </c>
      <c r="N33" s="46">
        <v>14199.7</v>
      </c>
      <c r="O33" s="46">
        <v>96.9</v>
      </c>
      <c r="P33" s="46">
        <v>5021.5</v>
      </c>
      <c r="Q33" s="46">
        <v>96.1</v>
      </c>
      <c r="R33" s="46">
        <v>753.2</v>
      </c>
      <c r="S33" s="46">
        <v>68.2</v>
      </c>
      <c r="T33" s="46">
        <v>39321.8</v>
      </c>
      <c r="U33" s="46">
        <v>70.3</v>
      </c>
      <c r="V33" s="46">
        <v>17521.9</v>
      </c>
      <c r="W33" s="47"/>
    </row>
    <row r="34" spans="1:23" s="13" customFormat="1" ht="15.75" thickBot="1">
      <c r="A34" s="48"/>
      <c r="B34" s="49">
        <v>2011</v>
      </c>
      <c r="C34" s="50">
        <v>99.1</v>
      </c>
      <c r="D34" s="50">
        <v>2260</v>
      </c>
      <c r="E34" s="50">
        <v>99.8</v>
      </c>
      <c r="F34" s="50">
        <v>1807.8</v>
      </c>
      <c r="G34" s="50">
        <v>91.8</v>
      </c>
      <c r="H34" s="50">
        <v>1332</v>
      </c>
      <c r="I34" s="50">
        <v>93.9</v>
      </c>
      <c r="J34" s="50">
        <v>982.2</v>
      </c>
      <c r="K34" s="50">
        <v>81.4</v>
      </c>
      <c r="L34" s="50">
        <v>22790.4</v>
      </c>
      <c r="M34" s="50">
        <v>83.3</v>
      </c>
      <c r="N34" s="50">
        <v>13218</v>
      </c>
      <c r="O34" s="50">
        <v>94.7</v>
      </c>
      <c r="P34" s="50">
        <v>4111.3</v>
      </c>
      <c r="Q34" s="50">
        <v>93.9</v>
      </c>
      <c r="R34" s="50">
        <v>553.1</v>
      </c>
      <c r="S34" s="50">
        <v>84.6</v>
      </c>
      <c r="T34" s="50">
        <v>30493.7</v>
      </c>
      <c r="U34" s="50">
        <v>85.7</v>
      </c>
      <c r="V34" s="50">
        <v>16561.1</v>
      </c>
      <c r="W34" s="51"/>
    </row>
    <row r="35" spans="1:23" s="13" customFormat="1" ht="15">
      <c r="A35" s="40" t="s">
        <v>171</v>
      </c>
      <c r="B35" s="26">
        <v>2007</v>
      </c>
      <c r="C35" s="46">
        <v>2.6</v>
      </c>
      <c r="D35" s="46">
        <v>25.8</v>
      </c>
      <c r="E35" s="46">
        <v>1</v>
      </c>
      <c r="F35" s="46">
        <v>42.5</v>
      </c>
      <c r="G35" s="46">
        <v>1.4</v>
      </c>
      <c r="H35" s="46">
        <v>251.5</v>
      </c>
      <c r="I35" s="46">
        <v>1</v>
      </c>
      <c r="J35" s="46">
        <v>89.2</v>
      </c>
      <c r="K35" s="46">
        <v>61.8</v>
      </c>
      <c r="L35" s="46">
        <v>7347.8</v>
      </c>
      <c r="M35" s="46">
        <v>43.2</v>
      </c>
      <c r="N35" s="46">
        <v>7586.4</v>
      </c>
      <c r="O35" s="46">
        <v>23.8</v>
      </c>
      <c r="P35" s="46">
        <v>1049.1</v>
      </c>
      <c r="Q35" s="46">
        <v>5.2</v>
      </c>
      <c r="R35" s="46">
        <v>165.4</v>
      </c>
      <c r="S35" s="46">
        <v>24.8</v>
      </c>
      <c r="T35" s="46">
        <v>8674.2</v>
      </c>
      <c r="U35" s="46">
        <v>23.4</v>
      </c>
      <c r="V35" s="46">
        <v>7883.5</v>
      </c>
      <c r="W35" s="40"/>
    </row>
    <row r="36" spans="1:23" s="13" customFormat="1" ht="15">
      <c r="A36" s="44"/>
      <c r="B36" s="45">
        <v>2008</v>
      </c>
      <c r="C36" s="41">
        <v>14.2</v>
      </c>
      <c r="D36" s="41">
        <v>291.4</v>
      </c>
      <c r="E36" s="41">
        <v>9</v>
      </c>
      <c r="F36" s="41">
        <v>227.6</v>
      </c>
      <c r="G36" s="41">
        <v>0.9</v>
      </c>
      <c r="H36" s="41">
        <v>204.2</v>
      </c>
      <c r="I36" s="41">
        <v>1.3</v>
      </c>
      <c r="J36" s="41">
        <v>137.1</v>
      </c>
      <c r="K36" s="41">
        <v>76.9</v>
      </c>
      <c r="L36" s="41">
        <v>17468</v>
      </c>
      <c r="M36" s="41">
        <v>38.3</v>
      </c>
      <c r="N36" s="41">
        <v>6434</v>
      </c>
      <c r="O36" s="41">
        <v>95.6</v>
      </c>
      <c r="P36" s="41">
        <v>6549.4</v>
      </c>
      <c r="Q36" s="41">
        <v>56.3</v>
      </c>
      <c r="R36" s="41">
        <v>555.5</v>
      </c>
      <c r="S36" s="41">
        <v>45.8</v>
      </c>
      <c r="T36" s="41">
        <v>24513</v>
      </c>
      <c r="U36" s="41">
        <v>24</v>
      </c>
      <c r="V36" s="41">
        <v>7354.3</v>
      </c>
      <c r="W36" s="47"/>
    </row>
    <row r="37" spans="1:23" s="13" customFormat="1" ht="15">
      <c r="A37" s="44"/>
      <c r="B37" s="45">
        <v>2009</v>
      </c>
      <c r="C37" s="46">
        <v>3.9</v>
      </c>
      <c r="D37" s="46">
        <v>227</v>
      </c>
      <c r="E37" s="46">
        <v>4.4</v>
      </c>
      <c r="F37" s="46">
        <v>212.2</v>
      </c>
      <c r="G37" s="46">
        <v>3.5</v>
      </c>
      <c r="H37" s="46">
        <v>1172.4</v>
      </c>
      <c r="I37" s="46">
        <v>1.3</v>
      </c>
      <c r="J37" s="46">
        <v>170.1</v>
      </c>
      <c r="K37" s="46">
        <v>86.6</v>
      </c>
      <c r="L37" s="46">
        <v>25965.5</v>
      </c>
      <c r="M37" s="46">
        <v>56.4</v>
      </c>
      <c r="N37" s="46">
        <v>7625.1</v>
      </c>
      <c r="O37" s="46">
        <v>24.9</v>
      </c>
      <c r="P37" s="46">
        <v>1018.9</v>
      </c>
      <c r="Q37" s="46">
        <v>16.9</v>
      </c>
      <c r="R37" s="46">
        <v>155.7</v>
      </c>
      <c r="S37" s="46">
        <v>38.7</v>
      </c>
      <c r="T37" s="46">
        <v>28383.8</v>
      </c>
      <c r="U37" s="46">
        <v>25.1</v>
      </c>
      <c r="V37" s="46">
        <v>8163</v>
      </c>
      <c r="W37" s="47"/>
    </row>
    <row r="38" spans="1:23" s="13" customFormat="1" ht="15">
      <c r="A38" s="44"/>
      <c r="B38" s="45">
        <v>2010</v>
      </c>
      <c r="C38" s="46">
        <v>8.2</v>
      </c>
      <c r="D38" s="46">
        <v>485.9</v>
      </c>
      <c r="E38" s="46">
        <v>10.4</v>
      </c>
      <c r="F38" s="46">
        <v>688</v>
      </c>
      <c r="G38" s="46">
        <v>9.4</v>
      </c>
      <c r="H38" s="46">
        <v>2212.4</v>
      </c>
      <c r="I38" s="46">
        <v>17.6</v>
      </c>
      <c r="J38" s="46">
        <v>2123.9</v>
      </c>
      <c r="K38" s="46">
        <v>92.5</v>
      </c>
      <c r="L38" s="46">
        <v>49799.4</v>
      </c>
      <c r="M38" s="46">
        <v>77.1</v>
      </c>
      <c r="N38" s="46">
        <v>21330.9</v>
      </c>
      <c r="O38" s="46">
        <v>93.3</v>
      </c>
      <c r="P38" s="46">
        <v>5183.3</v>
      </c>
      <c r="Q38" s="46">
        <v>72.7</v>
      </c>
      <c r="R38" s="46">
        <v>783.8</v>
      </c>
      <c r="S38" s="46">
        <v>64.9</v>
      </c>
      <c r="T38" s="46">
        <v>57681</v>
      </c>
      <c r="U38" s="46">
        <v>52.5</v>
      </c>
      <c r="V38" s="46">
        <v>24926.6</v>
      </c>
      <c r="W38" s="47"/>
    </row>
    <row r="39" spans="1:23" s="13" customFormat="1" ht="15.75" thickBot="1">
      <c r="A39" s="48"/>
      <c r="B39" s="49">
        <v>2011</v>
      </c>
      <c r="C39" s="50">
        <v>17</v>
      </c>
      <c r="D39" s="50">
        <v>2280.4</v>
      </c>
      <c r="E39" s="50">
        <v>8.1</v>
      </c>
      <c r="F39" s="50">
        <v>1811.5</v>
      </c>
      <c r="G39" s="50">
        <v>6.2</v>
      </c>
      <c r="H39" s="50">
        <v>1451.1</v>
      </c>
      <c r="I39" s="50">
        <v>7.4</v>
      </c>
      <c r="J39" s="50">
        <v>1045.6</v>
      </c>
      <c r="K39" s="50">
        <v>94.3</v>
      </c>
      <c r="L39" s="50">
        <v>27987.2</v>
      </c>
      <c r="M39" s="50">
        <v>77.6</v>
      </c>
      <c r="N39" s="50">
        <v>15869.2</v>
      </c>
      <c r="O39" s="50">
        <v>50.4</v>
      </c>
      <c r="P39" s="50">
        <v>4339.9</v>
      </c>
      <c r="Q39" s="50">
        <v>33.4</v>
      </c>
      <c r="R39" s="50">
        <v>589.3</v>
      </c>
      <c r="S39" s="50">
        <v>84</v>
      </c>
      <c r="T39" s="50">
        <v>36058.5</v>
      </c>
      <c r="U39" s="50">
        <v>72.8</v>
      </c>
      <c r="V39" s="50">
        <v>19315.6</v>
      </c>
      <c r="W39" s="51"/>
    </row>
    <row r="40" spans="1:23" s="13" customFormat="1" ht="15" customHeight="1">
      <c r="A40" s="30" t="s">
        <v>185</v>
      </c>
      <c r="B40" s="52">
        <v>2007</v>
      </c>
      <c r="C40" s="53" t="s">
        <v>53</v>
      </c>
      <c r="D40" s="53" t="s">
        <v>53</v>
      </c>
      <c r="E40" s="53" t="s">
        <v>53</v>
      </c>
      <c r="F40" s="53" t="s">
        <v>53</v>
      </c>
      <c r="G40" s="53">
        <v>0.3</v>
      </c>
      <c r="H40" s="53">
        <v>53.7</v>
      </c>
      <c r="I40" s="53">
        <v>0.4</v>
      </c>
      <c r="J40" s="53">
        <v>34.4</v>
      </c>
      <c r="K40" s="53">
        <v>0.4</v>
      </c>
      <c r="L40" s="54">
        <v>45.4</v>
      </c>
      <c r="M40" s="53">
        <v>0.6</v>
      </c>
      <c r="N40" s="53">
        <v>111.7</v>
      </c>
      <c r="O40" s="53">
        <v>0.6</v>
      </c>
      <c r="P40" s="53">
        <v>25</v>
      </c>
      <c r="Q40" s="53">
        <v>0.2</v>
      </c>
      <c r="R40" s="53">
        <v>7.7</v>
      </c>
      <c r="S40" s="53">
        <v>0.4</v>
      </c>
      <c r="T40" s="53">
        <v>124.1</v>
      </c>
      <c r="U40" s="53">
        <v>0.5</v>
      </c>
      <c r="V40" s="53">
        <v>153.8</v>
      </c>
      <c r="W40" s="55" t="s">
        <v>172</v>
      </c>
    </row>
    <row r="41" spans="1:23" s="13" customFormat="1" ht="15.75" customHeight="1">
      <c r="A41" s="43"/>
      <c r="B41" s="52">
        <v>2008</v>
      </c>
      <c r="C41" s="53">
        <v>1.3</v>
      </c>
      <c r="D41" s="53">
        <v>26.4</v>
      </c>
      <c r="E41" s="53">
        <v>1.4</v>
      </c>
      <c r="F41" s="53">
        <v>34.8</v>
      </c>
      <c r="G41" s="53" t="s">
        <v>53</v>
      </c>
      <c r="H41" s="53" t="s">
        <v>53</v>
      </c>
      <c r="I41" s="53" t="s">
        <v>53</v>
      </c>
      <c r="J41" s="53" t="s">
        <v>53</v>
      </c>
      <c r="K41" s="53">
        <v>0.2</v>
      </c>
      <c r="L41" s="54">
        <v>51.7</v>
      </c>
      <c r="M41" s="53">
        <v>0.8</v>
      </c>
      <c r="N41" s="53">
        <v>132.1</v>
      </c>
      <c r="O41" s="53" t="s">
        <v>53</v>
      </c>
      <c r="P41" s="53" t="s">
        <v>53</v>
      </c>
      <c r="Q41" s="53" t="s">
        <v>53</v>
      </c>
      <c r="R41" s="53" t="s">
        <v>53</v>
      </c>
      <c r="S41" s="53">
        <v>0.1</v>
      </c>
      <c r="T41" s="53">
        <v>78.1</v>
      </c>
      <c r="U41" s="53">
        <v>0.5</v>
      </c>
      <c r="V41" s="53">
        <v>167</v>
      </c>
      <c r="W41" s="56"/>
    </row>
    <row r="42" spans="1:23" s="13" customFormat="1" ht="15">
      <c r="A42" s="43"/>
      <c r="B42" s="52">
        <v>2009</v>
      </c>
      <c r="C42" s="53" t="s">
        <v>53</v>
      </c>
      <c r="D42" s="53" t="s">
        <v>53</v>
      </c>
      <c r="E42" s="53" t="s">
        <v>53</v>
      </c>
      <c r="F42" s="53" t="s">
        <v>53</v>
      </c>
      <c r="G42" s="53">
        <v>0.1</v>
      </c>
      <c r="H42" s="53">
        <v>20</v>
      </c>
      <c r="I42" s="53">
        <v>0.1</v>
      </c>
      <c r="J42" s="53">
        <v>13.1</v>
      </c>
      <c r="K42" s="53">
        <v>0.1</v>
      </c>
      <c r="L42" s="54">
        <v>30.2</v>
      </c>
      <c r="M42" s="53">
        <v>0.4</v>
      </c>
      <c r="N42" s="53">
        <v>52.9</v>
      </c>
      <c r="O42" s="53" t="s">
        <v>53</v>
      </c>
      <c r="P42" s="53" t="s">
        <v>53</v>
      </c>
      <c r="Q42" s="53" t="s">
        <v>53</v>
      </c>
      <c r="R42" s="53" t="s">
        <v>53</v>
      </c>
      <c r="S42" s="53">
        <v>0.1</v>
      </c>
      <c r="T42" s="53">
        <v>50.2</v>
      </c>
      <c r="U42" s="53">
        <v>0.2</v>
      </c>
      <c r="V42" s="53">
        <v>65.9</v>
      </c>
      <c r="W42" s="56"/>
    </row>
    <row r="43" spans="1:23" s="13" customFormat="1" ht="15">
      <c r="A43" s="43"/>
      <c r="B43" s="52">
        <v>2010</v>
      </c>
      <c r="C43" s="53" t="s">
        <v>53</v>
      </c>
      <c r="D43" s="53" t="s">
        <v>53</v>
      </c>
      <c r="E43" s="53" t="s">
        <v>53</v>
      </c>
      <c r="F43" s="53" t="s">
        <v>53</v>
      </c>
      <c r="G43" s="53" t="s">
        <v>53</v>
      </c>
      <c r="H43" s="53">
        <v>8</v>
      </c>
      <c r="I43" s="53" t="s">
        <v>53</v>
      </c>
      <c r="J43" s="53">
        <v>0.8</v>
      </c>
      <c r="K43" s="53" t="s">
        <v>53</v>
      </c>
      <c r="L43" s="54">
        <v>9.3</v>
      </c>
      <c r="M43" s="53">
        <v>0.1</v>
      </c>
      <c r="N43" s="53">
        <v>26.5</v>
      </c>
      <c r="O43" s="53" t="s">
        <v>53</v>
      </c>
      <c r="P43" s="53" t="s">
        <v>53</v>
      </c>
      <c r="Q43" s="53" t="s">
        <v>53</v>
      </c>
      <c r="R43" s="53" t="s">
        <v>53</v>
      </c>
      <c r="S43" s="53" t="s">
        <v>53</v>
      </c>
      <c r="T43" s="53">
        <v>17.3</v>
      </c>
      <c r="U43" s="53">
        <v>0.1</v>
      </c>
      <c r="V43" s="53">
        <v>27.3</v>
      </c>
      <c r="W43" s="43"/>
    </row>
    <row r="44" spans="1:23" s="13" customFormat="1" ht="15">
      <c r="A44" s="43"/>
      <c r="B44" s="52">
        <v>2011</v>
      </c>
      <c r="C44" s="53" t="s">
        <v>53</v>
      </c>
      <c r="D44" s="53" t="s">
        <v>53</v>
      </c>
      <c r="E44" s="53" t="s">
        <v>53</v>
      </c>
      <c r="F44" s="53" t="s">
        <v>53</v>
      </c>
      <c r="G44" s="53">
        <v>0.6</v>
      </c>
      <c r="H44" s="53">
        <v>135</v>
      </c>
      <c r="I44" s="53">
        <v>0.5</v>
      </c>
      <c r="J44" s="53">
        <v>64.1</v>
      </c>
      <c r="K44" s="53">
        <v>0.1</v>
      </c>
      <c r="L44" s="54">
        <v>20.2</v>
      </c>
      <c r="M44" s="53">
        <v>0.3</v>
      </c>
      <c r="N44" s="53">
        <v>62.5</v>
      </c>
      <c r="O44" s="53" t="s">
        <v>53</v>
      </c>
      <c r="P44" s="53" t="s">
        <v>53</v>
      </c>
      <c r="Q44" s="53" t="s">
        <v>53</v>
      </c>
      <c r="R44" s="53" t="s">
        <v>53</v>
      </c>
      <c r="S44" s="53">
        <v>0.2</v>
      </c>
      <c r="T44" s="53">
        <v>155.2</v>
      </c>
      <c r="U44" s="53">
        <v>0.2</v>
      </c>
      <c r="V44" s="53">
        <v>126.6</v>
      </c>
      <c r="W44" s="43"/>
    </row>
    <row r="45" spans="1:23" s="13" customFormat="1" ht="15">
      <c r="A45" s="30" t="s">
        <v>173</v>
      </c>
      <c r="B45" s="52">
        <v>2007</v>
      </c>
      <c r="C45" s="53">
        <v>0.2</v>
      </c>
      <c r="D45" s="53">
        <v>1.5</v>
      </c>
      <c r="E45" s="53">
        <v>0.2</v>
      </c>
      <c r="F45" s="53">
        <v>7</v>
      </c>
      <c r="G45" s="53">
        <v>14.2</v>
      </c>
      <c r="H45" s="53">
        <v>2514</v>
      </c>
      <c r="I45" s="53">
        <v>20.7</v>
      </c>
      <c r="J45" s="53">
        <v>1817.6</v>
      </c>
      <c r="K45" s="53">
        <v>32.6</v>
      </c>
      <c r="L45" s="54">
        <v>3873</v>
      </c>
      <c r="M45" s="53">
        <v>53</v>
      </c>
      <c r="N45" s="53">
        <v>9217.3</v>
      </c>
      <c r="O45" s="53">
        <v>3.8</v>
      </c>
      <c r="P45" s="53">
        <v>165</v>
      </c>
      <c r="Q45" s="53">
        <v>4</v>
      </c>
      <c r="R45" s="53">
        <v>128.2</v>
      </c>
      <c r="S45" s="53">
        <v>18.7</v>
      </c>
      <c r="T45" s="53">
        <v>6554</v>
      </c>
      <c r="U45" s="53">
        <v>33.2</v>
      </c>
      <c r="V45" s="53">
        <v>11170.1</v>
      </c>
      <c r="W45" s="55" t="s">
        <v>174</v>
      </c>
    </row>
    <row r="46" spans="1:23" s="13" customFormat="1" ht="15">
      <c r="A46" s="43"/>
      <c r="B46" s="52">
        <v>2008</v>
      </c>
      <c r="C46" s="53">
        <v>2.2</v>
      </c>
      <c r="D46" s="53">
        <v>45.9</v>
      </c>
      <c r="E46" s="53">
        <v>3.8</v>
      </c>
      <c r="F46" s="53">
        <v>96</v>
      </c>
      <c r="G46" s="53">
        <v>6.3</v>
      </c>
      <c r="H46" s="53">
        <v>1371.9</v>
      </c>
      <c r="I46" s="53">
        <v>13.9</v>
      </c>
      <c r="J46" s="53">
        <v>1433.4</v>
      </c>
      <c r="K46" s="53">
        <v>13.4</v>
      </c>
      <c r="L46" s="54">
        <v>3045.9</v>
      </c>
      <c r="M46" s="53">
        <v>48.6</v>
      </c>
      <c r="N46" s="53">
        <v>8162.5</v>
      </c>
      <c r="O46" s="53">
        <v>0.4</v>
      </c>
      <c r="P46" s="53">
        <v>25</v>
      </c>
      <c r="Q46" s="53">
        <v>2.9</v>
      </c>
      <c r="R46" s="53">
        <v>28.5</v>
      </c>
      <c r="S46" s="53">
        <v>8.4</v>
      </c>
      <c r="T46" s="53">
        <v>4488.7</v>
      </c>
      <c r="U46" s="53">
        <v>31.8</v>
      </c>
      <c r="V46" s="53">
        <v>9720.3</v>
      </c>
      <c r="W46" s="56"/>
    </row>
    <row r="47" spans="1:23" s="13" customFormat="1" ht="15">
      <c r="A47" s="43"/>
      <c r="B47" s="52">
        <v>2009</v>
      </c>
      <c r="C47" s="53">
        <v>4.7</v>
      </c>
      <c r="D47" s="53">
        <v>275.1</v>
      </c>
      <c r="E47" s="53">
        <v>6</v>
      </c>
      <c r="F47" s="53">
        <v>289.3</v>
      </c>
      <c r="G47" s="53">
        <v>2</v>
      </c>
      <c r="H47" s="53">
        <v>686.4</v>
      </c>
      <c r="I47" s="53">
        <v>5.8</v>
      </c>
      <c r="J47" s="53">
        <v>767.2</v>
      </c>
      <c r="K47" s="53">
        <v>6.3</v>
      </c>
      <c r="L47" s="54">
        <v>1881.2</v>
      </c>
      <c r="M47" s="53">
        <v>36.9</v>
      </c>
      <c r="N47" s="53">
        <v>5009.9</v>
      </c>
      <c r="O47" s="53">
        <v>0.1</v>
      </c>
      <c r="P47" s="53">
        <v>2.8</v>
      </c>
      <c r="Q47" s="53">
        <v>0.8</v>
      </c>
      <c r="R47" s="53">
        <v>7.5</v>
      </c>
      <c r="S47" s="53">
        <v>3.9</v>
      </c>
      <c r="T47" s="53">
        <v>2845.5</v>
      </c>
      <c r="U47" s="53">
        <v>18.7</v>
      </c>
      <c r="V47" s="53">
        <v>6073.9</v>
      </c>
      <c r="W47" s="56"/>
    </row>
    <row r="48" spans="1:23" s="13" customFormat="1" ht="15">
      <c r="A48" s="43"/>
      <c r="B48" s="52">
        <v>2010</v>
      </c>
      <c r="C48" s="53">
        <v>0.4</v>
      </c>
      <c r="D48" s="53">
        <v>25.6</v>
      </c>
      <c r="E48" s="53">
        <v>0.3</v>
      </c>
      <c r="F48" s="53">
        <v>23.1</v>
      </c>
      <c r="G48" s="53">
        <v>0.9</v>
      </c>
      <c r="H48" s="53">
        <v>200.8</v>
      </c>
      <c r="I48" s="53">
        <v>1.4</v>
      </c>
      <c r="J48" s="53">
        <v>170.7</v>
      </c>
      <c r="K48" s="53">
        <v>3.3</v>
      </c>
      <c r="L48" s="54">
        <v>1794.5</v>
      </c>
      <c r="M48" s="53">
        <v>17.8</v>
      </c>
      <c r="N48" s="53">
        <v>4914.4</v>
      </c>
      <c r="O48" s="53" t="s">
        <v>53</v>
      </c>
      <c r="P48" s="53" t="s">
        <v>53</v>
      </c>
      <c r="Q48" s="53" t="s">
        <v>53</v>
      </c>
      <c r="R48" s="53" t="s">
        <v>53</v>
      </c>
      <c r="S48" s="53">
        <v>2.3</v>
      </c>
      <c r="T48" s="53">
        <v>2021</v>
      </c>
      <c r="U48" s="53">
        <v>10.8</v>
      </c>
      <c r="V48" s="53">
        <v>5108.3</v>
      </c>
      <c r="W48" s="43"/>
    </row>
    <row r="49" spans="1:23" s="13" customFormat="1" ht="15">
      <c r="A49" s="43"/>
      <c r="B49" s="52">
        <v>2011</v>
      </c>
      <c r="C49" s="53">
        <v>0.5</v>
      </c>
      <c r="D49" s="53">
        <v>62.5</v>
      </c>
      <c r="E49" s="53">
        <v>2.2</v>
      </c>
      <c r="F49" s="53">
        <v>490.6</v>
      </c>
      <c r="G49" s="53">
        <v>2.5</v>
      </c>
      <c r="H49" s="53">
        <v>576.5</v>
      </c>
      <c r="I49" s="53">
        <v>3.5</v>
      </c>
      <c r="J49" s="53">
        <v>487.1</v>
      </c>
      <c r="K49" s="53">
        <v>4.3</v>
      </c>
      <c r="L49" s="54">
        <v>1288.3</v>
      </c>
      <c r="M49" s="53">
        <v>19.5</v>
      </c>
      <c r="N49" s="53">
        <v>3988.8</v>
      </c>
      <c r="O49" s="53" t="s">
        <v>53</v>
      </c>
      <c r="P49" s="53" t="s">
        <v>53</v>
      </c>
      <c r="Q49" s="53" t="s">
        <v>53</v>
      </c>
      <c r="R49" s="53" t="s">
        <v>53</v>
      </c>
      <c r="S49" s="53">
        <v>2.7</v>
      </c>
      <c r="T49" s="53">
        <v>1927.3</v>
      </c>
      <c r="U49" s="53">
        <v>8.6</v>
      </c>
      <c r="V49" s="53">
        <v>4966.5</v>
      </c>
      <c r="W49" s="43"/>
    </row>
    <row r="50" spans="1:23" s="13" customFormat="1" ht="15">
      <c r="A50" s="30" t="s">
        <v>175</v>
      </c>
      <c r="B50" s="52">
        <v>2007</v>
      </c>
      <c r="C50" s="53">
        <v>97.2</v>
      </c>
      <c r="D50" s="53">
        <v>950</v>
      </c>
      <c r="E50" s="53">
        <v>98.8</v>
      </c>
      <c r="F50" s="53">
        <v>4076.7</v>
      </c>
      <c r="G50" s="53">
        <v>84.1</v>
      </c>
      <c r="H50" s="53">
        <v>14872</v>
      </c>
      <c r="I50" s="53">
        <v>77.9</v>
      </c>
      <c r="J50" s="53">
        <v>6842.4</v>
      </c>
      <c r="K50" s="53">
        <v>5.3</v>
      </c>
      <c r="L50" s="54">
        <v>627</v>
      </c>
      <c r="M50" s="53">
        <v>3.7</v>
      </c>
      <c r="N50" s="53">
        <v>649.7</v>
      </c>
      <c r="O50" s="53">
        <v>71.9</v>
      </c>
      <c r="P50" s="53">
        <v>3164</v>
      </c>
      <c r="Q50" s="53">
        <v>90.6</v>
      </c>
      <c r="R50" s="53">
        <v>2900</v>
      </c>
      <c r="S50" s="53">
        <v>56.1</v>
      </c>
      <c r="T50" s="53">
        <v>19613</v>
      </c>
      <c r="U50" s="53">
        <v>43</v>
      </c>
      <c r="V50" s="53">
        <v>14469</v>
      </c>
      <c r="W50" s="57" t="s">
        <v>183</v>
      </c>
    </row>
    <row r="51" spans="1:23" s="13" customFormat="1" ht="15">
      <c r="A51" s="43"/>
      <c r="B51" s="52">
        <v>2008</v>
      </c>
      <c r="C51" s="53">
        <v>82.3</v>
      </c>
      <c r="D51" s="53">
        <v>1694.4</v>
      </c>
      <c r="E51" s="53">
        <v>85.8</v>
      </c>
      <c r="F51" s="53">
        <v>2164.5</v>
      </c>
      <c r="G51" s="53">
        <v>92.8</v>
      </c>
      <c r="H51" s="53">
        <v>20290.1</v>
      </c>
      <c r="I51" s="53">
        <v>84.8</v>
      </c>
      <c r="J51" s="53">
        <v>8733.6</v>
      </c>
      <c r="K51" s="53">
        <v>9.4</v>
      </c>
      <c r="L51" s="54">
        <v>2142.2</v>
      </c>
      <c r="M51" s="53">
        <v>12.3</v>
      </c>
      <c r="N51" s="53">
        <v>2058.4</v>
      </c>
      <c r="O51" s="53">
        <v>4</v>
      </c>
      <c r="P51" s="53">
        <v>275.9</v>
      </c>
      <c r="Q51" s="53">
        <v>40.8</v>
      </c>
      <c r="R51" s="53">
        <v>401.9</v>
      </c>
      <c r="S51" s="53">
        <v>45.6</v>
      </c>
      <c r="T51" s="53">
        <v>24402.6</v>
      </c>
      <c r="U51" s="53">
        <v>43.7</v>
      </c>
      <c r="V51" s="53">
        <v>13358.4</v>
      </c>
      <c r="W51" s="57"/>
    </row>
    <row r="52" spans="1:23" s="13" customFormat="1" ht="15">
      <c r="A52" s="43"/>
      <c r="B52" s="52">
        <v>2009</v>
      </c>
      <c r="C52" s="53">
        <v>91.4</v>
      </c>
      <c r="D52" s="53">
        <v>5309.8</v>
      </c>
      <c r="E52" s="53">
        <v>89.6</v>
      </c>
      <c r="F52" s="53">
        <v>4321.3</v>
      </c>
      <c r="G52" s="53">
        <v>94.4</v>
      </c>
      <c r="H52" s="53">
        <v>31633.7</v>
      </c>
      <c r="I52" s="53">
        <v>92.8</v>
      </c>
      <c r="J52" s="53">
        <v>12286.6</v>
      </c>
      <c r="K52" s="53">
        <v>7.1</v>
      </c>
      <c r="L52" s="54">
        <v>2116.2</v>
      </c>
      <c r="M52" s="53">
        <v>6.6</v>
      </c>
      <c r="N52" s="53">
        <v>892.2</v>
      </c>
      <c r="O52" s="53">
        <v>75.1</v>
      </c>
      <c r="P52" s="53">
        <v>3076.8</v>
      </c>
      <c r="Q52" s="53">
        <v>82.3</v>
      </c>
      <c r="R52" s="53">
        <v>760.8</v>
      </c>
      <c r="S52" s="53">
        <v>57.4</v>
      </c>
      <c r="T52" s="53">
        <v>42136.5</v>
      </c>
      <c r="U52" s="53">
        <v>56.1</v>
      </c>
      <c r="V52" s="53">
        <v>18260.9</v>
      </c>
      <c r="W52" s="56"/>
    </row>
    <row r="53" spans="1:23" s="13" customFormat="1" ht="15">
      <c r="A53" s="44"/>
      <c r="B53" s="58">
        <v>2010</v>
      </c>
      <c r="C53" s="59">
        <v>91.4</v>
      </c>
      <c r="D53" s="59">
        <v>5407.1</v>
      </c>
      <c r="E53" s="59">
        <v>89.3</v>
      </c>
      <c r="F53" s="59">
        <v>5909</v>
      </c>
      <c r="G53" s="59">
        <v>89.7</v>
      </c>
      <c r="H53" s="59">
        <v>21196.6</v>
      </c>
      <c r="I53" s="59">
        <v>81</v>
      </c>
      <c r="J53" s="59">
        <v>9772.9</v>
      </c>
      <c r="K53" s="59">
        <v>4.2</v>
      </c>
      <c r="L53" s="60">
        <v>2241.1</v>
      </c>
      <c r="M53" s="59">
        <v>5.1</v>
      </c>
      <c r="N53" s="59">
        <v>1402.3</v>
      </c>
      <c r="O53" s="59">
        <v>6.7</v>
      </c>
      <c r="P53" s="59">
        <v>370.1</v>
      </c>
      <c r="Q53" s="59">
        <v>27.3</v>
      </c>
      <c r="R53" s="59">
        <v>294</v>
      </c>
      <c r="S53" s="59">
        <v>32.9</v>
      </c>
      <c r="T53" s="59">
        <v>29214.9</v>
      </c>
      <c r="U53" s="59">
        <v>36.6</v>
      </c>
      <c r="V53" s="59">
        <v>17378.2</v>
      </c>
      <c r="W53" s="44"/>
    </row>
    <row r="54" spans="1:23" s="13" customFormat="1" ht="15.75" thickBot="1">
      <c r="A54" s="48"/>
      <c r="B54" s="61">
        <v>2011</v>
      </c>
      <c r="C54" s="62">
        <v>82.6</v>
      </c>
      <c r="D54" s="62">
        <v>11100.5</v>
      </c>
      <c r="E54" s="62">
        <v>89.7</v>
      </c>
      <c r="F54" s="62">
        <v>20111.9</v>
      </c>
      <c r="G54" s="62">
        <v>90.7</v>
      </c>
      <c r="H54" s="62">
        <v>21145.8</v>
      </c>
      <c r="I54" s="62">
        <v>88.7</v>
      </c>
      <c r="J54" s="62">
        <v>12519.2</v>
      </c>
      <c r="K54" s="62">
        <v>1.3</v>
      </c>
      <c r="L54" s="63">
        <v>380.1</v>
      </c>
      <c r="M54" s="62">
        <v>2.6</v>
      </c>
      <c r="N54" s="62">
        <v>521.5</v>
      </c>
      <c r="O54" s="62">
        <v>46.7</v>
      </c>
      <c r="P54" s="62">
        <v>33451.4</v>
      </c>
      <c r="Q54" s="62">
        <v>57.8</v>
      </c>
      <c r="R54" s="62">
        <v>33372.9</v>
      </c>
      <c r="S54" s="62">
        <v>16</v>
      </c>
      <c r="T54" s="62">
        <v>824.9</v>
      </c>
      <c r="U54" s="62">
        <v>27.2</v>
      </c>
      <c r="V54" s="62">
        <v>220.3</v>
      </c>
      <c r="W54" s="48"/>
    </row>
    <row r="55" spans="1:23" s="13" customFormat="1" ht="15">
      <c r="A55" s="64" t="s">
        <v>176</v>
      </c>
      <c r="B55" s="65">
        <v>2007</v>
      </c>
      <c r="C55" s="66">
        <v>100</v>
      </c>
      <c r="D55" s="66">
        <v>977</v>
      </c>
      <c r="E55" s="66">
        <v>100</v>
      </c>
      <c r="F55" s="66">
        <v>4126.2</v>
      </c>
      <c r="G55" s="66">
        <v>100</v>
      </c>
      <c r="H55" s="67">
        <v>17691</v>
      </c>
      <c r="I55" s="66">
        <v>100</v>
      </c>
      <c r="J55" s="66">
        <v>8783.6</v>
      </c>
      <c r="K55" s="66">
        <v>100</v>
      </c>
      <c r="L55" s="67">
        <v>11893</v>
      </c>
      <c r="M55" s="66">
        <v>100</v>
      </c>
      <c r="N55" s="66">
        <v>17565.1</v>
      </c>
      <c r="O55" s="66">
        <v>100</v>
      </c>
      <c r="P55" s="67">
        <v>4403</v>
      </c>
      <c r="Q55" s="66">
        <v>100</v>
      </c>
      <c r="R55" s="67">
        <v>3201.8</v>
      </c>
      <c r="S55" s="66">
        <v>100</v>
      </c>
      <c r="T55" s="67">
        <v>34965</v>
      </c>
      <c r="U55" s="66">
        <v>100</v>
      </c>
      <c r="V55" s="66">
        <v>33676.7</v>
      </c>
      <c r="W55" s="68" t="s">
        <v>177</v>
      </c>
    </row>
    <row r="56" spans="1:23" s="13" customFormat="1" ht="15">
      <c r="A56" s="43"/>
      <c r="B56" s="69">
        <v>2008</v>
      </c>
      <c r="C56" s="70">
        <v>100</v>
      </c>
      <c r="D56" s="70">
        <v>2058</v>
      </c>
      <c r="E56" s="70">
        <v>100</v>
      </c>
      <c r="F56" s="70">
        <v>2522.9</v>
      </c>
      <c r="G56" s="70">
        <v>100</v>
      </c>
      <c r="H56" s="70">
        <v>21866.2</v>
      </c>
      <c r="I56" s="70">
        <v>100</v>
      </c>
      <c r="J56" s="70">
        <v>10304.1</v>
      </c>
      <c r="K56" s="70">
        <v>100</v>
      </c>
      <c r="L56" s="71">
        <v>22707.9</v>
      </c>
      <c r="M56" s="70">
        <v>100</v>
      </c>
      <c r="N56" s="70">
        <v>16787.1</v>
      </c>
      <c r="O56" s="70">
        <v>100</v>
      </c>
      <c r="P56" s="70">
        <v>6850.3</v>
      </c>
      <c r="Q56" s="70">
        <v>100</v>
      </c>
      <c r="R56" s="70">
        <v>985.9</v>
      </c>
      <c r="S56" s="70">
        <v>100</v>
      </c>
      <c r="T56" s="70">
        <v>53482.4</v>
      </c>
      <c r="U56" s="70">
        <v>100</v>
      </c>
      <c r="V56" s="70">
        <v>30600</v>
      </c>
      <c r="W56" s="72"/>
    </row>
    <row r="57" spans="1:23" s="13" customFormat="1" ht="15">
      <c r="A57" s="43"/>
      <c r="B57" s="69">
        <v>2009</v>
      </c>
      <c r="C57" s="70">
        <v>100</v>
      </c>
      <c r="D57" s="70">
        <v>5811.9</v>
      </c>
      <c r="E57" s="70">
        <v>100</v>
      </c>
      <c r="F57" s="70">
        <v>4822.8</v>
      </c>
      <c r="G57" s="70">
        <v>100</v>
      </c>
      <c r="H57" s="70">
        <v>33512.5</v>
      </c>
      <c r="I57" s="70">
        <v>100</v>
      </c>
      <c r="J57" s="70">
        <v>13237</v>
      </c>
      <c r="K57" s="70">
        <v>100</v>
      </c>
      <c r="L57" s="71">
        <v>29993.2</v>
      </c>
      <c r="M57" s="70">
        <v>100</v>
      </c>
      <c r="N57" s="70">
        <v>13580</v>
      </c>
      <c r="O57" s="70">
        <v>100</v>
      </c>
      <c r="P57" s="70">
        <v>4098.4</v>
      </c>
      <c r="Q57" s="70">
        <v>100</v>
      </c>
      <c r="R57" s="70">
        <v>924</v>
      </c>
      <c r="S57" s="70">
        <v>100</v>
      </c>
      <c r="T57" s="70">
        <v>73416</v>
      </c>
      <c r="U57" s="70">
        <v>100</v>
      </c>
      <c r="V57" s="70">
        <v>32563.8</v>
      </c>
      <c r="W57" s="72"/>
    </row>
    <row r="58" spans="1:23" s="13" customFormat="1" ht="15">
      <c r="A58" s="44"/>
      <c r="B58" s="69">
        <v>2010</v>
      </c>
      <c r="C58" s="70">
        <v>100</v>
      </c>
      <c r="D58" s="70">
        <v>5918.6</v>
      </c>
      <c r="E58" s="70">
        <v>100</v>
      </c>
      <c r="F58" s="70">
        <v>6620.1</v>
      </c>
      <c r="G58" s="70">
        <v>100</v>
      </c>
      <c r="H58" s="70">
        <v>23617.8</v>
      </c>
      <c r="I58" s="70">
        <v>100</v>
      </c>
      <c r="J58" s="70">
        <v>12068.3</v>
      </c>
      <c r="K58" s="70">
        <v>100</v>
      </c>
      <c r="L58" s="71">
        <v>53844.3</v>
      </c>
      <c r="M58" s="70">
        <v>100</v>
      </c>
      <c r="N58" s="70">
        <v>27674.1</v>
      </c>
      <c r="O58" s="70">
        <v>100</v>
      </c>
      <c r="P58" s="70">
        <v>5553.4</v>
      </c>
      <c r="Q58" s="70">
        <v>100</v>
      </c>
      <c r="R58" s="70">
        <v>1077.8</v>
      </c>
      <c r="S58" s="70">
        <v>100</v>
      </c>
      <c r="T58" s="70">
        <v>88934.1</v>
      </c>
      <c r="U58" s="70">
        <v>100</v>
      </c>
      <c r="V58" s="70">
        <v>47440.3</v>
      </c>
      <c r="W58" s="73"/>
    </row>
    <row r="59" spans="1:23" s="13" customFormat="1" ht="15.75" thickBot="1">
      <c r="A59" s="48"/>
      <c r="B59" s="74">
        <v>2011</v>
      </c>
      <c r="C59" s="75">
        <v>100</v>
      </c>
      <c r="D59" s="75">
        <v>13443.4</v>
      </c>
      <c r="E59" s="75">
        <v>100</v>
      </c>
      <c r="F59" s="75">
        <v>22414</v>
      </c>
      <c r="G59" s="75">
        <v>100</v>
      </c>
      <c r="H59" s="75">
        <v>23308.4</v>
      </c>
      <c r="I59" s="75">
        <v>100</v>
      </c>
      <c r="J59" s="75">
        <v>14116.1</v>
      </c>
      <c r="K59" s="75">
        <v>100</v>
      </c>
      <c r="L59" s="76">
        <v>29675.8</v>
      </c>
      <c r="M59" s="75">
        <v>100</v>
      </c>
      <c r="N59" s="75">
        <v>20441.9</v>
      </c>
      <c r="O59" s="75">
        <v>100</v>
      </c>
      <c r="P59" s="75">
        <v>71592.4</v>
      </c>
      <c r="Q59" s="75">
        <v>100</v>
      </c>
      <c r="R59" s="75">
        <v>57781.6</v>
      </c>
      <c r="S59" s="75">
        <v>100</v>
      </c>
      <c r="T59" s="75">
        <v>5164.8</v>
      </c>
      <c r="U59" s="75">
        <v>100</v>
      </c>
      <c r="V59" s="75">
        <v>809.6</v>
      </c>
      <c r="W59" s="31"/>
    </row>
    <row r="60" spans="1:24" ht="15">
      <c r="A60" s="6"/>
      <c r="B60" s="6"/>
      <c r="W60" s="10"/>
      <c r="X60" s="6"/>
    </row>
    <row r="61" spans="1:23" ht="15" customHeight="1">
      <c r="A61" s="4" t="s">
        <v>178</v>
      </c>
      <c r="C61" s="12" t="s">
        <v>196</v>
      </c>
      <c r="D61" s="10"/>
      <c r="E61" s="10"/>
      <c r="F61" s="10"/>
      <c r="G61" s="10"/>
      <c r="H61" s="10"/>
      <c r="I61" s="10"/>
      <c r="J61" s="10"/>
      <c r="K61" s="10"/>
      <c r="L61" s="10"/>
      <c r="M61" s="10"/>
      <c r="N61" s="10"/>
      <c r="O61" s="10"/>
      <c r="P61" s="10"/>
      <c r="Q61" s="10"/>
      <c r="R61" s="10"/>
      <c r="S61" s="10"/>
      <c r="T61" s="10"/>
      <c r="U61" s="10"/>
      <c r="V61" s="10"/>
      <c r="W61" s="10"/>
    </row>
    <row r="62" ht="15">
      <c r="B62" s="4"/>
    </row>
    <row r="100" ht="15">
      <c r="D100">
        <v>26418</v>
      </c>
    </row>
  </sheetData>
  <sheetProtection password="C1CF" sheet="1" objects="1" scenarios="1"/>
  <mergeCells count="29">
    <mergeCell ref="A30:A32"/>
    <mergeCell ref="W30:W32"/>
    <mergeCell ref="A25:A27"/>
    <mergeCell ref="W25:W27"/>
    <mergeCell ref="A1:W1"/>
    <mergeCell ref="A2:W2"/>
    <mergeCell ref="A3:W3"/>
    <mergeCell ref="M7:M9"/>
    <mergeCell ref="O7:O9"/>
    <mergeCell ref="Q7:Q9"/>
    <mergeCell ref="S7:S9"/>
    <mergeCell ref="U7:U9"/>
    <mergeCell ref="W7:W9"/>
    <mergeCell ref="A5:A9"/>
    <mergeCell ref="C5:F5"/>
    <mergeCell ref="C6:F6"/>
    <mergeCell ref="S5:V5"/>
    <mergeCell ref="S6:V6"/>
    <mergeCell ref="W5:W6"/>
    <mergeCell ref="C7:C9"/>
    <mergeCell ref="E7:E9"/>
    <mergeCell ref="G7:G9"/>
    <mergeCell ref="I7:I9"/>
    <mergeCell ref="K7:K9"/>
    <mergeCell ref="G5:J5"/>
    <mergeCell ref="G6:J6"/>
    <mergeCell ref="K5:N5"/>
    <mergeCell ref="K6:N6"/>
    <mergeCell ref="O5:R6"/>
  </mergeCells>
  <printOptions/>
  <pageMargins left="0.7" right="0.7" top="0.75" bottom="0.75" header="0.3" footer="0.3"/>
  <pageSetup horizontalDpi="600" verticalDpi="600" orientation="landscape" paperSize="9" scale="62"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layale GEDEON</cp:lastModifiedBy>
  <cp:lastPrinted>2016-05-13T07:30:45Z</cp:lastPrinted>
  <dcterms:created xsi:type="dcterms:W3CDTF">2011-12-29T11:59:11Z</dcterms:created>
  <dcterms:modified xsi:type="dcterms:W3CDTF">2016-05-13T07:30:48Z</dcterms:modified>
  <cp:category/>
  <cp:version/>
  <cp:contentType/>
  <cp:contentStatus/>
</cp:coreProperties>
</file>