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30" windowWidth="15480" windowHeight="9150" tabRatio="657" activeTab="0"/>
  </bookViews>
  <sheets>
    <sheet name="List of Tables" sheetId="1" r:id="rId1"/>
    <sheet name="Table III.1" sheetId="11" r:id="rId2"/>
    <sheet name="Table III.2" sheetId="8" r:id="rId3"/>
    <sheet name="Table III.3" sheetId="7" r:id="rId4"/>
    <sheet name="Table III.4" sheetId="6" r:id="rId5"/>
    <sheet name="Table III.5" sheetId="2" r:id="rId6"/>
    <sheet name="Sheet1" sheetId="12" state="hidden" r:id="rId7"/>
  </sheets>
  <definedNames>
    <definedName name="_Hlk298416581" localSheetId="2">'Table III.2'!$A$7</definedName>
    <definedName name="OLE_LINK10" localSheetId="1">'Table III.1'!$B$23</definedName>
    <definedName name="_xlnm.Print_Area" localSheetId="5">'Table III.5'!$A$1:$Z$35</definedName>
  </definedNames>
  <calcPr calcId="125725"/>
</workbook>
</file>

<file path=xl/sharedStrings.xml><?xml version="1.0" encoding="utf-8"?>
<sst xmlns="http://schemas.openxmlformats.org/spreadsheetml/2006/main" count="675" uniqueCount="165">
  <si>
    <t>Chapter III.  BIODIVERSITY</t>
  </si>
  <si>
    <t>الفصل الثالث-  التنوع البيولوجي</t>
  </si>
  <si>
    <r>
      <t xml:space="preserve">Table III.1 </t>
    </r>
    <r>
      <rPr>
        <b/>
        <sz val="12"/>
        <color theme="1"/>
        <rFont val="Arabic Transparent"/>
        <family val="2"/>
      </rPr>
      <t>الجدول</t>
    </r>
  </si>
  <si>
    <t>Proportion of land area covered by forest (MDG7 Indicator 7-1) (%)</t>
  </si>
  <si>
    <t>نسبة مساحة الأراضي المغطاة بالغابات (مؤشر الهدف الإنمائي للألفية السابع 7-1) (بالنسبة المئوية)</t>
  </si>
  <si>
    <t>Bahrain</t>
  </si>
  <si>
    <t>...</t>
  </si>
  <si>
    <t>البحرين</t>
  </si>
  <si>
    <t>Egypt</t>
  </si>
  <si>
    <r>
      <t>0.1</t>
    </r>
    <r>
      <rPr>
        <u val="single"/>
        <vertAlign val="superscript"/>
        <sz val="10"/>
        <color theme="1"/>
        <rFont val="Times New Roman"/>
        <family val="1"/>
      </rPr>
      <t>c</t>
    </r>
    <r>
      <rPr>
        <vertAlign val="superscript"/>
        <sz val="10"/>
        <color theme="1"/>
        <rFont val="Times New Roman"/>
        <family val="1"/>
      </rPr>
      <t>/</t>
    </r>
  </si>
  <si>
    <t>مصر</t>
  </si>
  <si>
    <t>Iraq</t>
  </si>
  <si>
    <t>العراق</t>
  </si>
  <si>
    <t>Jordan</t>
  </si>
  <si>
    <t>…</t>
  </si>
  <si>
    <t>الأردن</t>
  </si>
  <si>
    <t>Kuwait</t>
  </si>
  <si>
    <t>الكويت</t>
  </si>
  <si>
    <t>Lebanon</t>
  </si>
  <si>
    <t>لبنان</t>
  </si>
  <si>
    <t>Oman</t>
  </si>
  <si>
    <t>عمان</t>
  </si>
  <si>
    <t xml:space="preserve">Palestine </t>
  </si>
  <si>
    <t>فلسطين</t>
  </si>
  <si>
    <t>Qatar</t>
  </si>
  <si>
    <t>قطر</t>
  </si>
  <si>
    <t>Saudi Arabia</t>
  </si>
  <si>
    <t>المملكة العربية السعودية</t>
  </si>
  <si>
    <t>The Sudan</t>
  </si>
  <si>
    <t>السودان</t>
  </si>
  <si>
    <t>Syrian Arab Republic</t>
  </si>
  <si>
    <t>الجمهورية العربية السورية</t>
  </si>
  <si>
    <t>United Arab Emirates</t>
  </si>
  <si>
    <t>الإمارات العربية المتحدة</t>
  </si>
  <si>
    <t>Yemen</t>
  </si>
  <si>
    <t>اليمن</t>
  </si>
  <si>
    <r>
      <t>Sources</t>
    </r>
    <r>
      <rPr>
        <sz val="9"/>
        <color theme="1"/>
        <rFont val="Times New Roman"/>
        <family val="1"/>
      </rPr>
      <t>:</t>
    </r>
  </si>
  <si>
    <r>
      <t>a</t>
    </r>
    <r>
      <rPr>
        <sz val="9"/>
        <color theme="1"/>
        <rFont val="Times New Roman"/>
        <family val="1"/>
      </rPr>
      <t>/</t>
    </r>
  </si>
  <si>
    <t>World databank, World Development Indicators (WDI) and Global Development Finance (GDF), the World Bank, accessed on 15 February 2011 from http://databank.worldbank.org/ddp/home.do.</t>
  </si>
  <si>
    <r>
      <t>b</t>
    </r>
    <r>
      <rPr>
        <sz val="9"/>
        <color theme="1"/>
        <rFont val="Times New Roman"/>
        <family val="1"/>
      </rPr>
      <t>/</t>
    </r>
  </si>
  <si>
    <r>
      <t>c</t>
    </r>
    <r>
      <rPr>
        <sz val="9"/>
        <color theme="1"/>
        <rFont val="Times New Roman"/>
        <family val="1"/>
      </rPr>
      <t>/</t>
    </r>
  </si>
  <si>
    <r>
      <t>d</t>
    </r>
    <r>
      <rPr>
        <sz val="9"/>
        <color theme="1"/>
        <rFont val="Times New Roman"/>
        <family val="1"/>
      </rPr>
      <t>/</t>
    </r>
  </si>
  <si>
    <t>2004 World development Indicator The World Bank ISBN 0-8213-5729-8.</t>
  </si>
  <si>
    <r>
      <t>e</t>
    </r>
    <r>
      <rPr>
        <sz val="9"/>
        <color theme="1"/>
        <rFont val="Times New Roman"/>
        <family val="1"/>
      </rPr>
      <t>/</t>
    </r>
  </si>
  <si>
    <r>
      <t>f</t>
    </r>
    <r>
      <rPr>
        <sz val="9"/>
        <color theme="1"/>
        <rFont val="Times New Roman"/>
        <family val="1"/>
      </rPr>
      <t>/</t>
    </r>
  </si>
  <si>
    <t>Egypt MDG National Report 2008: Egypt Achieving The Millennium Development Goals &amp; A Midpoint Assessment, Ministry of Economic Development 2008.</t>
  </si>
  <si>
    <r>
      <t>g</t>
    </r>
    <r>
      <rPr>
        <sz val="9"/>
        <color theme="1"/>
        <rFont val="Times New Roman"/>
        <family val="1"/>
      </rPr>
      <t>/</t>
    </r>
  </si>
  <si>
    <t>The Millennium Development Goals, Jordan Report 2004, Ministry of Planning and International Cooperation.</t>
  </si>
  <si>
    <t>Syria CSO Env. Questionnaire 2005.</t>
  </si>
  <si>
    <r>
      <t xml:space="preserve">Central Statistical Organization </t>
    </r>
    <r>
      <rPr>
        <sz val="9"/>
        <color rgb="FF000000"/>
        <rFont val="Times New Roman"/>
        <family val="1"/>
      </rPr>
      <t>reply to ESCWA on the preliminary tables for the Compendium of Environment Statistics 2010-2011.</t>
    </r>
  </si>
  <si>
    <r>
      <t>Notes</t>
    </r>
    <r>
      <rPr>
        <sz val="9"/>
        <color theme="1"/>
        <rFont val="Times New Roman"/>
        <family val="1"/>
      </rPr>
      <t>:</t>
    </r>
  </si>
  <si>
    <t>Wooded Areas.</t>
  </si>
  <si>
    <t>ESCWA calculation.</t>
  </si>
  <si>
    <t>-</t>
  </si>
  <si>
    <t>Palestine</t>
  </si>
  <si>
    <t>ESCWA</t>
  </si>
  <si>
    <r>
      <t>Source</t>
    </r>
    <r>
      <rPr>
        <sz val="9"/>
        <color theme="1"/>
        <rFont val="Times New Roman"/>
        <family val="1"/>
      </rPr>
      <t>:</t>
    </r>
  </si>
  <si>
    <t>*</t>
  </si>
  <si>
    <r>
      <t xml:space="preserve">Table III.3 </t>
    </r>
    <r>
      <rPr>
        <b/>
        <sz val="12"/>
        <color theme="1"/>
        <rFont val="Arabic Transparent"/>
        <family val="2"/>
      </rPr>
      <t>الجدول</t>
    </r>
  </si>
  <si>
    <t>Terrestrial and marine areas protected to total area (% and sq. km)</t>
  </si>
  <si>
    <t>sq.km</t>
  </si>
  <si>
    <t>%</t>
  </si>
  <si>
    <t>**</t>
  </si>
  <si>
    <r>
      <t xml:space="preserve">Table III.5 </t>
    </r>
    <r>
      <rPr>
        <b/>
        <sz val="12"/>
        <color theme="1"/>
        <rFont val="Arabic Transparent"/>
        <family val="2"/>
      </rPr>
      <t>الجدول</t>
    </r>
  </si>
  <si>
    <t>Terrestrial areas protected to total surface area (% and sq.km)</t>
  </si>
  <si>
    <t>المساحات البرية المحمية من إجمالي المساحة (بالنسبة المئوية وكلم مربع)</t>
  </si>
  <si>
    <t>Marine areas protected to territorial waters (% and sq.km)</t>
  </si>
  <si>
    <t>المساحات البحرية المحمية من المياه الإقليمية (بالنسبة المئوية وكلم مربع)</t>
  </si>
  <si>
    <t>Proportion of species threatened with extinction</t>
  </si>
  <si>
    <t>نسبة الفصائل المهددة بالانقراض</t>
  </si>
  <si>
    <t>Number of threatened mammal species</t>
  </si>
  <si>
    <t>Number of threatened bird species</t>
  </si>
  <si>
    <t>Number of threatened reptile species</t>
  </si>
  <si>
    <t>Number of threatened amphibian species</t>
  </si>
  <si>
    <t>Number of threatened fish species</t>
  </si>
  <si>
    <t>Number of threatened plant species</t>
  </si>
  <si>
    <t>عدد فصائل الثدييات المهددة بالانقراض</t>
  </si>
  <si>
    <t>عدد فصائل الطيور المهددة بالانقراض</t>
  </si>
  <si>
    <t>عدد فصائل الزواحف المهددة بالانقراض</t>
  </si>
  <si>
    <t>عدد فصائل البرمائيات المهددة بالانقراض</t>
  </si>
  <si>
    <t>عدد فصائل الأسماك المهددة بالانقراض</t>
  </si>
  <si>
    <t>عدد فصائل النباتات المهددة بالانقراض</t>
  </si>
  <si>
    <r>
      <t>13</t>
    </r>
    <r>
      <rPr>
        <vertAlign val="superscript"/>
        <sz val="9"/>
        <color theme="1"/>
        <rFont val="Times New Roman"/>
        <family val="1"/>
      </rPr>
      <t>*</t>
    </r>
  </si>
  <si>
    <t xml:space="preserve">Table III.1. Proportion of land area covered by forest (MDG7 Indicator 7-1) </t>
  </si>
  <si>
    <t xml:space="preserve">الجدول III.1 نسبة مساحة الأراضي المغطاة بالغابات (مؤشر الهدف الإنمائي للألفية السابع 7-1) </t>
  </si>
  <si>
    <r>
      <t>المساحات البرية والبحرية المحمية من إجمالي المساحة (</t>
    </r>
    <r>
      <rPr>
        <b/>
        <sz val="12"/>
        <color theme="1"/>
        <rFont val="Arabic Transparent"/>
        <family val="2"/>
      </rPr>
      <t>بالنسبة المئوية وكلم مربع)</t>
    </r>
  </si>
  <si>
    <r>
      <t xml:space="preserve">2000 </t>
    </r>
    <r>
      <rPr>
        <vertAlign val="superscript"/>
        <sz val="10"/>
        <color theme="1"/>
        <rFont val="Times New Roman"/>
        <family val="1"/>
      </rPr>
      <t>k</t>
    </r>
  </si>
  <si>
    <r>
      <t>2005</t>
    </r>
    <r>
      <rPr>
        <vertAlign val="superscript"/>
        <sz val="10"/>
        <color theme="1"/>
        <rFont val="Times New Roman"/>
        <family val="1"/>
      </rPr>
      <t xml:space="preserve"> k</t>
    </r>
  </si>
  <si>
    <r>
      <t xml:space="preserve">2010 </t>
    </r>
    <r>
      <rPr>
        <vertAlign val="superscript"/>
        <sz val="10"/>
        <color theme="1"/>
        <rFont val="Times New Roman"/>
        <family val="1"/>
      </rPr>
      <t>k</t>
    </r>
  </si>
  <si>
    <t>Sudan *</t>
  </si>
  <si>
    <t>Syria</t>
  </si>
  <si>
    <t>Yemen *</t>
  </si>
  <si>
    <t>ESCWA Total</t>
  </si>
  <si>
    <r>
      <t>Palestine</t>
    </r>
    <r>
      <rPr>
        <u val="single"/>
        <vertAlign val="superscript"/>
        <sz val="9"/>
        <color theme="1"/>
        <rFont val="Times New Roman"/>
        <family val="1"/>
      </rPr>
      <t>c</t>
    </r>
    <r>
      <rPr>
        <vertAlign val="superscript"/>
        <sz val="9"/>
        <color theme="1"/>
        <rFont val="Times New Roman"/>
        <family val="1"/>
      </rPr>
      <t>/</t>
    </r>
  </si>
  <si>
    <r>
      <t>47,391</t>
    </r>
    <r>
      <rPr>
        <u val="single"/>
        <vertAlign val="superscript"/>
        <sz val="9.5"/>
        <color rgb="FF000000"/>
        <rFont val="Times New Roman"/>
        <family val="1"/>
      </rPr>
      <t>a</t>
    </r>
    <r>
      <rPr>
        <vertAlign val="superscript"/>
        <sz val="9.5"/>
        <color rgb="FF000000"/>
        <rFont val="Times New Roman"/>
        <family val="1"/>
      </rPr>
      <t>/</t>
    </r>
  </si>
  <si>
    <r>
      <t>47,374</t>
    </r>
    <r>
      <rPr>
        <u val="single"/>
        <vertAlign val="superscript"/>
        <sz val="9.5"/>
        <color rgb="FF000000"/>
        <rFont val="Times New Roman"/>
        <family val="1"/>
      </rPr>
      <t>b</t>
    </r>
    <r>
      <rPr>
        <vertAlign val="superscript"/>
        <sz val="9.5"/>
        <color rgb="FF000000"/>
        <rFont val="Times New Roman"/>
        <family val="1"/>
      </rPr>
      <t>/</t>
    </r>
  </si>
  <si>
    <t>IUCN Red List of Threatened Species, International Union for Conservation of Nature and Natural Resources, accessed on 12 February 2013 from: http://www.iucnredlist.org/about/summary-statistics</t>
  </si>
  <si>
    <r>
      <t>2000</t>
    </r>
    <r>
      <rPr>
        <u val="single"/>
        <vertAlign val="superscript"/>
        <sz val="10"/>
        <color theme="1"/>
        <rFont val="Times New Roman"/>
        <family val="1"/>
      </rPr>
      <t>a</t>
    </r>
    <r>
      <rPr>
        <vertAlign val="superscript"/>
        <sz val="10"/>
        <color theme="1"/>
        <rFont val="Times New Roman"/>
        <family val="1"/>
      </rPr>
      <t>/</t>
    </r>
  </si>
  <si>
    <r>
      <t>2005</t>
    </r>
    <r>
      <rPr>
        <u val="single"/>
        <vertAlign val="superscript"/>
        <sz val="10"/>
        <color theme="1"/>
        <rFont val="Times New Roman"/>
        <family val="1"/>
      </rPr>
      <t>a</t>
    </r>
    <r>
      <rPr>
        <vertAlign val="superscript"/>
        <sz val="10"/>
        <color theme="1"/>
        <rFont val="Times New Roman"/>
        <family val="1"/>
      </rPr>
      <t>/</t>
    </r>
  </si>
  <si>
    <r>
      <t>2010</t>
    </r>
    <r>
      <rPr>
        <u val="single"/>
        <vertAlign val="superscript"/>
        <sz val="10"/>
        <color theme="1"/>
        <rFont val="Times New Roman"/>
        <family val="1"/>
      </rPr>
      <t>a</t>
    </r>
    <r>
      <rPr>
        <vertAlign val="superscript"/>
        <sz val="10"/>
        <color theme="1"/>
        <rFont val="Times New Roman"/>
        <family val="1"/>
      </rPr>
      <t>/</t>
    </r>
  </si>
  <si>
    <r>
      <rPr>
        <u val="single"/>
        <sz val="9"/>
        <color theme="1"/>
        <rFont val="Times New Roman"/>
        <family val="1"/>
      </rPr>
      <t>a</t>
    </r>
    <r>
      <rPr>
        <sz val="9"/>
        <color theme="1"/>
        <rFont val="Times New Roman"/>
        <family val="1"/>
      </rPr>
      <t>/</t>
    </r>
  </si>
  <si>
    <r>
      <t>1.0</t>
    </r>
    <r>
      <rPr>
        <u val="single"/>
        <vertAlign val="superscript"/>
        <sz val="10"/>
        <color theme="1"/>
        <rFont val="Times New Roman"/>
        <family val="1"/>
      </rPr>
      <t>b</t>
    </r>
    <r>
      <rPr>
        <vertAlign val="superscript"/>
        <sz val="10"/>
        <color theme="1"/>
        <rFont val="Times New Roman"/>
        <family val="1"/>
      </rPr>
      <t>/</t>
    </r>
  </si>
  <si>
    <r>
      <t>-</t>
    </r>
    <r>
      <rPr>
        <u val="single"/>
        <vertAlign val="superscript"/>
        <sz val="10"/>
        <color theme="1"/>
        <rFont val="Times New Roman"/>
        <family val="1"/>
      </rPr>
      <t>b</t>
    </r>
    <r>
      <rPr>
        <vertAlign val="superscript"/>
        <sz val="10"/>
        <color theme="1"/>
        <rFont val="Times New Roman"/>
        <family val="1"/>
      </rPr>
      <t>/</t>
    </r>
  </si>
  <si>
    <r>
      <t>2.0</t>
    </r>
    <r>
      <rPr>
        <u val="single"/>
        <vertAlign val="superscript"/>
        <sz val="10"/>
        <color theme="1"/>
        <rFont val="Times New Roman"/>
        <family val="1"/>
      </rPr>
      <t>b</t>
    </r>
    <r>
      <rPr>
        <vertAlign val="superscript"/>
        <sz val="10"/>
        <color theme="1"/>
        <rFont val="Times New Roman"/>
        <family val="1"/>
      </rPr>
      <t>/</t>
    </r>
  </si>
  <si>
    <r>
      <t>13.0</t>
    </r>
    <r>
      <rPr>
        <u val="single"/>
        <vertAlign val="superscript"/>
        <sz val="10"/>
        <color theme="1"/>
        <rFont val="Times New Roman"/>
        <family val="1"/>
      </rPr>
      <t>b</t>
    </r>
    <r>
      <rPr>
        <vertAlign val="superscript"/>
        <sz val="10"/>
        <color theme="1"/>
        <rFont val="Times New Roman"/>
        <family val="1"/>
      </rPr>
      <t>/</t>
    </r>
  </si>
  <si>
    <r>
      <t>14.0</t>
    </r>
    <r>
      <rPr>
        <u val="single"/>
        <vertAlign val="superscript"/>
        <sz val="10"/>
        <color theme="1"/>
        <rFont val="Times New Roman"/>
        <family val="1"/>
      </rPr>
      <t>b</t>
    </r>
    <r>
      <rPr>
        <vertAlign val="superscript"/>
        <sz val="10"/>
        <color theme="1"/>
        <rFont val="Times New Roman"/>
        <family val="1"/>
      </rPr>
      <t>/</t>
    </r>
  </si>
  <si>
    <r>
      <t>3.0</t>
    </r>
    <r>
      <rPr>
        <u val="single"/>
        <vertAlign val="superscript"/>
        <sz val="10"/>
        <color theme="1"/>
        <rFont val="Times New Roman"/>
        <family val="1"/>
      </rPr>
      <t>b</t>
    </r>
    <r>
      <rPr>
        <vertAlign val="superscript"/>
        <sz val="10"/>
        <color theme="1"/>
        <rFont val="Times New Roman"/>
        <family val="1"/>
      </rPr>
      <t>/</t>
    </r>
  </si>
  <si>
    <r>
      <t>4.0</t>
    </r>
    <r>
      <rPr>
        <u val="single"/>
        <vertAlign val="superscript"/>
        <sz val="10"/>
        <color theme="1"/>
        <rFont val="Times New Roman"/>
        <family val="1"/>
      </rPr>
      <t>b</t>
    </r>
    <r>
      <rPr>
        <vertAlign val="superscript"/>
        <sz val="10"/>
        <color theme="1"/>
        <rFont val="Times New Roman"/>
        <family val="1"/>
      </rPr>
      <t>/</t>
    </r>
  </si>
  <si>
    <r>
      <t>0.1</t>
    </r>
    <r>
      <rPr>
        <u val="single"/>
        <vertAlign val="superscript"/>
        <sz val="10"/>
        <color theme="1"/>
        <rFont val="Times New Roman"/>
        <family val="1"/>
      </rPr>
      <t>a</t>
    </r>
    <r>
      <rPr>
        <vertAlign val="superscript"/>
        <sz val="10"/>
        <color theme="1"/>
        <rFont val="Times New Roman"/>
        <family val="1"/>
      </rPr>
      <t>/</t>
    </r>
  </si>
  <si>
    <r>
      <t>1.9</t>
    </r>
    <r>
      <rPr>
        <u val="single"/>
        <vertAlign val="superscript"/>
        <sz val="10"/>
        <color theme="1"/>
        <rFont val="Times New Roman"/>
        <family val="1"/>
      </rPr>
      <t>c</t>
    </r>
    <r>
      <rPr>
        <vertAlign val="superscript"/>
        <sz val="10"/>
        <color theme="1"/>
        <rFont val="Times New Roman"/>
        <family val="1"/>
      </rPr>
      <t>/</t>
    </r>
  </si>
  <si>
    <r>
      <t>1.0</t>
    </r>
    <r>
      <rPr>
        <u val="single"/>
        <vertAlign val="superscript"/>
        <sz val="10"/>
        <color theme="1"/>
        <rFont val="Times New Roman"/>
        <family val="1"/>
      </rPr>
      <t>c</t>
    </r>
    <r>
      <rPr>
        <vertAlign val="superscript"/>
        <sz val="10"/>
        <color theme="1"/>
        <rFont val="Times New Roman"/>
        <family val="1"/>
      </rPr>
      <t>/</t>
    </r>
  </si>
  <si>
    <r>
      <t>0.3</t>
    </r>
    <r>
      <rPr>
        <u val="single"/>
        <vertAlign val="superscript"/>
        <sz val="10"/>
        <color theme="1"/>
        <rFont val="Times New Roman"/>
        <family val="1"/>
      </rPr>
      <t>c</t>
    </r>
    <r>
      <rPr>
        <vertAlign val="superscript"/>
        <sz val="10"/>
        <color theme="1"/>
        <rFont val="Times New Roman"/>
        <family val="1"/>
      </rPr>
      <t>/</t>
    </r>
  </si>
  <si>
    <r>
      <t>3.8</t>
    </r>
    <r>
      <rPr>
        <u val="single"/>
        <vertAlign val="superscript"/>
        <sz val="10"/>
        <color theme="1"/>
        <rFont val="Times New Roman"/>
        <family val="1"/>
      </rPr>
      <t>c</t>
    </r>
    <r>
      <rPr>
        <vertAlign val="superscript"/>
        <sz val="10"/>
        <color theme="1"/>
        <rFont val="Times New Roman"/>
        <family val="1"/>
      </rPr>
      <t>/</t>
    </r>
  </si>
  <si>
    <r>
      <t>1</t>
    </r>
    <r>
      <rPr>
        <u val="single"/>
        <vertAlign val="superscript"/>
        <sz val="10"/>
        <color theme="1"/>
        <rFont val="Times New Roman"/>
        <family val="1"/>
      </rPr>
      <t>c</t>
    </r>
    <r>
      <rPr>
        <vertAlign val="superscript"/>
        <sz val="10"/>
        <color theme="1"/>
        <rFont val="Times New Roman"/>
        <family val="1"/>
      </rPr>
      <t>/</t>
    </r>
  </si>
  <si>
    <r>
      <t>5.4</t>
    </r>
    <r>
      <rPr>
        <u val="single"/>
        <vertAlign val="superscript"/>
        <sz val="10"/>
        <color theme="1"/>
        <rFont val="Times New Roman"/>
        <family val="1"/>
      </rPr>
      <t>d</t>
    </r>
    <r>
      <rPr>
        <vertAlign val="superscript"/>
        <sz val="10"/>
        <color theme="1"/>
        <rFont val="Times New Roman"/>
        <family val="1"/>
      </rPr>
      <t>/</t>
    </r>
  </si>
  <si>
    <r>
      <t>0.84</t>
    </r>
    <r>
      <rPr>
        <u val="single"/>
        <vertAlign val="superscript"/>
        <sz val="10"/>
        <color theme="1"/>
        <rFont val="Times New Roman"/>
        <family val="1"/>
      </rPr>
      <t>e</t>
    </r>
    <r>
      <rPr>
        <vertAlign val="superscript"/>
        <sz val="10"/>
        <color theme="1"/>
        <rFont val="Times New Roman"/>
        <family val="1"/>
      </rPr>
      <t>/, 1</t>
    </r>
  </si>
  <si>
    <r>
      <t>1.5</t>
    </r>
    <r>
      <rPr>
        <u val="single"/>
        <vertAlign val="superscript"/>
        <sz val="10"/>
        <color theme="1"/>
        <rFont val="Times New Roman"/>
        <family val="1"/>
      </rPr>
      <t>f</t>
    </r>
    <r>
      <rPr>
        <vertAlign val="superscript"/>
        <sz val="10"/>
        <color theme="1"/>
        <rFont val="Times New Roman"/>
        <family val="1"/>
      </rPr>
      <t>/</t>
    </r>
  </si>
  <si>
    <r>
      <t>1.6</t>
    </r>
    <r>
      <rPr>
        <u val="single"/>
        <vertAlign val="superscript"/>
        <sz val="10"/>
        <color theme="1"/>
        <rFont val="Times New Roman"/>
        <family val="1"/>
      </rPr>
      <t>f</t>
    </r>
    <r>
      <rPr>
        <vertAlign val="superscript"/>
        <sz val="10"/>
        <color theme="1"/>
        <rFont val="Times New Roman"/>
        <family val="1"/>
      </rPr>
      <t>/</t>
    </r>
  </si>
  <si>
    <r>
      <t>Palestine</t>
    </r>
    <r>
      <rPr>
        <u val="single"/>
        <vertAlign val="superscript"/>
        <sz val="9"/>
        <color theme="1"/>
        <rFont val="Times New Roman"/>
        <family val="1"/>
      </rPr>
      <t>b</t>
    </r>
    <r>
      <rPr>
        <vertAlign val="superscript"/>
        <sz val="9"/>
        <color theme="1"/>
        <rFont val="Times New Roman"/>
        <family val="1"/>
      </rPr>
      <t>/</t>
    </r>
  </si>
  <si>
    <r>
      <t>Table III.2</t>
    </r>
    <r>
      <rPr>
        <b/>
        <sz val="12"/>
        <color theme="1"/>
        <rFont val="Times New Roman"/>
        <family val="1"/>
      </rPr>
      <t xml:space="preserve"> </t>
    </r>
    <r>
      <rPr>
        <b/>
        <sz val="12"/>
        <color theme="1"/>
        <rFont val="Arabic Transparent"/>
        <family val="2"/>
      </rPr>
      <t>الجدول</t>
    </r>
  </si>
  <si>
    <r>
      <t xml:space="preserve">Table III.4 </t>
    </r>
    <r>
      <rPr>
        <b/>
        <sz val="12"/>
        <color theme="1"/>
        <rFont val="Arabic Transparent"/>
        <family val="2"/>
      </rPr>
      <t>الجدول</t>
    </r>
  </si>
  <si>
    <t>Egypt Statistical Yearbooks, several issues, CAPMAS, Egypt.</t>
  </si>
  <si>
    <t xml:space="preserve">الجدول III.2- المساحات البرية والبحرية المحمية من إجمالي المساحة </t>
  </si>
  <si>
    <t xml:space="preserve">Table III.2. Terrestrial and marine areas protected to total area </t>
  </si>
  <si>
    <t xml:space="preserve">Table III.3. Terrestrial areas protected to total surface area </t>
  </si>
  <si>
    <t xml:space="preserve">Table III.4. Marine areas protected to territorial waters </t>
  </si>
  <si>
    <t xml:space="preserve">Table III.5. Proportion of species threatened with extinction </t>
  </si>
  <si>
    <t xml:space="preserve">الجدول III.5- نسبة الفصائل المهددة بالانقراض </t>
  </si>
  <si>
    <t xml:space="preserve">الجدول III.3- المساحات البرية المحمية من إجمالي المساحة </t>
  </si>
  <si>
    <t xml:space="preserve">الجدول III.4- المساحات البحرية المحمية من المياه الإقليمية </t>
  </si>
  <si>
    <t>MDG Database, accessed on 16 February 2013.</t>
  </si>
  <si>
    <t>149,176a/</t>
  </si>
  <si>
    <t>14.9a/</t>
  </si>
  <si>
    <t>102,185b/</t>
  </si>
  <si>
    <t>Note:</t>
  </si>
  <si>
    <t>Total terrestrial and marine is calculated by ESCWA by summing the terrestrial area and marine area.</t>
  </si>
  <si>
    <t>معدل دول الإسكوا</t>
  </si>
  <si>
    <t>دول الإسكوا</t>
  </si>
  <si>
    <t>ESCWA countries</t>
  </si>
  <si>
    <r>
      <t>ESCWA countries</t>
    </r>
    <r>
      <rPr>
        <b/>
        <vertAlign val="superscript"/>
        <sz val="9"/>
        <color theme="1"/>
        <rFont val="Times New Roman"/>
        <family val="1"/>
      </rPr>
      <t>**</t>
    </r>
  </si>
  <si>
    <r>
      <t xml:space="preserve">CAPMAS </t>
    </r>
    <r>
      <rPr>
        <sz val="9"/>
        <color rgb="FF000000"/>
        <rFont val="Times New Roman"/>
        <family val="1"/>
      </rPr>
      <t xml:space="preserve">reply to ESCWA on the preliminary tables for the Compendium of Environment Statistics 2012-2013.  </t>
    </r>
  </si>
  <si>
    <r>
      <t>Egypt</t>
    </r>
    <r>
      <rPr>
        <u val="single"/>
        <vertAlign val="superscript"/>
        <sz val="9"/>
        <color theme="1"/>
        <rFont val="Times New Roman"/>
        <family val="1"/>
      </rPr>
      <t>a</t>
    </r>
    <r>
      <rPr>
        <vertAlign val="superscript"/>
        <sz val="9"/>
        <color theme="1"/>
        <rFont val="Times New Roman"/>
        <family val="1"/>
      </rPr>
      <t>/</t>
    </r>
  </si>
  <si>
    <t>CBS reply to ESCWA on the preliminary tables for the Compendium of Environment Statistics 2012-2013.</t>
  </si>
  <si>
    <t>PCBS reply to ESCWA on the preliminary tables for the Compendium of Environment Statistics 2012-2013.</t>
  </si>
  <si>
    <r>
      <t>h</t>
    </r>
    <r>
      <rPr>
        <sz val="9"/>
        <color theme="1"/>
        <rFont val="Times New Roman"/>
        <family val="1"/>
      </rPr>
      <t>/</t>
    </r>
  </si>
  <si>
    <r>
      <t>ESCWA countries average</t>
    </r>
    <r>
      <rPr>
        <vertAlign val="superscript"/>
        <sz val="10"/>
        <color theme="1"/>
        <rFont val="Times New Roman"/>
        <family val="1"/>
      </rPr>
      <t>3</t>
    </r>
  </si>
  <si>
    <r>
      <t>172,000</t>
    </r>
    <r>
      <rPr>
        <vertAlign val="superscript"/>
        <sz val="9"/>
        <color rgb="FF000000"/>
        <rFont val="Times New Roman"/>
        <family val="1"/>
      </rPr>
      <t>**/, 1</t>
    </r>
  </si>
  <si>
    <r>
      <t>6.86</t>
    </r>
    <r>
      <rPr>
        <vertAlign val="superscript"/>
        <sz val="9"/>
        <color theme="1"/>
        <rFont val="Times New Roman"/>
        <family val="1"/>
      </rPr>
      <t>**/, 1</t>
    </r>
  </si>
  <si>
    <r>
      <t>Palestine</t>
    </r>
    <r>
      <rPr>
        <vertAlign val="superscript"/>
        <sz val="9"/>
        <color theme="1"/>
        <rFont val="Times New Roman"/>
        <family val="1"/>
      </rPr>
      <t>*</t>
    </r>
  </si>
  <si>
    <r>
      <t>133,000</t>
    </r>
    <r>
      <rPr>
        <u val="single"/>
        <vertAlign val="superscript"/>
        <sz val="9"/>
        <color rgb="FF000000"/>
        <rFont val="Times New Roman"/>
        <family val="1"/>
      </rPr>
      <t>c</t>
    </r>
    <r>
      <rPr>
        <vertAlign val="superscript"/>
        <sz val="9"/>
        <color rgb="FF000000"/>
        <rFont val="Times New Roman"/>
        <family val="1"/>
      </rPr>
      <t>/, 1</t>
    </r>
  </si>
  <si>
    <t>Percentage of area is calculated by ESCWA based on the surface area used at ESCWA.</t>
  </si>
  <si>
    <t>Data refers to Sudan before the separation.</t>
  </si>
  <si>
    <r>
      <rPr>
        <u val="single"/>
        <sz val="9"/>
        <color theme="1"/>
        <rFont val="Times New Roman"/>
        <family val="1"/>
      </rPr>
      <t>c</t>
    </r>
    <r>
      <rPr>
        <sz val="9"/>
        <color theme="1"/>
        <rFont val="Times New Roman"/>
        <family val="1"/>
      </rPr>
      <t>/</t>
    </r>
  </si>
  <si>
    <t>MDG Database, accessed on 16 february 2013; except for Palestine.</t>
  </si>
  <si>
    <t>Notes:</t>
  </si>
  <si>
    <r>
      <t>Saudi Arabia</t>
    </r>
    <r>
      <rPr>
        <u val="single"/>
        <vertAlign val="superscript"/>
        <sz val="10"/>
        <color theme="1"/>
        <rFont val="Times New Roman"/>
        <family val="1"/>
      </rPr>
      <t>g</t>
    </r>
    <r>
      <rPr>
        <vertAlign val="superscript"/>
        <sz val="10"/>
        <color theme="1"/>
        <rFont val="Times New Roman"/>
        <family val="1"/>
      </rPr>
      <t>/</t>
    </r>
  </si>
  <si>
    <r>
      <t>The Sudan</t>
    </r>
    <r>
      <rPr>
        <u val="single"/>
        <vertAlign val="superscript"/>
        <sz val="10"/>
        <color theme="1"/>
        <rFont val="Times New Roman"/>
        <family val="1"/>
      </rPr>
      <t>h</t>
    </r>
    <r>
      <rPr>
        <vertAlign val="superscript"/>
        <sz val="10"/>
        <color theme="1"/>
        <rFont val="Times New Roman"/>
        <family val="1"/>
      </rPr>
      <t>/, 2</t>
    </r>
  </si>
  <si>
    <r>
      <t>3.0</t>
    </r>
    <r>
      <rPr>
        <u val="single"/>
        <vertAlign val="superscript"/>
        <sz val="10"/>
        <color theme="1"/>
        <rFont val="Times New Roman"/>
        <family val="1"/>
      </rPr>
      <t>i</t>
    </r>
    <r>
      <rPr>
        <vertAlign val="superscript"/>
        <sz val="10"/>
        <color theme="1"/>
        <rFont val="Times New Roman"/>
        <family val="1"/>
      </rPr>
      <t>/</t>
    </r>
  </si>
  <si>
    <r>
      <t>2.5</t>
    </r>
    <r>
      <rPr>
        <vertAlign val="superscript"/>
        <sz val="10"/>
        <color theme="1"/>
        <rFont val="Times New Roman"/>
        <family val="1"/>
      </rPr>
      <t xml:space="preserve"> </t>
    </r>
    <r>
      <rPr>
        <u val="single"/>
        <vertAlign val="superscript"/>
        <sz val="10"/>
        <color theme="1"/>
        <rFont val="Times New Roman"/>
        <family val="1"/>
      </rPr>
      <t>i</t>
    </r>
    <r>
      <rPr>
        <vertAlign val="superscript"/>
        <sz val="10"/>
        <color theme="1"/>
        <rFont val="Times New Roman"/>
        <family val="1"/>
      </rPr>
      <t>/</t>
    </r>
  </si>
  <si>
    <t>CDSI reply to ESCWA on the preliminary tables for the Compendium of Environment Statistics 2012-2013.</t>
  </si>
  <si>
    <r>
      <t>i</t>
    </r>
    <r>
      <rPr>
        <sz val="9"/>
        <color theme="1"/>
        <rFont val="Times New Roman"/>
        <family val="1"/>
      </rPr>
      <t>/</t>
    </r>
  </si>
  <si>
    <t>MDG Database, accessed on 16 February 2013; except for Palestine, Saudi Arabia and Sudan.</t>
  </si>
  <si>
    <r>
      <t>Saudi Arabia</t>
    </r>
    <r>
      <rPr>
        <u val="single"/>
        <vertAlign val="superscript"/>
        <sz val="9"/>
        <color theme="1"/>
        <rFont val="Times New Roman"/>
        <family val="1"/>
      </rPr>
      <t>c</t>
    </r>
    <r>
      <rPr>
        <vertAlign val="superscript"/>
        <sz val="9"/>
        <color theme="1"/>
        <rFont val="Times New Roman"/>
        <family val="1"/>
      </rPr>
      <t>/</t>
    </r>
  </si>
  <si>
    <r>
      <t>Yemen</t>
    </r>
    <r>
      <rPr>
        <u val="single"/>
        <vertAlign val="superscript"/>
        <sz val="9"/>
        <color theme="1"/>
        <rFont val="Times New Roman"/>
        <family val="1"/>
      </rPr>
      <t>d</t>
    </r>
    <r>
      <rPr>
        <vertAlign val="superscript"/>
        <sz val="9"/>
        <color theme="1"/>
        <rFont val="Times New Roman"/>
        <family val="1"/>
      </rPr>
      <t>/</t>
    </r>
  </si>
  <si>
    <t>MDG Database, accessed on 16 February 2013; except for Egypt, Palestine, Saudi Arabia and Yemen.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</si>
</sst>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_(* #,##0_);_(* \(#,##0\);_(* &quot;-&quot;??_);_(@_)"/>
  </numFmts>
  <fonts count="4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Arabic Transparent"/>
      <family val="2"/>
    </font>
    <font>
      <b/>
      <sz val="12"/>
      <color theme="1"/>
      <name val="Times New Roman"/>
      <family val="1"/>
    </font>
    <font>
      <b/>
      <sz val="14"/>
      <color theme="1"/>
      <name val="Arabic Transparent"/>
      <family val="2"/>
    </font>
    <font>
      <b/>
      <sz val="11"/>
      <color theme="1"/>
      <name val="Times New Roman"/>
      <family val="1"/>
    </font>
    <font>
      <b/>
      <sz val="12"/>
      <color theme="1"/>
      <name val="Arabic Transparent"/>
      <family val="2"/>
    </font>
    <font>
      <sz val="10"/>
      <color theme="1"/>
      <name val="Times New Roman"/>
      <family val="1"/>
    </font>
    <font>
      <sz val="10"/>
      <color theme="1"/>
      <name val="Arabic Transparent"/>
      <family val="2"/>
    </font>
    <font>
      <u val="single"/>
      <vertAlign val="superscript"/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Arabic Transparent"/>
      <family val="2"/>
    </font>
    <font>
      <i/>
      <sz val="9"/>
      <color theme="1"/>
      <name val="Times New Roman"/>
      <family val="1"/>
    </font>
    <font>
      <sz val="9"/>
      <color theme="1"/>
      <name val="Times New Roman"/>
      <family val="1"/>
    </font>
    <font>
      <u val="single"/>
      <sz val="9"/>
      <color theme="1"/>
      <name val="Times New Roman"/>
      <family val="1"/>
    </font>
    <font>
      <sz val="9"/>
      <color rgb="FF000000"/>
      <name val="Times New Roman"/>
      <family val="1"/>
    </font>
    <font>
      <u val="single"/>
      <sz val="11"/>
      <color theme="10"/>
      <name val="Calibri"/>
      <family val="2"/>
    </font>
    <font>
      <sz val="9.5"/>
      <color theme="1"/>
      <name val="Times New Roman"/>
      <family val="1"/>
    </font>
    <font>
      <sz val="9.5"/>
      <color theme="1"/>
      <name val="Arabic Transparent"/>
      <family val="2"/>
    </font>
    <font>
      <i/>
      <sz val="9.5"/>
      <color theme="1"/>
      <name val="Times New Roman"/>
      <family val="1"/>
    </font>
    <font>
      <b/>
      <sz val="9.5"/>
      <color theme="1"/>
      <name val="Times New Roman"/>
      <family val="1"/>
    </font>
    <font>
      <b/>
      <sz val="9.5"/>
      <color theme="1"/>
      <name val="Arabic Transparent"/>
      <family val="2"/>
    </font>
    <font>
      <vertAlign val="superscript"/>
      <sz val="9"/>
      <color theme="1"/>
      <name val="Times New Roman"/>
      <family val="1"/>
    </font>
    <font>
      <sz val="9"/>
      <color theme="1"/>
      <name val="Arial"/>
      <family val="2"/>
    </font>
    <font>
      <sz val="9"/>
      <color theme="1"/>
      <name val="Arabic Transparent"/>
      <family val="2"/>
    </font>
    <font>
      <b/>
      <sz val="9"/>
      <color theme="1"/>
      <name val="Times New Roman"/>
      <family val="1"/>
    </font>
    <font>
      <b/>
      <sz val="9"/>
      <color theme="1"/>
      <name val="Arabic Transparent"/>
      <family val="2"/>
    </font>
    <font>
      <b/>
      <sz val="9"/>
      <color rgb="FF000000"/>
      <name val="Times New Roman"/>
      <family val="1"/>
    </font>
    <font>
      <sz val="9.5"/>
      <color rgb="FF000000"/>
      <name val="Times New Roman"/>
      <family val="1"/>
    </font>
    <font>
      <b/>
      <i/>
      <sz val="9.5"/>
      <color theme="1"/>
      <name val="Times New Roman"/>
      <family val="1"/>
    </font>
    <font>
      <u val="single"/>
      <vertAlign val="superscript"/>
      <sz val="9"/>
      <color theme="1"/>
      <name val="Times New Roman"/>
      <family val="1"/>
    </font>
    <font>
      <b/>
      <vertAlign val="superscript"/>
      <sz val="9"/>
      <color theme="1"/>
      <name val="Times New Roman"/>
      <family val="1"/>
    </font>
    <font>
      <sz val="9"/>
      <color rgb="FF000000"/>
      <name val="Arabic Transparent"/>
      <family val="2"/>
    </font>
    <font>
      <u val="single"/>
      <sz val="11"/>
      <color theme="10"/>
      <name val="Times New Roman"/>
      <family val="1"/>
    </font>
    <font>
      <vertAlign val="superscript"/>
      <sz val="9.5"/>
      <color rgb="FF00000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vertAlign val="superscript"/>
      <sz val="9.5"/>
      <color rgb="FF000000"/>
      <name val="Times New Roman"/>
      <family val="1"/>
    </font>
    <font>
      <vertAlign val="superscript"/>
      <sz val="9"/>
      <color rgb="FF000000"/>
      <name val="Times New Roman"/>
      <family val="1"/>
    </font>
    <font>
      <u val="single"/>
      <vertAlign val="superscript"/>
      <sz val="9"/>
      <color rgb="FF00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medium"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0" borderId="0" applyNumberFormat="0" applyFill="0" applyBorder="0">
      <alignment/>
      <protection locked="0"/>
    </xf>
  </cellStyleXfs>
  <cellXfs count="179">
    <xf numFmtId="0" fontId="0" fillId="0" borderId="0" xfId="0"/>
    <xf numFmtId="0" fontId="3" fillId="0" borderId="0" xfId="0" applyFont="1" applyAlignment="1">
      <alignment horizontal="justify" vertical="top" wrapText="1"/>
    </xf>
    <xf numFmtId="0" fontId="4" fillId="0" borderId="0" xfId="0" applyFont="1" applyAlignment="1">
      <alignment horizontal="justify" vertical="top" wrapText="1" readingOrder="2"/>
    </xf>
    <xf numFmtId="0" fontId="3" fillId="0" borderId="0" xfId="0" applyFont="1" applyAlignment="1">
      <alignment horizontal="justify" readingOrder="2"/>
    </xf>
    <xf numFmtId="0" fontId="3" fillId="0" borderId="0" xfId="0" applyFont="1" applyAlignment="1">
      <alignment horizontal="center" readingOrder="2"/>
    </xf>
    <xf numFmtId="0" fontId="9" fillId="2" borderId="1" xfId="0" applyFont="1" applyFill="1" applyBorder="1" applyAlignment="1">
      <alignment horizontal="justify" wrapText="1"/>
    </xf>
    <xf numFmtId="0" fontId="9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right" wrapText="1" readingOrder="2"/>
    </xf>
    <xf numFmtId="0" fontId="9" fillId="2" borderId="0" xfId="0" applyFont="1" applyFill="1" applyAlignment="1">
      <alignment horizontal="justify" wrapText="1"/>
    </xf>
    <xf numFmtId="0" fontId="9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right" wrapText="1" readingOrder="2"/>
    </xf>
    <xf numFmtId="0" fontId="9" fillId="2" borderId="0" xfId="0" applyFont="1" applyFill="1" applyAlignment="1">
      <alignment horizontal="left" wrapText="1"/>
    </xf>
    <xf numFmtId="0" fontId="13" fillId="2" borderId="1" xfId="0" applyFont="1" applyFill="1" applyBorder="1" applyAlignment="1">
      <alignment horizontal="justify" wrapText="1"/>
    </xf>
    <xf numFmtId="0" fontId="14" fillId="2" borderId="1" xfId="0" applyFont="1" applyFill="1" applyBorder="1" applyAlignment="1">
      <alignment horizontal="right" readingOrder="2"/>
    </xf>
    <xf numFmtId="0" fontId="2" fillId="0" borderId="0" xfId="0" applyFont="1" applyAlignment="1">
      <alignment horizontal="justify"/>
    </xf>
    <xf numFmtId="0" fontId="15" fillId="0" borderId="0" xfId="0" applyFont="1" applyAlignment="1">
      <alignment horizontal="justify"/>
    </xf>
    <xf numFmtId="0" fontId="16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18" fillId="2" borderId="2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 wrapText="1"/>
    </xf>
    <xf numFmtId="0" fontId="28" fillId="2" borderId="1" xfId="0" applyFont="1" applyFill="1" applyBorder="1" applyAlignment="1">
      <alignment horizontal="justify"/>
    </xf>
    <xf numFmtId="0" fontId="29" fillId="2" borderId="1" xfId="0" applyFont="1" applyFill="1" applyBorder="1" applyAlignment="1">
      <alignment horizontal="justify" readingOrder="2"/>
    </xf>
    <xf numFmtId="0" fontId="28" fillId="2" borderId="3" xfId="0" applyFont="1" applyFill="1" applyBorder="1" applyAlignment="1">
      <alignment horizontal="center"/>
    </xf>
    <xf numFmtId="0" fontId="28" fillId="2" borderId="2" xfId="0" applyFont="1" applyFill="1" applyBorder="1" applyAlignment="1">
      <alignment horizontal="center"/>
    </xf>
    <xf numFmtId="0" fontId="28" fillId="2" borderId="2" xfId="0" applyFont="1" applyFill="1" applyBorder="1" applyAlignment="1">
      <alignment horizontal="center" readingOrder="2"/>
    </xf>
    <xf numFmtId="0" fontId="16" fillId="2" borderId="0" xfId="0" applyFont="1" applyFill="1" applyAlignment="1">
      <alignment horizontal="justify" vertical="top"/>
    </xf>
    <xf numFmtId="0" fontId="18" fillId="2" borderId="0" xfId="0" applyFont="1" applyFill="1" applyAlignment="1">
      <alignment horizontal="right"/>
    </xf>
    <xf numFmtId="0" fontId="18" fillId="2" borderId="0" xfId="0" applyFont="1" applyFill="1" applyAlignment="1">
      <alignment horizontal="right" wrapText="1"/>
    </xf>
    <xf numFmtId="0" fontId="27" fillId="2" borderId="0" xfId="0" applyFont="1" applyFill="1" applyAlignment="1">
      <alignment horizontal="justify" vertical="top" readingOrder="2"/>
    </xf>
    <xf numFmtId="3" fontId="18" fillId="2" borderId="0" xfId="0" applyNumberFormat="1" applyFont="1" applyFill="1" applyAlignment="1">
      <alignment horizontal="right"/>
    </xf>
    <xf numFmtId="0" fontId="16" fillId="2" borderId="0" xfId="0" applyFont="1" applyFill="1" applyAlignment="1">
      <alignment horizontal="justify" vertical="top" wrapText="1"/>
    </xf>
    <xf numFmtId="0" fontId="27" fillId="2" borderId="0" xfId="0" applyFont="1" applyFill="1" applyAlignment="1">
      <alignment horizontal="right" vertical="top" wrapText="1" readingOrder="2"/>
    </xf>
    <xf numFmtId="0" fontId="16" fillId="2" borderId="0" xfId="0" applyFont="1" applyFill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6" fillId="0" borderId="4" xfId="20" applyFont="1" applyBorder="1" applyAlignment="1" applyProtection="1">
      <alignment horizontal="justify" vertical="top" wrapText="1"/>
      <protection/>
    </xf>
    <xf numFmtId="0" fontId="36" fillId="0" borderId="4" xfId="20" applyFont="1" applyBorder="1" applyAlignment="1" applyProtection="1">
      <alignment horizontal="justify" vertical="top" wrapText="1" readingOrder="2"/>
      <protection/>
    </xf>
    <xf numFmtId="0" fontId="9" fillId="3" borderId="0" xfId="0" applyFont="1" applyFill="1" applyAlignment="1">
      <alignment horizontal="center" wrapText="1"/>
    </xf>
    <xf numFmtId="164" fontId="38" fillId="0" borderId="0" xfId="18" applyNumberFormat="1" applyFont="1" applyFill="1" applyBorder="1" applyAlignment="1" quotePrefix="1">
      <alignment horizontal="left" vertical="center"/>
    </xf>
    <xf numFmtId="166" fontId="1" fillId="0" borderId="0" xfId="18" applyNumberFormat="1" applyFont="1" applyFill="1" applyBorder="1" applyAlignment="1" applyProtection="1">
      <alignment horizontal="left"/>
      <protection locked="0"/>
    </xf>
    <xf numFmtId="164" fontId="38" fillId="0" borderId="0" xfId="18" applyNumberFormat="1" applyFont="1" applyFill="1" applyBorder="1" applyAlignment="1">
      <alignment horizontal="left" vertical="center"/>
    </xf>
    <xf numFmtId="0" fontId="38" fillId="0" borderId="0" xfId="0" applyFont="1" applyFill="1" applyBorder="1" applyAlignment="1">
      <alignment vertical="center"/>
    </xf>
    <xf numFmtId="164" fontId="38" fillId="0" borderId="5" xfId="18" applyNumberFormat="1" applyFont="1" applyFill="1" applyBorder="1" applyAlignment="1">
      <alignment horizontal="left" vertical="center"/>
    </xf>
    <xf numFmtId="166" fontId="1" fillId="0" borderId="5" xfId="18" applyNumberFormat="1" applyFont="1" applyFill="1" applyBorder="1" applyAlignment="1" applyProtection="1">
      <alignment horizontal="left"/>
      <protection locked="0"/>
    </xf>
    <xf numFmtId="0" fontId="0" fillId="0" borderId="2" xfId="0" applyBorder="1"/>
    <xf numFmtId="165" fontId="13" fillId="2" borderId="1" xfId="0" applyNumberFormat="1" applyFont="1" applyFill="1" applyBorder="1" applyAlignment="1">
      <alignment horizontal="center"/>
    </xf>
    <xf numFmtId="0" fontId="18" fillId="3" borderId="0" xfId="0" applyNumberFormat="1" applyFont="1" applyFill="1" applyAlignment="1">
      <alignment horizontal="right" wrapText="1"/>
    </xf>
    <xf numFmtId="0" fontId="18" fillId="3" borderId="0" xfId="0" applyFont="1" applyFill="1" applyAlignment="1">
      <alignment horizontal="right" wrapText="1"/>
    </xf>
    <xf numFmtId="3" fontId="30" fillId="3" borderId="1" xfId="0" applyNumberFormat="1" applyFont="1" applyFill="1" applyBorder="1" applyAlignment="1">
      <alignment horizontal="right" vertical="top"/>
    </xf>
    <xf numFmtId="165" fontId="30" fillId="3" borderId="1" xfId="0" applyNumberFormat="1" applyFont="1" applyFill="1" applyBorder="1" applyAlignment="1">
      <alignment horizontal="right" vertical="top"/>
    </xf>
    <xf numFmtId="3" fontId="30" fillId="3" borderId="1" xfId="0" applyNumberFormat="1" applyFont="1" applyFill="1" applyBorder="1" applyAlignment="1">
      <alignment horizontal="right" vertical="top" wrapText="1"/>
    </xf>
    <xf numFmtId="165" fontId="30" fillId="3" borderId="1" xfId="0" applyNumberFormat="1" applyFont="1" applyFill="1" applyBorder="1" applyAlignment="1">
      <alignment horizontal="right" vertical="top" wrapText="1"/>
    </xf>
    <xf numFmtId="0" fontId="16" fillId="0" borderId="0" xfId="0" applyFont="1"/>
    <xf numFmtId="0" fontId="16" fillId="0" borderId="0" xfId="0" applyFont="1" applyAlignment="1">
      <alignment vertical="center"/>
    </xf>
    <xf numFmtId="49" fontId="9" fillId="2" borderId="0" xfId="0" applyNumberFormat="1" applyFont="1" applyFill="1" applyAlignment="1">
      <alignment horizontal="center" wrapText="1"/>
    </xf>
    <xf numFmtId="0" fontId="26" fillId="2" borderId="3" xfId="0" applyFont="1" applyFill="1" applyBorder="1" applyAlignment="1">
      <alignment horizontal="justify" readingOrder="1"/>
    </xf>
    <xf numFmtId="0" fontId="27" fillId="2" borderId="3" xfId="0" applyFont="1" applyFill="1" applyBorder="1" applyAlignment="1">
      <alignment horizontal="center" readingOrder="1"/>
    </xf>
    <xf numFmtId="0" fontId="16" fillId="2" borderId="2" xfId="0" applyFont="1" applyFill="1" applyBorder="1" applyAlignment="1">
      <alignment horizontal="justify" readingOrder="1"/>
    </xf>
    <xf numFmtId="0" fontId="18" fillId="2" borderId="2" xfId="0" applyFont="1" applyFill="1" applyBorder="1" applyAlignment="1">
      <alignment horizontal="center" readingOrder="1"/>
    </xf>
    <xf numFmtId="0" fontId="18" fillId="2" borderId="2" xfId="0" applyFont="1" applyFill="1" applyBorder="1" applyAlignment="1">
      <alignment horizontal="center" wrapText="1" readingOrder="1"/>
    </xf>
    <xf numFmtId="0" fontId="27" fillId="2" borderId="2" xfId="0" applyFont="1" applyFill="1" applyBorder="1" applyAlignment="1">
      <alignment horizontal="center" readingOrder="1"/>
    </xf>
    <xf numFmtId="0" fontId="16" fillId="2" borderId="0" xfId="0" applyFont="1" applyFill="1" applyAlignment="1">
      <alignment horizontal="justify" readingOrder="1"/>
    </xf>
    <xf numFmtId="0" fontId="27" fillId="2" borderId="0" xfId="0" applyFont="1" applyFill="1" applyAlignment="1">
      <alignment horizontal="justify" readingOrder="1"/>
    </xf>
    <xf numFmtId="0" fontId="16" fillId="3" borderId="0" xfId="0" applyFont="1" applyFill="1" applyAlignment="1">
      <alignment horizontal="justify" readingOrder="1"/>
    </xf>
    <xf numFmtId="0" fontId="16" fillId="3" borderId="0" xfId="0" applyFont="1" applyFill="1" applyAlignment="1">
      <alignment horizontal="justify" wrapText="1" readingOrder="1"/>
    </xf>
    <xf numFmtId="0" fontId="27" fillId="2" borderId="0" xfId="0" applyFont="1" applyFill="1" applyAlignment="1">
      <alignment horizontal="right" wrapText="1" readingOrder="1"/>
    </xf>
    <xf numFmtId="0" fontId="16" fillId="2" borderId="0" xfId="0" applyFont="1" applyFill="1" applyAlignment="1">
      <alignment horizontal="left" wrapText="1" readingOrder="1"/>
    </xf>
    <xf numFmtId="0" fontId="28" fillId="2" borderId="1" xfId="0" applyFont="1" applyFill="1" applyBorder="1" applyAlignment="1">
      <alignment horizontal="justify" readingOrder="1"/>
    </xf>
    <xf numFmtId="0" fontId="29" fillId="2" borderId="1" xfId="0" applyFont="1" applyFill="1" applyBorder="1" applyAlignment="1">
      <alignment horizontal="justify" readingOrder="1"/>
    </xf>
    <xf numFmtId="0" fontId="15" fillId="0" borderId="0" xfId="0" applyFont="1" applyAlignment="1">
      <alignment horizontal="justify" readingOrder="1"/>
    </xf>
    <xf numFmtId="0" fontId="0" fillId="0" borderId="0" xfId="0" applyAlignment="1">
      <alignment readingOrder="1"/>
    </xf>
    <xf numFmtId="0" fontId="17" fillId="0" borderId="0" xfId="0" applyFont="1" applyAlignment="1">
      <alignment horizontal="center" vertical="center" readingOrder="1"/>
    </xf>
    <xf numFmtId="3" fontId="18" fillId="2" borderId="0" xfId="0" applyNumberFormat="1" applyFont="1" applyFill="1" applyAlignment="1">
      <alignment horizontal="right" wrapText="1"/>
    </xf>
    <xf numFmtId="0" fontId="2" fillId="0" borderId="0" xfId="0" applyFont="1" applyAlignment="1">
      <alignment horizontal="center" readingOrder="1"/>
    </xf>
    <xf numFmtId="0" fontId="23" fillId="2" borderId="3" xfId="0" applyFont="1" applyFill="1" applyBorder="1" applyAlignment="1">
      <alignment horizontal="center" readingOrder="1"/>
    </xf>
    <xf numFmtId="0" fontId="20" fillId="2" borderId="3" xfId="0" applyFont="1" applyFill="1" applyBorder="1" applyAlignment="1">
      <alignment horizontal="center" readingOrder="1"/>
    </xf>
    <xf numFmtId="0" fontId="0" fillId="0" borderId="0" xfId="0" applyBorder="1" applyAlignment="1">
      <alignment readingOrder="1"/>
    </xf>
    <xf numFmtId="0" fontId="32" fillId="2" borderId="2" xfId="0" applyFont="1" applyFill="1" applyBorder="1" applyAlignment="1">
      <alignment horizontal="center" readingOrder="1"/>
    </xf>
    <xf numFmtId="0" fontId="31" fillId="2" borderId="2" xfId="0" applyFont="1" applyFill="1" applyBorder="1" applyAlignment="1">
      <alignment horizontal="center" readingOrder="1"/>
    </xf>
    <xf numFmtId="0" fontId="31" fillId="2" borderId="2" xfId="0" applyFont="1" applyFill="1" applyBorder="1" applyAlignment="1">
      <alignment horizontal="center" wrapText="1" readingOrder="1"/>
    </xf>
    <xf numFmtId="0" fontId="22" fillId="2" borderId="2" xfId="0" applyFont="1" applyFill="1" applyBorder="1" applyAlignment="1">
      <alignment horizontal="center" readingOrder="1"/>
    </xf>
    <xf numFmtId="0" fontId="41" fillId="0" borderId="0" xfId="0" applyFont="1" applyBorder="1" applyAlignment="1">
      <alignment horizontal="center" vertical="top" wrapText="1" readingOrder="1"/>
    </xf>
    <xf numFmtId="0" fontId="20" fillId="2" borderId="0" xfId="0" applyFont="1" applyFill="1" applyAlignment="1">
      <alignment horizontal="justify" readingOrder="1"/>
    </xf>
    <xf numFmtId="0" fontId="31" fillId="2" borderId="0" xfId="0" applyFont="1" applyFill="1" applyAlignment="1">
      <alignment horizontal="center" readingOrder="1"/>
    </xf>
    <xf numFmtId="0" fontId="31" fillId="2" borderId="0" xfId="0" applyFont="1" applyFill="1" applyAlignment="1">
      <alignment horizontal="center" wrapText="1" readingOrder="1"/>
    </xf>
    <xf numFmtId="0" fontId="21" fillId="2" borderId="0" xfId="0" applyFont="1" applyFill="1" applyAlignment="1">
      <alignment horizontal="justify" readingOrder="1"/>
    </xf>
    <xf numFmtId="166" fontId="39" fillId="0" borderId="0" xfId="18" applyNumberFormat="1" applyFont="1" applyBorder="1" applyAlignment="1" applyProtection="1">
      <alignment horizontal="right" readingOrder="1"/>
      <protection locked="0"/>
    </xf>
    <xf numFmtId="3" fontId="0" fillId="0" borderId="0" xfId="0" applyNumberFormat="1" applyBorder="1" applyAlignment="1">
      <alignment readingOrder="1"/>
    </xf>
    <xf numFmtId="3" fontId="31" fillId="2" borderId="0" xfId="0" applyNumberFormat="1" applyFont="1" applyFill="1" applyAlignment="1">
      <alignment horizontal="center" readingOrder="1"/>
    </xf>
    <xf numFmtId="165" fontId="31" fillId="2" borderId="0" xfId="0" applyNumberFormat="1" applyFont="1" applyFill="1" applyAlignment="1">
      <alignment horizontal="center" readingOrder="1"/>
    </xf>
    <xf numFmtId="3" fontId="31" fillId="3" borderId="0" xfId="0" applyNumberFormat="1" applyFont="1" applyFill="1" applyAlignment="1">
      <alignment horizontal="center" wrapText="1" readingOrder="1"/>
    </xf>
    <xf numFmtId="0" fontId="31" fillId="3" borderId="0" xfId="0" applyFont="1" applyFill="1" applyAlignment="1">
      <alignment horizontal="center" wrapText="1" readingOrder="1"/>
    </xf>
    <xf numFmtId="0" fontId="20" fillId="2" borderId="0" xfId="0" applyFont="1" applyFill="1" applyAlignment="1">
      <alignment horizontal="justify" wrapText="1" readingOrder="1"/>
    </xf>
    <xf numFmtId="3" fontId="31" fillId="2" borderId="0" xfId="0" applyNumberFormat="1" applyFont="1" applyFill="1" applyAlignment="1">
      <alignment horizontal="center" wrapText="1" readingOrder="1"/>
    </xf>
    <xf numFmtId="0" fontId="21" fillId="2" borderId="0" xfId="0" applyFont="1" applyFill="1" applyAlignment="1">
      <alignment horizontal="right" wrapText="1" readingOrder="1"/>
    </xf>
    <xf numFmtId="0" fontId="20" fillId="2" borderId="0" xfId="0" applyFont="1" applyFill="1" applyAlignment="1">
      <alignment horizontal="left" wrapText="1" readingOrder="1"/>
    </xf>
    <xf numFmtId="0" fontId="23" fillId="2" borderId="1" xfId="0" applyFont="1" applyFill="1" applyBorder="1" applyAlignment="1">
      <alignment horizontal="justify" readingOrder="1"/>
    </xf>
    <xf numFmtId="3" fontId="23" fillId="2" borderId="1" xfId="0" applyNumberFormat="1" applyFont="1" applyFill="1" applyBorder="1" applyAlignment="1">
      <alignment horizontal="center" readingOrder="1"/>
    </xf>
    <xf numFmtId="2" fontId="23" fillId="2" borderId="1" xfId="0" applyNumberFormat="1" applyFont="1" applyFill="1" applyBorder="1" applyAlignment="1">
      <alignment horizontal="center" readingOrder="1"/>
    </xf>
    <xf numFmtId="3" fontId="23" fillId="3" borderId="1" xfId="0" applyNumberFormat="1" applyFont="1" applyFill="1" applyBorder="1" applyAlignment="1">
      <alignment horizontal="center" wrapText="1" readingOrder="1"/>
    </xf>
    <xf numFmtId="2" fontId="23" fillId="3" borderId="1" xfId="0" applyNumberFormat="1" applyFont="1" applyFill="1" applyBorder="1" applyAlignment="1">
      <alignment horizontal="center" wrapText="1" readingOrder="1"/>
    </xf>
    <xf numFmtId="0" fontId="23" fillId="2" borderId="1" xfId="0" applyFont="1" applyFill="1" applyBorder="1" applyAlignment="1">
      <alignment horizontal="center" wrapText="1" readingOrder="1"/>
    </xf>
    <xf numFmtId="0" fontId="24" fillId="2" borderId="1" xfId="0" applyFont="1" applyFill="1" applyBorder="1" applyAlignment="1">
      <alignment horizontal="justify" readingOrder="1"/>
    </xf>
    <xf numFmtId="166" fontId="40" fillId="0" borderId="0" xfId="18" applyNumberFormat="1" applyFont="1" applyBorder="1" applyAlignment="1" applyProtection="1">
      <alignment horizontal="right" readingOrder="1"/>
      <protection locked="0"/>
    </xf>
    <xf numFmtId="0" fontId="2" fillId="0" borderId="0" xfId="0" applyFont="1" applyAlignment="1">
      <alignment horizontal="justify" readingOrder="1"/>
    </xf>
    <xf numFmtId="3" fontId="0" fillId="0" borderId="0" xfId="0" applyNumberFormat="1" applyAlignment="1">
      <alignment readingOrder="1"/>
    </xf>
    <xf numFmtId="0" fontId="15" fillId="0" borderId="0" xfId="0" applyFont="1" applyAlignment="1">
      <alignment readingOrder="1"/>
    </xf>
    <xf numFmtId="0" fontId="16" fillId="2" borderId="3" xfId="0" applyFont="1" applyFill="1" applyBorder="1" applyAlignment="1">
      <alignment horizontal="justify" vertical="top" readingOrder="1"/>
    </xf>
    <xf numFmtId="0" fontId="16" fillId="2" borderId="3" xfId="0" applyFont="1" applyFill="1" applyBorder="1" applyAlignment="1">
      <alignment horizontal="center" wrapText="1" readingOrder="1"/>
    </xf>
    <xf numFmtId="0" fontId="16" fillId="2" borderId="3" xfId="0" applyFont="1" applyFill="1" applyBorder="1" applyAlignment="1">
      <alignment horizontal="center" vertical="top" wrapText="1" readingOrder="1"/>
    </xf>
    <xf numFmtId="0" fontId="16" fillId="2" borderId="2" xfId="0" applyFont="1" applyFill="1" applyBorder="1" applyAlignment="1">
      <alignment horizontal="center" readingOrder="1"/>
    </xf>
    <xf numFmtId="0" fontId="16" fillId="2" borderId="2" xfId="0" applyFont="1" applyFill="1" applyBorder="1" applyAlignment="1">
      <alignment horizontal="center" wrapText="1" readingOrder="1"/>
    </xf>
    <xf numFmtId="0" fontId="16" fillId="3" borderId="0" xfId="0" applyFont="1" applyFill="1" applyAlignment="1">
      <alignment horizontal="center" readingOrder="1"/>
    </xf>
    <xf numFmtId="0" fontId="16" fillId="3" borderId="0" xfId="0" applyFont="1" applyFill="1" applyAlignment="1">
      <alignment horizontal="center" wrapText="1" readingOrder="1"/>
    </xf>
    <xf numFmtId="0" fontId="16" fillId="3" borderId="0" xfId="0" applyNumberFormat="1" applyFont="1" applyFill="1" applyAlignment="1">
      <alignment horizontal="center" readingOrder="1"/>
    </xf>
    <xf numFmtId="0" fontId="16" fillId="3" borderId="0" xfId="0" applyFont="1" applyFill="1" applyAlignment="1">
      <alignment wrapText="1" readingOrder="1"/>
    </xf>
    <xf numFmtId="0" fontId="25" fillId="3" borderId="0" xfId="0" applyFont="1" applyFill="1" applyAlignment="1">
      <alignment horizontal="center" wrapText="1" readingOrder="1"/>
    </xf>
    <xf numFmtId="0" fontId="27" fillId="2" borderId="0" xfId="0" applyFont="1" applyFill="1" applyAlignment="1">
      <alignment horizontal="justify" wrapText="1" readingOrder="1"/>
    </xf>
    <xf numFmtId="0" fontId="28" fillId="2" borderId="1" xfId="0" applyFont="1" applyFill="1" applyBorder="1" applyAlignment="1">
      <alignment horizontal="justify" wrapText="1" readingOrder="1"/>
    </xf>
    <xf numFmtId="0" fontId="30" fillId="2" borderId="1" xfId="0" applyFont="1" applyFill="1" applyBorder="1" applyAlignment="1">
      <alignment horizontal="center" readingOrder="1"/>
    </xf>
    <xf numFmtId="0" fontId="16" fillId="3" borderId="3" xfId="0" applyFont="1" applyFill="1" applyBorder="1" applyAlignment="1">
      <alignment horizontal="center" readingOrder="1"/>
    </xf>
    <xf numFmtId="0" fontId="16" fillId="3" borderId="2" xfId="0" applyFont="1" applyFill="1" applyBorder="1" applyAlignment="1">
      <alignment horizontal="center" readingOrder="1"/>
    </xf>
    <xf numFmtId="43" fontId="0" fillId="0" borderId="0" xfId="0" applyNumberFormat="1"/>
    <xf numFmtId="9" fontId="0" fillId="0" borderId="0" xfId="15" applyFont="1"/>
    <xf numFmtId="3" fontId="0" fillId="0" borderId="0" xfId="0" applyNumberFormat="1"/>
    <xf numFmtId="3" fontId="18" fillId="2" borderId="0" xfId="0" applyNumberFormat="1" applyFont="1" applyFill="1" applyAlignment="1">
      <alignment horizontal="center" readingOrder="1"/>
    </xf>
    <xf numFmtId="0" fontId="16" fillId="2" borderId="0" xfId="0" applyFont="1" applyFill="1" applyAlignment="1">
      <alignment horizontal="center" readingOrder="1"/>
    </xf>
    <xf numFmtId="3" fontId="18" fillId="2" borderId="0" xfId="0" applyNumberFormat="1" applyFont="1" applyFill="1" applyAlignment="1">
      <alignment horizontal="center" wrapText="1" readingOrder="1"/>
    </xf>
    <xf numFmtId="0" fontId="16" fillId="2" borderId="0" xfId="0" applyFont="1" applyFill="1" applyAlignment="1">
      <alignment horizontal="center" wrapText="1" readingOrder="1"/>
    </xf>
    <xf numFmtId="3" fontId="18" fillId="3" borderId="0" xfId="0" applyNumberFormat="1" applyFont="1" applyFill="1" applyAlignment="1">
      <alignment horizontal="center" readingOrder="1"/>
    </xf>
    <xf numFmtId="3" fontId="18" fillId="3" borderId="0" xfId="0" applyNumberFormat="1" applyFont="1" applyFill="1" applyAlignment="1">
      <alignment horizontal="center" wrapText="1" readingOrder="1"/>
    </xf>
    <xf numFmtId="3" fontId="16" fillId="2" borderId="0" xfId="0" applyNumberFormat="1" applyFont="1" applyFill="1" applyAlignment="1">
      <alignment horizontal="center" readingOrder="1"/>
    </xf>
    <xf numFmtId="3" fontId="16" fillId="3" borderId="0" xfId="0" applyNumberFormat="1" applyFont="1" applyFill="1" applyAlignment="1">
      <alignment horizontal="center" readingOrder="1"/>
    </xf>
    <xf numFmtId="3" fontId="16" fillId="3" borderId="0" xfId="0" applyNumberFormat="1" applyFont="1" applyFill="1" applyAlignment="1">
      <alignment horizontal="center" wrapText="1" readingOrder="1"/>
    </xf>
    <xf numFmtId="3" fontId="28" fillId="3" borderId="1" xfId="0" applyNumberFormat="1" applyFont="1" applyFill="1" applyBorder="1" applyAlignment="1">
      <alignment horizontal="center" readingOrder="1"/>
    </xf>
    <xf numFmtId="165" fontId="28" fillId="3" borderId="1" xfId="0" applyNumberFormat="1" applyFont="1" applyFill="1" applyBorder="1" applyAlignment="1">
      <alignment horizontal="center" readingOrder="1"/>
    </xf>
    <xf numFmtId="3" fontId="28" fillId="3" borderId="1" xfId="0" applyNumberFormat="1" applyFont="1" applyFill="1" applyBorder="1" applyAlignment="1">
      <alignment horizontal="center" wrapText="1" readingOrder="1"/>
    </xf>
    <xf numFmtId="165" fontId="28" fillId="3" borderId="1" xfId="0" applyNumberFormat="1" applyFont="1" applyFill="1" applyBorder="1" applyAlignment="1">
      <alignment horizontal="center" wrapText="1" readingOrder="1"/>
    </xf>
    <xf numFmtId="0" fontId="16" fillId="0" borderId="0" xfId="0" applyFont="1" applyAlignment="1">
      <alignment/>
    </xf>
    <xf numFmtId="9" fontId="0" fillId="0" borderId="0" xfId="15" applyFont="1" applyAlignment="1">
      <alignment horizontal="center" wrapText="1"/>
    </xf>
    <xf numFmtId="9" fontId="0" fillId="0" borderId="0" xfId="15" applyFont="1" applyAlignment="1">
      <alignment wrapText="1"/>
    </xf>
    <xf numFmtId="0" fontId="15" fillId="0" borderId="0" xfId="0" applyFont="1"/>
    <xf numFmtId="0" fontId="16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16" fillId="2" borderId="0" xfId="0" applyFont="1" applyFill="1" applyBorder="1" applyAlignment="1">
      <alignment horizontal="justify" readingOrder="1"/>
    </xf>
    <xf numFmtId="0" fontId="35" fillId="2" borderId="0" xfId="0" applyFont="1" applyFill="1" applyBorder="1" applyAlignment="1">
      <alignment horizontal="center" wrapText="1" readingOrder="1"/>
    </xf>
    <xf numFmtId="0" fontId="27" fillId="2" borderId="0" xfId="0" applyFont="1" applyFill="1" applyBorder="1" applyAlignment="1">
      <alignment horizontal="center" wrapText="1" readingOrder="1"/>
    </xf>
    <xf numFmtId="0" fontId="16" fillId="2" borderId="0" xfId="0" applyFont="1" applyFill="1" applyBorder="1" applyAlignment="1">
      <alignment horizontal="justify" wrapText="1" readingOrder="1"/>
    </xf>
    <xf numFmtId="3" fontId="18" fillId="3" borderId="0" xfId="0" applyNumberFormat="1" applyFont="1" applyFill="1" applyAlignment="1">
      <alignment horizontal="right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readingOrder="1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 readingOrder="1"/>
    </xf>
    <xf numFmtId="0" fontId="16" fillId="0" borderId="0" xfId="0" applyFont="1" applyAlignment="1">
      <alignment horizontal="left" vertical="center" wrapText="1" readingOrder="1"/>
    </xf>
    <xf numFmtId="0" fontId="16" fillId="0" borderId="0" xfId="0" applyFont="1" applyAlignment="1">
      <alignment horizontal="left" wrapText="1"/>
    </xf>
    <xf numFmtId="3" fontId="18" fillId="2" borderId="0" xfId="0" applyNumberFormat="1" applyFont="1" applyFill="1" applyAlignment="1">
      <alignment horizontal="right" readingOrder="1"/>
    </xf>
    <xf numFmtId="0" fontId="16" fillId="2" borderId="0" xfId="0" applyFont="1" applyFill="1" applyAlignment="1">
      <alignment horizontal="right" readingOrder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readingOrder="2"/>
    </xf>
    <xf numFmtId="0" fontId="16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16" fillId="0" borderId="0" xfId="0" applyFont="1" applyAlignment="1">
      <alignment horizontal="left" wrapText="1" readingOrder="1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vertical="center" wrapText="1"/>
    </xf>
    <xf numFmtId="0" fontId="16" fillId="2" borderId="3" xfId="0" applyFont="1" applyFill="1" applyBorder="1" applyAlignment="1">
      <alignment horizontal="center" wrapText="1" readingOrder="1"/>
    </xf>
    <xf numFmtId="0" fontId="18" fillId="2" borderId="3" xfId="0" applyFont="1" applyFill="1" applyBorder="1" applyAlignment="1">
      <alignment horizontal="center" readingOrder="1"/>
    </xf>
    <xf numFmtId="0" fontId="16" fillId="0" borderId="0" xfId="0" applyFont="1" applyAlignment="1">
      <alignment horizontal="left" vertical="center" wrapText="1" readingOrder="1"/>
    </xf>
    <xf numFmtId="0" fontId="16" fillId="2" borderId="3" xfId="0" applyFont="1" applyFill="1" applyBorder="1" applyAlignment="1">
      <alignment horizontal="center" wrapText="1"/>
    </xf>
    <xf numFmtId="0" fontId="18" fillId="2" borderId="3" xfId="0" applyFont="1" applyFill="1" applyBorder="1" applyAlignment="1">
      <alignment horizontal="center"/>
    </xf>
    <xf numFmtId="0" fontId="16" fillId="0" borderId="0" xfId="0" applyFont="1" applyAlignment="1">
      <alignment horizontal="left" vertical="center" readingOrder="1"/>
    </xf>
    <xf numFmtId="0" fontId="20" fillId="2" borderId="3" xfId="0" applyFont="1" applyFill="1" applyBorder="1" applyAlignment="1">
      <alignment horizontal="center" wrapText="1" readingOrder="1"/>
    </xf>
    <xf numFmtId="0" fontId="7" fillId="0" borderId="0" xfId="0" applyFont="1" applyAlignment="1">
      <alignment horizontal="center" readingOrder="1"/>
    </xf>
    <xf numFmtId="0" fontId="31" fillId="2" borderId="3" xfId="0" applyFont="1" applyFill="1" applyBorder="1" applyAlignment="1">
      <alignment horizontal="center" readingOrder="1"/>
    </xf>
    <xf numFmtId="0" fontId="35" fillId="2" borderId="0" xfId="0" applyFont="1" applyFill="1" applyBorder="1" applyAlignment="1">
      <alignment horizontal="center" wrapText="1" readingOrder="1"/>
    </xf>
    <xf numFmtId="0" fontId="16" fillId="0" borderId="0" xfId="0" applyFont="1" applyAlignment="1">
      <alignment horizontal="left" vertical="center"/>
    </xf>
    <xf numFmtId="0" fontId="27" fillId="2" borderId="0" xfId="0" applyFont="1" applyFill="1" applyBorder="1" applyAlignment="1">
      <alignment horizontal="center" wrapText="1" readingOrder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view="pageBreakPreview" zoomScale="115" zoomScaleSheetLayoutView="115" workbookViewId="0" topLeftCell="A1">
      <selection activeCell="A1" sqref="A1:B1"/>
    </sheetView>
  </sheetViews>
  <sheetFormatPr defaultColWidth="9.140625" defaultRowHeight="15"/>
  <cols>
    <col min="1" max="2" width="55.00390625" style="0" customWidth="1"/>
  </cols>
  <sheetData>
    <row r="1" spans="1:2" ht="15.75">
      <c r="A1" s="160" t="s">
        <v>0</v>
      </c>
      <c r="B1" s="160"/>
    </row>
    <row r="2" ht="15">
      <c r="A2" s="3"/>
    </row>
    <row r="3" spans="1:2" ht="19.5">
      <c r="A3" s="161" t="s">
        <v>1</v>
      </c>
      <c r="B3" s="161"/>
    </row>
    <row r="5" spans="1:2" ht="30">
      <c r="A5" s="37" t="s">
        <v>83</v>
      </c>
      <c r="B5" s="38" t="s">
        <v>84</v>
      </c>
    </row>
    <row r="6" spans="1:2" ht="21.75" customHeight="1">
      <c r="A6" s="37" t="s">
        <v>123</v>
      </c>
      <c r="B6" s="38" t="s">
        <v>122</v>
      </c>
    </row>
    <row r="7" spans="1:2" ht="15">
      <c r="A7" s="37" t="s">
        <v>124</v>
      </c>
      <c r="B7" s="38" t="s">
        <v>128</v>
      </c>
    </row>
    <row r="8" spans="1:2" ht="15">
      <c r="A8" s="37" t="s">
        <v>125</v>
      </c>
      <c r="B8" s="38" t="s">
        <v>129</v>
      </c>
    </row>
    <row r="9" spans="1:2" ht="19.5" customHeight="1">
      <c r="A9" s="37" t="s">
        <v>126</v>
      </c>
      <c r="B9" s="38" t="s">
        <v>127</v>
      </c>
    </row>
    <row r="10" spans="1:2" ht="16.5">
      <c r="A10" s="1"/>
      <c r="B10" s="2"/>
    </row>
  </sheetData>
  <mergeCells count="2">
    <mergeCell ref="A1:B1"/>
    <mergeCell ref="A3:B3"/>
  </mergeCells>
  <hyperlinks>
    <hyperlink ref="A5:B5" location="'Table III.1'!A1" display="Table III.1. Proportion of land area covered by forest (MDG7 Indicator 7-1) "/>
    <hyperlink ref="A6:B6" location="'Table III.4'!A1" display="Table III.4. Terrestrial and marine areas protected to total area "/>
    <hyperlink ref="A7:B7" location="'Table III.5'!A1" display="Table III.5. Terrestrial areas protected to total surface area "/>
    <hyperlink ref="A8:B8" location="'Table III.6'!A1" display="Table III.6. Marine areas protected to territorial waters "/>
    <hyperlink ref="A9:B9" location="'Table III.9'!A1" display="Table III.9. Proportion of species threatened with extinction "/>
    <hyperlink ref="A6" location="'Table III.2'!A1" display="Table III.2. Terrestrial and marine areas protected to total area "/>
    <hyperlink ref="A7" location="'Table III.3'!A1" display="Table III.3. Terrestrial areas protected to total surface area "/>
    <hyperlink ref="A8" location="'Table III.4'!A1" display="Table III.4. Marine areas protected to territorial waters "/>
    <hyperlink ref="A9" location="'Table III.5'!A1" display="Table III.5. Proportion of species threatened with extinction "/>
  </hyperlinks>
  <printOptions/>
  <pageMargins left="0.7" right="0.7" top="0.75" bottom="0.75" header="0.3" footer="0.3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6"/>
  <sheetViews>
    <sheetView view="pageBreakPreview" zoomScale="85" zoomScaleSheetLayoutView="85" workbookViewId="0" topLeftCell="A1">
      <selection activeCell="A1" sqref="A1:M1"/>
    </sheetView>
  </sheetViews>
  <sheetFormatPr defaultColWidth="9.140625" defaultRowHeight="15"/>
  <cols>
    <col min="1" max="1" width="36.8515625" style="0" customWidth="1"/>
    <col min="13" max="13" width="17.7109375" style="0" customWidth="1"/>
    <col min="14" max="15" width="9.140625" style="0" hidden="1" customWidth="1"/>
    <col min="16" max="16" width="11.140625" style="0" hidden="1" customWidth="1"/>
    <col min="17" max="17" width="9.140625" style="0" hidden="1" customWidth="1"/>
    <col min="18" max="18" width="12.7109375" style="0" hidden="1" customWidth="1"/>
    <col min="19" max="19" width="9.140625" style="0" hidden="1" customWidth="1"/>
    <col min="20" max="20" width="13.28125" style="0" hidden="1" customWidth="1"/>
    <col min="21" max="22" width="9.140625" style="0" hidden="1" customWidth="1"/>
  </cols>
  <sheetData>
    <row r="1" spans="1:13" ht="16.5">
      <c r="A1" s="163" t="s">
        <v>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13" ht="15">
      <c r="A2" s="163" t="s">
        <v>3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</row>
    <row r="3" spans="1:13" ht="15">
      <c r="A3" s="163" t="s">
        <v>4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</row>
    <row r="4" ht="15.75" thickBot="1">
      <c r="A4" s="4"/>
    </row>
    <row r="5" spans="1:20" ht="17.25" thickBot="1">
      <c r="A5" s="5"/>
      <c r="B5" s="6" t="s">
        <v>97</v>
      </c>
      <c r="C5" s="6">
        <v>2001</v>
      </c>
      <c r="D5" s="6">
        <v>2002</v>
      </c>
      <c r="E5" s="6">
        <v>2003</v>
      </c>
      <c r="F5" s="6">
        <v>2004</v>
      </c>
      <c r="G5" s="6" t="s">
        <v>98</v>
      </c>
      <c r="H5" s="6">
        <v>2006</v>
      </c>
      <c r="I5" s="6">
        <v>2007</v>
      </c>
      <c r="J5" s="6">
        <v>2008</v>
      </c>
      <c r="K5" s="6">
        <v>2009</v>
      </c>
      <c r="L5" s="6" t="s">
        <v>99</v>
      </c>
      <c r="M5" s="7"/>
      <c r="O5" s="6" t="s">
        <v>86</v>
      </c>
      <c r="P5" s="6" t="s">
        <v>87</v>
      </c>
      <c r="Q5" s="6">
        <v>2006</v>
      </c>
      <c r="R5" s="6">
        <v>2007</v>
      </c>
      <c r="S5" s="6" t="s">
        <v>88</v>
      </c>
      <c r="T5">
        <v>1990</v>
      </c>
    </row>
    <row r="6" spans="1:22" ht="16.5">
      <c r="A6" s="8" t="s">
        <v>5</v>
      </c>
      <c r="B6" s="39" t="s">
        <v>53</v>
      </c>
      <c r="C6" s="9" t="s">
        <v>6</v>
      </c>
      <c r="D6" s="9" t="s">
        <v>6</v>
      </c>
      <c r="E6" s="9" t="s">
        <v>6</v>
      </c>
      <c r="F6" s="9" t="s">
        <v>6</v>
      </c>
      <c r="G6" s="39" t="s">
        <v>53</v>
      </c>
      <c r="H6" s="9" t="s">
        <v>101</v>
      </c>
      <c r="I6" s="9" t="s">
        <v>101</v>
      </c>
      <c r="J6" s="9" t="s">
        <v>6</v>
      </c>
      <c r="K6" s="9" t="s">
        <v>6</v>
      </c>
      <c r="L6" s="39">
        <v>1.4</v>
      </c>
      <c r="M6" s="10" t="s">
        <v>7</v>
      </c>
      <c r="Q6">
        <f>(1*P22)/100</f>
        <v>6.94</v>
      </c>
      <c r="R6">
        <f>(1*P22)/100</f>
        <v>6.94</v>
      </c>
      <c r="S6">
        <f>(L6*P22)/100</f>
        <v>9.716</v>
      </c>
      <c r="T6">
        <f>(V6*P22)/100</f>
        <v>0</v>
      </c>
      <c r="V6">
        <v>0</v>
      </c>
    </row>
    <row r="7" spans="1:22" ht="16.5">
      <c r="A7" s="8" t="s">
        <v>8</v>
      </c>
      <c r="B7" s="39">
        <v>0.1</v>
      </c>
      <c r="C7" s="9" t="s">
        <v>6</v>
      </c>
      <c r="D7" s="9" t="s">
        <v>9</v>
      </c>
      <c r="E7" s="9" t="s">
        <v>6</v>
      </c>
      <c r="F7" s="9" t="s">
        <v>108</v>
      </c>
      <c r="G7" s="39">
        <v>0.1</v>
      </c>
      <c r="H7" s="56" t="s">
        <v>102</v>
      </c>
      <c r="I7" s="56" t="s">
        <v>102</v>
      </c>
      <c r="J7" s="9" t="s">
        <v>114</v>
      </c>
      <c r="K7" s="9" t="s">
        <v>6</v>
      </c>
      <c r="L7" s="39">
        <v>0.1</v>
      </c>
      <c r="M7" s="10" t="s">
        <v>10</v>
      </c>
      <c r="O7">
        <f aca="true" t="shared" si="0" ref="O7:O10">(B7*P23)/100</f>
        <v>1001.45</v>
      </c>
      <c r="P7">
        <f aca="true" t="shared" si="1" ref="P7:P10">(G7*P23)/100</f>
        <v>1001.45</v>
      </c>
      <c r="S7">
        <f aca="true" t="shared" si="2" ref="S7:S10">(L7*P23)/100</f>
        <v>1001.45</v>
      </c>
      <c r="T7">
        <f aca="true" t="shared" si="3" ref="T7:T10">(V7*P23)/100</f>
        <v>0</v>
      </c>
      <c r="V7">
        <v>0</v>
      </c>
    </row>
    <row r="8" spans="1:22" ht="16.5">
      <c r="A8" s="8" t="s">
        <v>11</v>
      </c>
      <c r="B8" s="39">
        <v>1.9</v>
      </c>
      <c r="C8" s="9" t="s">
        <v>6</v>
      </c>
      <c r="D8" s="9" t="s">
        <v>109</v>
      </c>
      <c r="E8" s="9" t="s">
        <v>6</v>
      </c>
      <c r="F8" s="9" t="s">
        <v>6</v>
      </c>
      <c r="G8" s="39">
        <v>1.9</v>
      </c>
      <c r="H8" s="9" t="s">
        <v>103</v>
      </c>
      <c r="I8" s="9" t="s">
        <v>103</v>
      </c>
      <c r="J8" s="9" t="s">
        <v>6</v>
      </c>
      <c r="K8" s="9" t="s">
        <v>6</v>
      </c>
      <c r="L8" s="39">
        <v>1.9</v>
      </c>
      <c r="M8" s="10" t="s">
        <v>12</v>
      </c>
      <c r="O8">
        <f t="shared" si="0"/>
        <v>8328.023</v>
      </c>
      <c r="P8">
        <f t="shared" si="1"/>
        <v>8328.023</v>
      </c>
      <c r="Q8">
        <f>(2*P24)/100</f>
        <v>8766.34</v>
      </c>
      <c r="R8">
        <f>(2*P24)/100</f>
        <v>8766.34</v>
      </c>
      <c r="S8">
        <f t="shared" si="2"/>
        <v>8328.023</v>
      </c>
      <c r="T8">
        <f t="shared" si="3"/>
        <v>7889.706</v>
      </c>
      <c r="V8">
        <v>1.8</v>
      </c>
    </row>
    <row r="9" spans="1:22" ht="16.5">
      <c r="A9" s="8" t="s">
        <v>13</v>
      </c>
      <c r="B9" s="39">
        <v>1.1</v>
      </c>
      <c r="C9" s="9" t="s">
        <v>115</v>
      </c>
      <c r="D9" s="9" t="s">
        <v>110</v>
      </c>
      <c r="E9" s="9" t="s">
        <v>14</v>
      </c>
      <c r="F9" s="9" t="s">
        <v>14</v>
      </c>
      <c r="G9" s="39">
        <v>1.1</v>
      </c>
      <c r="H9" s="9" t="s">
        <v>101</v>
      </c>
      <c r="I9" s="9" t="s">
        <v>101</v>
      </c>
      <c r="J9" s="9" t="s">
        <v>6</v>
      </c>
      <c r="K9" s="9" t="s">
        <v>6</v>
      </c>
      <c r="L9" s="39">
        <v>1.1</v>
      </c>
      <c r="M9" s="10" t="s">
        <v>15</v>
      </c>
      <c r="O9">
        <f t="shared" si="0"/>
        <v>982.5640000000001</v>
      </c>
      <c r="P9">
        <f t="shared" si="1"/>
        <v>982.5640000000001</v>
      </c>
      <c r="Q9">
        <f>(1*P25)/100</f>
        <v>893.24</v>
      </c>
      <c r="R9">
        <f>(1*P25)/100</f>
        <v>893.24</v>
      </c>
      <c r="S9">
        <f t="shared" si="2"/>
        <v>982.5640000000001</v>
      </c>
      <c r="T9">
        <f t="shared" si="3"/>
        <v>982.5640000000001</v>
      </c>
      <c r="V9">
        <v>1.1</v>
      </c>
    </row>
    <row r="10" spans="1:22" ht="16.5">
      <c r="A10" s="8" t="s">
        <v>16</v>
      </c>
      <c r="B10" s="39">
        <v>0.3</v>
      </c>
      <c r="C10" s="9" t="s">
        <v>6</v>
      </c>
      <c r="D10" s="9" t="s">
        <v>111</v>
      </c>
      <c r="E10" s="9" t="s">
        <v>6</v>
      </c>
      <c r="F10" s="9" t="s">
        <v>6</v>
      </c>
      <c r="G10" s="39">
        <v>0.3</v>
      </c>
      <c r="H10" s="56" t="s">
        <v>102</v>
      </c>
      <c r="I10" s="56" t="s">
        <v>102</v>
      </c>
      <c r="J10" s="9" t="s">
        <v>6</v>
      </c>
      <c r="K10" s="9" t="s">
        <v>6</v>
      </c>
      <c r="L10" s="39">
        <v>0.3</v>
      </c>
      <c r="M10" s="10" t="s">
        <v>17</v>
      </c>
      <c r="O10">
        <f t="shared" si="0"/>
        <v>53.45399999999999</v>
      </c>
      <c r="P10">
        <f t="shared" si="1"/>
        <v>53.45399999999999</v>
      </c>
      <c r="S10">
        <f t="shared" si="2"/>
        <v>53.45399999999999</v>
      </c>
      <c r="T10">
        <f t="shared" si="3"/>
        <v>35.636</v>
      </c>
      <c r="V10">
        <v>0.2</v>
      </c>
    </row>
    <row r="11" spans="1:22" ht="16.5">
      <c r="A11" s="8" t="s">
        <v>18</v>
      </c>
      <c r="B11" s="39">
        <v>12.8</v>
      </c>
      <c r="C11" s="9" t="s">
        <v>6</v>
      </c>
      <c r="D11" s="9" t="s">
        <v>14</v>
      </c>
      <c r="E11" s="9" t="s">
        <v>6</v>
      </c>
      <c r="F11" s="9" t="s">
        <v>6</v>
      </c>
      <c r="G11" s="39">
        <v>13.3</v>
      </c>
      <c r="H11" s="9" t="s">
        <v>104</v>
      </c>
      <c r="I11" s="9" t="s">
        <v>105</v>
      </c>
      <c r="J11" s="9" t="s">
        <v>6</v>
      </c>
      <c r="K11" s="9" t="s">
        <v>6</v>
      </c>
      <c r="L11" s="39">
        <v>13.4</v>
      </c>
      <c r="M11" s="10" t="s">
        <v>19</v>
      </c>
      <c r="O11">
        <f>(B11*P27)/100</f>
        <v>1337.856</v>
      </c>
      <c r="P11">
        <f>(G11*P27)/100</f>
        <v>1390.116</v>
      </c>
      <c r="Q11">
        <f>(13*P27)/100</f>
        <v>1358.76</v>
      </c>
      <c r="R11">
        <f>(14*P27)/100</f>
        <v>1463.28</v>
      </c>
      <c r="S11">
        <f>(L11*P27)/100</f>
        <v>1400.5680000000002</v>
      </c>
      <c r="T11">
        <f>(V11*P27)/100</f>
        <v>1337.856</v>
      </c>
      <c r="V11">
        <v>12.8</v>
      </c>
    </row>
    <row r="12" spans="1:22" ht="16.5">
      <c r="A12" s="8" t="s">
        <v>20</v>
      </c>
      <c r="B12" s="39" t="s">
        <v>53</v>
      </c>
      <c r="C12" s="9" t="s">
        <v>6</v>
      </c>
      <c r="D12" s="9" t="s">
        <v>6</v>
      </c>
      <c r="E12" s="9" t="s">
        <v>6</v>
      </c>
      <c r="F12" s="9" t="s">
        <v>6</v>
      </c>
      <c r="G12" s="39" t="s">
        <v>53</v>
      </c>
      <c r="H12" s="56" t="s">
        <v>102</v>
      </c>
      <c r="I12" s="56" t="s">
        <v>102</v>
      </c>
      <c r="J12" s="9" t="s">
        <v>6</v>
      </c>
      <c r="K12" s="9" t="s">
        <v>6</v>
      </c>
      <c r="L12" s="39" t="s">
        <v>53</v>
      </c>
      <c r="M12" s="10" t="s">
        <v>21</v>
      </c>
      <c r="V12">
        <v>0</v>
      </c>
    </row>
    <row r="13" spans="1:22" ht="16.5">
      <c r="A13" s="8" t="s">
        <v>22</v>
      </c>
      <c r="B13" s="39">
        <v>1.5</v>
      </c>
      <c r="C13" s="9" t="s">
        <v>116</v>
      </c>
      <c r="D13" s="9" t="s">
        <v>116</v>
      </c>
      <c r="E13" s="9" t="s">
        <v>116</v>
      </c>
      <c r="F13" s="9" t="s">
        <v>116</v>
      </c>
      <c r="G13" s="39">
        <v>1.5</v>
      </c>
      <c r="H13" s="9" t="s">
        <v>116</v>
      </c>
      <c r="I13" s="9" t="s">
        <v>117</v>
      </c>
      <c r="J13" s="9" t="s">
        <v>117</v>
      </c>
      <c r="K13" s="9" t="s">
        <v>117</v>
      </c>
      <c r="L13" s="39">
        <v>1.5</v>
      </c>
      <c r="M13" s="10" t="s">
        <v>23</v>
      </c>
      <c r="O13">
        <f>(B13*P29)/100</f>
        <v>90.3</v>
      </c>
      <c r="P13">
        <f>(G13*P29)/100</f>
        <v>90.3</v>
      </c>
      <c r="Q13">
        <f>(1.5*P29)/100</f>
        <v>90.3</v>
      </c>
      <c r="R13">
        <f>(1.6*P29)/100</f>
        <v>96.32</v>
      </c>
      <c r="S13">
        <f>(L13*P29)/100</f>
        <v>90.3</v>
      </c>
      <c r="T13">
        <f>(V13*P29)/100</f>
        <v>90.3</v>
      </c>
      <c r="V13">
        <v>1.5</v>
      </c>
    </row>
    <row r="14" spans="1:22" ht="16.5">
      <c r="A14" s="8" t="s">
        <v>24</v>
      </c>
      <c r="B14" s="39" t="s">
        <v>53</v>
      </c>
      <c r="C14" s="9" t="s">
        <v>6</v>
      </c>
      <c r="D14" s="9" t="s">
        <v>9</v>
      </c>
      <c r="E14" s="9" t="s">
        <v>6</v>
      </c>
      <c r="F14" s="9" t="s">
        <v>6</v>
      </c>
      <c r="G14" s="39" t="s">
        <v>53</v>
      </c>
      <c r="H14" s="9" t="s">
        <v>6</v>
      </c>
      <c r="I14" s="9" t="s">
        <v>6</v>
      </c>
      <c r="J14" s="9" t="s">
        <v>6</v>
      </c>
      <c r="K14" s="9" t="s">
        <v>6</v>
      </c>
      <c r="L14" s="39" t="s">
        <v>53</v>
      </c>
      <c r="M14" s="10" t="s">
        <v>25</v>
      </c>
      <c r="T14">
        <f>(V14*P29)/100</f>
        <v>0</v>
      </c>
      <c r="V14">
        <v>0</v>
      </c>
    </row>
    <row r="15" spans="1:22" ht="16.5">
      <c r="A15" s="8" t="s">
        <v>155</v>
      </c>
      <c r="B15" s="39" t="s">
        <v>14</v>
      </c>
      <c r="C15" s="9" t="s">
        <v>14</v>
      </c>
      <c r="D15" s="9" t="s">
        <v>14</v>
      </c>
      <c r="E15" s="9" t="s">
        <v>6</v>
      </c>
      <c r="F15" s="9" t="s">
        <v>6</v>
      </c>
      <c r="G15" s="39">
        <v>0.5</v>
      </c>
      <c r="H15" s="9">
        <v>0.5</v>
      </c>
      <c r="I15" s="9">
        <v>0.5</v>
      </c>
      <c r="J15" s="9">
        <v>0.5</v>
      </c>
      <c r="K15" s="9">
        <v>0.5</v>
      </c>
      <c r="L15" s="39">
        <v>0.5</v>
      </c>
      <c r="M15" s="10" t="s">
        <v>27</v>
      </c>
      <c r="P15">
        <f>(G15*P31)/100</f>
        <v>10748.45</v>
      </c>
      <c r="Q15">
        <f>(1*P31)/100</f>
        <v>21496.9</v>
      </c>
      <c r="R15">
        <f>(1*P31)/100</f>
        <v>21496.9</v>
      </c>
      <c r="S15">
        <f>(L15*P31)/100</f>
        <v>10748.45</v>
      </c>
      <c r="T15">
        <f>(V15*P31)/100</f>
        <v>10748.45</v>
      </c>
      <c r="V15">
        <v>0.5</v>
      </c>
    </row>
    <row r="16" spans="1:22" ht="16.5">
      <c r="A16" s="8" t="s">
        <v>156</v>
      </c>
      <c r="B16" s="39">
        <v>28.1</v>
      </c>
      <c r="C16" s="9" t="s">
        <v>14</v>
      </c>
      <c r="D16" s="9" t="s">
        <v>14</v>
      </c>
      <c r="E16" s="9" t="s">
        <v>14</v>
      </c>
      <c r="F16" s="9" t="s">
        <v>14</v>
      </c>
      <c r="G16" s="39">
        <v>28</v>
      </c>
      <c r="H16" s="9" t="s">
        <v>14</v>
      </c>
      <c r="I16" s="9" t="s">
        <v>14</v>
      </c>
      <c r="J16" s="9" t="s">
        <v>6</v>
      </c>
      <c r="K16" s="9" t="s">
        <v>6</v>
      </c>
      <c r="L16" s="39">
        <v>27.9</v>
      </c>
      <c r="M16" s="10" t="s">
        <v>29</v>
      </c>
      <c r="O16">
        <f>(B16*P32)/100</f>
        <v>704133.453</v>
      </c>
      <c r="P16">
        <f>(G16*P32)/100</f>
        <v>701627.64</v>
      </c>
      <c r="Q16">
        <f>(28*P32)/100</f>
        <v>701627.64</v>
      </c>
      <c r="R16">
        <f>(28*P32)/100</f>
        <v>701627.64</v>
      </c>
      <c r="S16">
        <f>(L16*P32)/100</f>
        <v>699121.827</v>
      </c>
      <c r="T16">
        <f>(V16*P32)/100</f>
        <v>804365.973</v>
      </c>
      <c r="V16">
        <v>32.1</v>
      </c>
    </row>
    <row r="17" spans="1:22" ht="16.5">
      <c r="A17" s="11" t="s">
        <v>30</v>
      </c>
      <c r="B17" s="39">
        <v>2.4</v>
      </c>
      <c r="C17" s="9" t="s">
        <v>6</v>
      </c>
      <c r="D17" s="9" t="s">
        <v>157</v>
      </c>
      <c r="E17" s="9" t="s">
        <v>6</v>
      </c>
      <c r="F17" s="9" t="s">
        <v>158</v>
      </c>
      <c r="G17" s="39">
        <v>2.5</v>
      </c>
      <c r="H17" s="9" t="s">
        <v>106</v>
      </c>
      <c r="I17" s="9" t="s">
        <v>106</v>
      </c>
      <c r="J17" s="9" t="s">
        <v>6</v>
      </c>
      <c r="K17" s="9" t="s">
        <v>6</v>
      </c>
      <c r="L17" s="39">
        <v>2.7</v>
      </c>
      <c r="M17" s="10" t="s">
        <v>31</v>
      </c>
      <c r="O17">
        <f>(B17*P33)/100</f>
        <v>4444.32</v>
      </c>
      <c r="P17">
        <f>(G17*P33)/100</f>
        <v>4629.5</v>
      </c>
      <c r="Q17">
        <f>(3*P33)/100</f>
        <v>5555.4</v>
      </c>
      <c r="R17">
        <f>(3*P33)/100</f>
        <v>5555.4</v>
      </c>
      <c r="S17">
        <f>(L17*P33)/100</f>
        <v>4999.860000000001</v>
      </c>
      <c r="T17">
        <f>(V17*P33)/100</f>
        <v>3703.6</v>
      </c>
      <c r="V17">
        <v>2</v>
      </c>
    </row>
    <row r="18" spans="1:22" ht="16.5">
      <c r="A18" s="11" t="s">
        <v>32</v>
      </c>
      <c r="B18" s="39">
        <v>3.7</v>
      </c>
      <c r="C18" s="9" t="s">
        <v>6</v>
      </c>
      <c r="D18" s="9" t="s">
        <v>112</v>
      </c>
      <c r="E18" s="9" t="s">
        <v>6</v>
      </c>
      <c r="F18" s="9" t="s">
        <v>6</v>
      </c>
      <c r="G18" s="39">
        <v>3.7</v>
      </c>
      <c r="H18" s="9" t="s">
        <v>107</v>
      </c>
      <c r="I18" s="9" t="s">
        <v>107</v>
      </c>
      <c r="J18" s="9" t="s">
        <v>6</v>
      </c>
      <c r="K18" s="9" t="s">
        <v>6</v>
      </c>
      <c r="L18" s="39">
        <v>3.8</v>
      </c>
      <c r="M18" s="10" t="s">
        <v>33</v>
      </c>
      <c r="O18">
        <f>(B18*P34)/100</f>
        <v>3093.2</v>
      </c>
      <c r="P18">
        <f>(G18*P34)/100</f>
        <v>3093.2</v>
      </c>
      <c r="Q18">
        <f>(4*P34)/100</f>
        <v>3344</v>
      </c>
      <c r="R18">
        <f>(4*P34)/100</f>
        <v>3344</v>
      </c>
      <c r="S18">
        <f>(L18*P34)/100</f>
        <v>3176.8</v>
      </c>
      <c r="T18">
        <f>(V18*P34)/100</f>
        <v>2424.4</v>
      </c>
      <c r="V18">
        <v>2.9</v>
      </c>
    </row>
    <row r="19" spans="1:22" ht="17.25" thickBot="1">
      <c r="A19" s="8" t="s">
        <v>34</v>
      </c>
      <c r="B19" s="39">
        <v>1</v>
      </c>
      <c r="C19" s="9" t="s">
        <v>6</v>
      </c>
      <c r="D19" s="9" t="s">
        <v>113</v>
      </c>
      <c r="E19" s="9" t="s">
        <v>6</v>
      </c>
      <c r="F19" s="9" t="s">
        <v>6</v>
      </c>
      <c r="G19" s="39">
        <v>1</v>
      </c>
      <c r="H19" s="9" t="s">
        <v>101</v>
      </c>
      <c r="I19" s="9" t="s">
        <v>101</v>
      </c>
      <c r="J19" s="9" t="s">
        <v>6</v>
      </c>
      <c r="K19" s="9" t="s">
        <v>6</v>
      </c>
      <c r="L19" s="39">
        <v>1</v>
      </c>
      <c r="M19" s="10" t="s">
        <v>35</v>
      </c>
      <c r="O19" s="46">
        <f>(B19*P35)/100</f>
        <v>5279.7</v>
      </c>
      <c r="P19" s="46">
        <f>(G19*P35)/100</f>
        <v>5279.7</v>
      </c>
      <c r="Q19" s="46">
        <f>(1*P35)/100</f>
        <v>5279.7</v>
      </c>
      <c r="R19" s="46">
        <f>(1*P35)/100</f>
        <v>5279.7</v>
      </c>
      <c r="S19" s="46">
        <f>(L19*P35)/100</f>
        <v>5279.7</v>
      </c>
      <c r="T19">
        <f>(V19*P35)/100</f>
        <v>5279.7</v>
      </c>
      <c r="V19">
        <v>1</v>
      </c>
    </row>
    <row r="20" spans="1:20" ht="17.25" thickBot="1">
      <c r="A20" s="12" t="s">
        <v>145</v>
      </c>
      <c r="B20" s="47">
        <v>9.9</v>
      </c>
      <c r="C20" s="47" t="s">
        <v>14</v>
      </c>
      <c r="D20" s="47" t="s">
        <v>14</v>
      </c>
      <c r="E20" s="47" t="s">
        <v>14</v>
      </c>
      <c r="F20" s="47" t="s">
        <v>14</v>
      </c>
      <c r="G20" s="47">
        <v>10</v>
      </c>
      <c r="H20" s="47">
        <v>10.2</v>
      </c>
      <c r="I20" s="47">
        <v>10.2</v>
      </c>
      <c r="J20" s="47" t="s">
        <v>14</v>
      </c>
      <c r="K20" s="47" t="s">
        <v>14</v>
      </c>
      <c r="L20" s="47">
        <v>10</v>
      </c>
      <c r="M20" s="13" t="s">
        <v>136</v>
      </c>
      <c r="O20">
        <f>SUM(O6:O19)</f>
        <v>728744.3199999998</v>
      </c>
      <c r="P20">
        <f>SUM(P6:P19)</f>
        <v>737224.3969999999</v>
      </c>
      <c r="Q20">
        <f aca="true" t="shared" si="4" ref="Q20:S20">SUM(Q6:Q19)</f>
        <v>748419.22</v>
      </c>
      <c r="R20">
        <f t="shared" si="4"/>
        <v>748529.76</v>
      </c>
      <c r="S20">
        <f t="shared" si="4"/>
        <v>735192.712</v>
      </c>
      <c r="T20">
        <f>SUM(T6:T19)</f>
        <v>836858.1849999999</v>
      </c>
    </row>
    <row r="21" ht="15.75">
      <c r="A21" s="14"/>
    </row>
    <row r="22" spans="1:20" ht="24.75" customHeight="1">
      <c r="A22" s="15" t="s">
        <v>36</v>
      </c>
      <c r="B22" s="154" t="s">
        <v>100</v>
      </c>
      <c r="C22" s="162" t="s">
        <v>161</v>
      </c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O22" s="40" t="s">
        <v>5</v>
      </c>
      <c r="P22" s="41">
        <v>694</v>
      </c>
      <c r="T22" s="124">
        <f>(T20*100)/P36</f>
        <v>11.405500522602187</v>
      </c>
    </row>
    <row r="23" spans="1:20" ht="24.75" customHeight="1">
      <c r="A23" s="16"/>
      <c r="B23" s="153" t="s">
        <v>39</v>
      </c>
      <c r="C23" s="162" t="s">
        <v>38</v>
      </c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O23" s="42" t="s">
        <v>8</v>
      </c>
      <c r="P23" s="41">
        <v>1001450</v>
      </c>
      <c r="T23" s="124">
        <f>0.009*P36</f>
        <v>66035.889</v>
      </c>
    </row>
    <row r="24" spans="1:16" ht="24.75" customHeight="1">
      <c r="A24" s="16"/>
      <c r="B24" s="153" t="s">
        <v>40</v>
      </c>
      <c r="C24" s="164" t="s">
        <v>42</v>
      </c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O24" s="42" t="s">
        <v>11</v>
      </c>
      <c r="P24" s="41">
        <v>438317</v>
      </c>
    </row>
    <row r="25" spans="1:16" ht="24.75" customHeight="1">
      <c r="A25" s="16"/>
      <c r="B25" s="153" t="s">
        <v>41</v>
      </c>
      <c r="C25" s="162" t="s">
        <v>45</v>
      </c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O25" s="42" t="s">
        <v>13</v>
      </c>
      <c r="P25" s="41">
        <v>89324</v>
      </c>
    </row>
    <row r="26" spans="1:16" ht="24.75" customHeight="1">
      <c r="A26" s="16"/>
      <c r="B26" s="153" t="s">
        <v>43</v>
      </c>
      <c r="C26" s="162" t="s">
        <v>47</v>
      </c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O26" s="42" t="s">
        <v>16</v>
      </c>
      <c r="P26" s="41">
        <v>17818</v>
      </c>
    </row>
    <row r="27" spans="1:16" ht="24.75" customHeight="1">
      <c r="A27" s="16"/>
      <c r="B27" s="153" t="s">
        <v>44</v>
      </c>
      <c r="C27" s="162" t="s">
        <v>143</v>
      </c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O27" s="42" t="s">
        <v>18</v>
      </c>
      <c r="P27" s="41">
        <v>10452</v>
      </c>
    </row>
    <row r="28" spans="1:16" ht="24.75" customHeight="1">
      <c r="A28" s="54"/>
      <c r="B28" s="153" t="s">
        <v>46</v>
      </c>
      <c r="C28" s="162" t="s">
        <v>142</v>
      </c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O28" s="42" t="s">
        <v>20</v>
      </c>
      <c r="P28" s="41">
        <v>309500</v>
      </c>
    </row>
    <row r="29" spans="1:16" ht="24.75" customHeight="1">
      <c r="A29" s="16"/>
      <c r="B29" s="153" t="s">
        <v>144</v>
      </c>
      <c r="C29" s="54" t="s">
        <v>159</v>
      </c>
      <c r="D29" s="54"/>
      <c r="E29" s="54"/>
      <c r="F29" s="54"/>
      <c r="G29" s="54"/>
      <c r="H29" s="54"/>
      <c r="I29" s="54"/>
      <c r="J29" s="54"/>
      <c r="K29" s="54"/>
      <c r="L29" s="54"/>
      <c r="M29" s="54"/>
      <c r="O29" s="42" t="s">
        <v>54</v>
      </c>
      <c r="P29" s="41">
        <v>6020</v>
      </c>
    </row>
    <row r="30" spans="1:16" ht="24.75" customHeight="1">
      <c r="A30" s="54"/>
      <c r="B30" s="153" t="s">
        <v>160</v>
      </c>
      <c r="C30" s="162" t="s">
        <v>48</v>
      </c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O30" s="42" t="s">
        <v>24</v>
      </c>
      <c r="P30" s="41">
        <v>11493</v>
      </c>
    </row>
    <row r="31" spans="1:16" ht="24.75" customHeight="1">
      <c r="A31" s="15" t="s">
        <v>50</v>
      </c>
      <c r="B31" s="153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O31" s="42" t="s">
        <v>26</v>
      </c>
      <c r="P31" s="41">
        <v>2149690</v>
      </c>
    </row>
    <row r="32" spans="1:16" ht="24.75" customHeight="1">
      <c r="A32" s="15"/>
      <c r="B32" s="154">
        <v>1</v>
      </c>
      <c r="C32" s="162" t="s">
        <v>51</v>
      </c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O32" s="42" t="s">
        <v>89</v>
      </c>
      <c r="P32" s="41">
        <v>2505813</v>
      </c>
    </row>
    <row r="33" spans="1:16" ht="24.75" customHeight="1">
      <c r="A33" s="16"/>
      <c r="B33" s="154">
        <v>2</v>
      </c>
      <c r="C33" s="162" t="s">
        <v>151</v>
      </c>
      <c r="D33" s="162"/>
      <c r="E33" s="162"/>
      <c r="F33" s="162"/>
      <c r="G33" s="162"/>
      <c r="H33" s="157"/>
      <c r="I33" s="157"/>
      <c r="J33" s="157"/>
      <c r="K33" s="157"/>
      <c r="L33" s="157"/>
      <c r="M33" s="157"/>
      <c r="O33" s="42" t="s">
        <v>90</v>
      </c>
      <c r="P33" s="41">
        <v>185180</v>
      </c>
    </row>
    <row r="34" spans="2:16" ht="24.75" customHeight="1">
      <c r="B34" s="154">
        <v>3</v>
      </c>
      <c r="C34" s="162" t="s">
        <v>52</v>
      </c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O34" s="43" t="s">
        <v>32</v>
      </c>
      <c r="P34" s="41">
        <v>83600</v>
      </c>
    </row>
    <row r="35" spans="15:16" ht="24.75" customHeight="1">
      <c r="O35" s="42" t="s">
        <v>91</v>
      </c>
      <c r="P35" s="41">
        <v>527970</v>
      </c>
    </row>
    <row r="36" spans="15:16" ht="24.75" customHeight="1">
      <c r="O36" s="44" t="s">
        <v>92</v>
      </c>
      <c r="P36" s="45">
        <f>SUM(P22:P35)</f>
        <v>7337321</v>
      </c>
    </row>
    <row r="37" ht="24.75" customHeight="1"/>
    <row r="38" ht="24.75" customHeight="1"/>
  </sheetData>
  <mergeCells count="14">
    <mergeCell ref="C32:M32"/>
    <mergeCell ref="C34:M34"/>
    <mergeCell ref="C24:M24"/>
    <mergeCell ref="C25:M25"/>
    <mergeCell ref="C26:M26"/>
    <mergeCell ref="C27:M27"/>
    <mergeCell ref="C30:M30"/>
    <mergeCell ref="C28:M28"/>
    <mergeCell ref="C33:G33"/>
    <mergeCell ref="C22:M22"/>
    <mergeCell ref="A1:M1"/>
    <mergeCell ref="A2:M2"/>
    <mergeCell ref="A3:M3"/>
    <mergeCell ref="C23:M23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8"/>
  <sheetViews>
    <sheetView view="pageBreakPreview" zoomScale="85" zoomScaleSheetLayoutView="85" workbookViewId="0" topLeftCell="A1">
      <selection activeCell="A1" sqref="A1:P1"/>
    </sheetView>
  </sheetViews>
  <sheetFormatPr defaultColWidth="9.140625" defaultRowHeight="15"/>
  <cols>
    <col min="1" max="1" width="19.57421875" style="0" customWidth="1"/>
    <col min="2" max="2" width="9.8515625" style="0" bestFit="1" customWidth="1"/>
    <col min="3" max="3" width="9.28125" style="0" bestFit="1" customWidth="1"/>
    <col min="4" max="4" width="9.7109375" style="0" bestFit="1" customWidth="1"/>
    <col min="5" max="5" width="10.28125" style="0" bestFit="1" customWidth="1"/>
    <col min="6" max="6" width="9.8515625" style="0" bestFit="1" customWidth="1"/>
    <col min="7" max="7" width="10.28125" style="0" bestFit="1" customWidth="1"/>
    <col min="8" max="8" width="9.8515625" style="0" bestFit="1" customWidth="1"/>
    <col min="9" max="9" width="10.28125" style="0" bestFit="1" customWidth="1"/>
    <col min="10" max="10" width="9.8515625" style="0" bestFit="1" customWidth="1"/>
    <col min="11" max="11" width="10.28125" style="0" bestFit="1" customWidth="1"/>
    <col min="12" max="12" width="9.8515625" style="0" bestFit="1" customWidth="1"/>
    <col min="13" max="13" width="10.28125" style="0" bestFit="1" customWidth="1"/>
    <col min="14" max="14" width="9.7109375" style="0" bestFit="1" customWidth="1"/>
    <col min="15" max="15" width="10.28125" style="0" bestFit="1" customWidth="1"/>
    <col min="16" max="16" width="14.421875" style="0" customWidth="1"/>
    <col min="18" max="18" width="9.140625" style="0" customWidth="1"/>
  </cols>
  <sheetData>
    <row r="1" spans="1:16" ht="16.5">
      <c r="A1" s="163" t="s">
        <v>119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</row>
    <row r="2" spans="1:16" ht="15">
      <c r="A2" s="163" t="s">
        <v>59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</row>
    <row r="3" spans="1:16" ht="16.5">
      <c r="A3" s="163" t="s">
        <v>85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</row>
    <row r="4" ht="15.75" thickBot="1">
      <c r="A4" s="17"/>
    </row>
    <row r="5" spans="1:16" ht="15">
      <c r="A5" s="57"/>
      <c r="B5" s="168">
        <v>2000</v>
      </c>
      <c r="C5" s="168"/>
      <c r="D5" s="168">
        <v>2005</v>
      </c>
      <c r="E5" s="168"/>
      <c r="F5" s="168">
        <v>2006</v>
      </c>
      <c r="G5" s="168"/>
      <c r="H5" s="168">
        <v>2007</v>
      </c>
      <c r="I5" s="168"/>
      <c r="J5" s="168">
        <v>2008</v>
      </c>
      <c r="K5" s="168"/>
      <c r="L5" s="168">
        <v>2009</v>
      </c>
      <c r="M5" s="168"/>
      <c r="N5" s="167">
        <v>2010</v>
      </c>
      <c r="O5" s="167"/>
      <c r="P5" s="58"/>
    </row>
    <row r="6" spans="1:16" ht="15.75" thickBot="1">
      <c r="A6" s="59"/>
      <c r="B6" s="60" t="s">
        <v>60</v>
      </c>
      <c r="C6" s="60" t="s">
        <v>61</v>
      </c>
      <c r="D6" s="60" t="s">
        <v>60</v>
      </c>
      <c r="E6" s="60" t="s">
        <v>61</v>
      </c>
      <c r="F6" s="60" t="s">
        <v>60</v>
      </c>
      <c r="G6" s="60" t="s">
        <v>61</v>
      </c>
      <c r="H6" s="60" t="s">
        <v>60</v>
      </c>
      <c r="I6" s="60" t="s">
        <v>61</v>
      </c>
      <c r="J6" s="60" t="s">
        <v>60</v>
      </c>
      <c r="K6" s="60" t="s">
        <v>61</v>
      </c>
      <c r="L6" s="60" t="s">
        <v>60</v>
      </c>
      <c r="M6" s="60" t="s">
        <v>61</v>
      </c>
      <c r="N6" s="61" t="s">
        <v>60</v>
      </c>
      <c r="O6" s="61" t="s">
        <v>61</v>
      </c>
      <c r="P6" s="62"/>
    </row>
    <row r="7" spans="1:16" ht="15">
      <c r="A7" s="63" t="s">
        <v>5</v>
      </c>
      <c r="B7" s="127">
        <v>9.369000000000002</v>
      </c>
      <c r="C7" s="128">
        <v>0.16</v>
      </c>
      <c r="D7" s="127">
        <v>39.369</v>
      </c>
      <c r="E7" s="128">
        <v>0.74</v>
      </c>
      <c r="F7" s="127">
        <v>39.369</v>
      </c>
      <c r="G7" s="128">
        <v>0.74</v>
      </c>
      <c r="H7" s="127">
        <v>39.369</v>
      </c>
      <c r="I7" s="128">
        <v>0.74</v>
      </c>
      <c r="J7" s="127">
        <v>39.369</v>
      </c>
      <c r="K7" s="128">
        <v>0.74</v>
      </c>
      <c r="L7" s="127">
        <v>39.369</v>
      </c>
      <c r="M7" s="128">
        <v>0.74</v>
      </c>
      <c r="N7" s="129">
        <v>39.369</v>
      </c>
      <c r="O7" s="130">
        <v>0.74</v>
      </c>
      <c r="P7" s="64" t="s">
        <v>7</v>
      </c>
    </row>
    <row r="8" spans="1:16" ht="15">
      <c r="A8" s="63" t="s">
        <v>8</v>
      </c>
      <c r="B8" s="127">
        <v>62564.405</v>
      </c>
      <c r="C8" s="128">
        <v>4.38</v>
      </c>
      <c r="D8" s="127">
        <v>64599.405</v>
      </c>
      <c r="E8" s="128">
        <v>6.08</v>
      </c>
      <c r="F8" s="127">
        <v>64599.405</v>
      </c>
      <c r="G8" s="128">
        <v>6.08</v>
      </c>
      <c r="H8" s="127">
        <v>64599.405</v>
      </c>
      <c r="I8" s="128">
        <v>6.08</v>
      </c>
      <c r="J8" s="127">
        <v>64599.405</v>
      </c>
      <c r="K8" s="114">
        <v>6.08</v>
      </c>
      <c r="L8" s="131">
        <v>154790</v>
      </c>
      <c r="M8" s="114">
        <v>24.2</v>
      </c>
      <c r="N8" s="132">
        <v>149576</v>
      </c>
      <c r="O8" s="115">
        <v>14.9</v>
      </c>
      <c r="P8" s="64" t="s">
        <v>10</v>
      </c>
    </row>
    <row r="9" spans="1:16" ht="15">
      <c r="A9" s="63" t="s">
        <v>11</v>
      </c>
      <c r="B9" s="127">
        <v>219.15850000000003</v>
      </c>
      <c r="C9" s="128">
        <v>0.05</v>
      </c>
      <c r="D9" s="127">
        <v>219.15850000000003</v>
      </c>
      <c r="E9" s="128">
        <v>0.05</v>
      </c>
      <c r="F9" s="127">
        <v>219.15850000000003</v>
      </c>
      <c r="G9" s="128">
        <v>0.05</v>
      </c>
      <c r="H9" s="127">
        <v>219.15850000000003</v>
      </c>
      <c r="I9" s="128">
        <v>0.05</v>
      </c>
      <c r="J9" s="127">
        <v>219.15850000000003</v>
      </c>
      <c r="K9" s="114">
        <v>0.05</v>
      </c>
      <c r="L9" s="131">
        <v>219.15850000000003</v>
      </c>
      <c r="M9" s="114">
        <v>0.05</v>
      </c>
      <c r="N9" s="132">
        <v>219.15850000000003</v>
      </c>
      <c r="O9" s="114">
        <v>0.05</v>
      </c>
      <c r="P9" s="64" t="s">
        <v>12</v>
      </c>
    </row>
    <row r="10" spans="1:16" ht="15">
      <c r="A10" s="63" t="s">
        <v>13</v>
      </c>
      <c r="B10" s="127">
        <v>1708.2912</v>
      </c>
      <c r="C10" s="128">
        <v>1.91</v>
      </c>
      <c r="D10" s="127">
        <v>1717.2235999999998</v>
      </c>
      <c r="E10" s="128">
        <v>1.92</v>
      </c>
      <c r="F10" s="127">
        <v>1717.2235999999998</v>
      </c>
      <c r="G10" s="128">
        <v>1.92</v>
      </c>
      <c r="H10" s="127">
        <v>1717.2235999999998</v>
      </c>
      <c r="I10" s="128">
        <v>1.92</v>
      </c>
      <c r="J10" s="127">
        <v>1717.2235999999998</v>
      </c>
      <c r="K10" s="114">
        <v>1.92</v>
      </c>
      <c r="L10" s="131">
        <v>1717.2235999999998</v>
      </c>
      <c r="M10" s="114">
        <v>1.92</v>
      </c>
      <c r="N10" s="132">
        <v>1735.0883999999999</v>
      </c>
      <c r="O10" s="114">
        <v>1.92</v>
      </c>
      <c r="P10" s="64" t="s">
        <v>15</v>
      </c>
    </row>
    <row r="11" spans="1:16" ht="15">
      <c r="A11" s="63" t="s">
        <v>16</v>
      </c>
      <c r="B11" s="127">
        <v>284.30620000000005</v>
      </c>
      <c r="C11" s="128">
        <v>1.11</v>
      </c>
      <c r="D11" s="127">
        <v>284.30620000000005</v>
      </c>
      <c r="E11" s="128">
        <v>1.11</v>
      </c>
      <c r="F11" s="127">
        <v>284.30620000000005</v>
      </c>
      <c r="G11" s="128">
        <v>1.11</v>
      </c>
      <c r="H11" s="127">
        <v>284.30620000000005</v>
      </c>
      <c r="I11" s="128">
        <v>1.11</v>
      </c>
      <c r="J11" s="127">
        <v>284.30620000000005</v>
      </c>
      <c r="K11" s="114">
        <v>1.11</v>
      </c>
      <c r="L11" s="131">
        <v>284.30620000000005</v>
      </c>
      <c r="M11" s="114">
        <v>1.11</v>
      </c>
      <c r="N11" s="132">
        <v>284.30620000000005</v>
      </c>
      <c r="O11" s="114">
        <v>1.11</v>
      </c>
      <c r="P11" s="64" t="s">
        <v>17</v>
      </c>
    </row>
    <row r="12" spans="1:16" ht="15">
      <c r="A12" s="63" t="s">
        <v>18</v>
      </c>
      <c r="B12" s="127">
        <v>55.1696</v>
      </c>
      <c r="C12" s="128">
        <v>0.36</v>
      </c>
      <c r="D12" s="127">
        <v>55.1696</v>
      </c>
      <c r="E12" s="128">
        <v>0.36</v>
      </c>
      <c r="F12" s="127">
        <v>55.1696</v>
      </c>
      <c r="G12" s="128">
        <v>0.36</v>
      </c>
      <c r="H12" s="127">
        <v>55.1696</v>
      </c>
      <c r="I12" s="128">
        <v>0.36</v>
      </c>
      <c r="J12" s="127">
        <v>55.1696</v>
      </c>
      <c r="K12" s="114">
        <v>0.36</v>
      </c>
      <c r="L12" s="131">
        <v>55.1696</v>
      </c>
      <c r="M12" s="114">
        <v>0.36</v>
      </c>
      <c r="N12" s="132">
        <v>55.1696</v>
      </c>
      <c r="O12" s="114">
        <v>0.36</v>
      </c>
      <c r="P12" s="64" t="s">
        <v>19</v>
      </c>
    </row>
    <row r="13" spans="1:16" ht="15">
      <c r="A13" s="63" t="s">
        <v>20</v>
      </c>
      <c r="B13" s="133">
        <v>33739.6</v>
      </c>
      <c r="C13" s="128">
        <v>9.31</v>
      </c>
      <c r="D13" s="133">
        <v>33739.6</v>
      </c>
      <c r="E13" s="128">
        <v>9.31</v>
      </c>
      <c r="F13" s="133">
        <v>33739.6</v>
      </c>
      <c r="G13" s="128">
        <v>9.31</v>
      </c>
      <c r="H13" s="133">
        <v>33739.6</v>
      </c>
      <c r="I13" s="128">
        <v>9.31</v>
      </c>
      <c r="J13" s="133">
        <v>33739.6</v>
      </c>
      <c r="K13" s="114">
        <v>9.31</v>
      </c>
      <c r="L13" s="134">
        <v>33739.6</v>
      </c>
      <c r="M13" s="114">
        <v>9.31</v>
      </c>
      <c r="N13" s="135">
        <v>33739.6</v>
      </c>
      <c r="O13" s="114">
        <v>9.31</v>
      </c>
      <c r="P13" s="64" t="s">
        <v>21</v>
      </c>
    </row>
    <row r="14" spans="1:16" ht="15">
      <c r="A14" s="65" t="s">
        <v>148</v>
      </c>
      <c r="B14" s="131">
        <v>517.72</v>
      </c>
      <c r="C14" s="114">
        <v>8.6</v>
      </c>
      <c r="D14" s="131">
        <v>517.72</v>
      </c>
      <c r="E14" s="114">
        <v>8.6</v>
      </c>
      <c r="F14" s="131">
        <v>517.72</v>
      </c>
      <c r="G14" s="114">
        <v>8.6</v>
      </c>
      <c r="H14" s="131">
        <v>517.72</v>
      </c>
      <c r="I14" s="114">
        <v>8.6</v>
      </c>
      <c r="J14" s="131">
        <v>517.72</v>
      </c>
      <c r="K14" s="114">
        <v>8.6</v>
      </c>
      <c r="L14" s="131">
        <v>517.72</v>
      </c>
      <c r="M14" s="114">
        <v>8.6</v>
      </c>
      <c r="N14" s="132">
        <v>517.72</v>
      </c>
      <c r="O14" s="115">
        <v>8.6</v>
      </c>
      <c r="P14" s="64" t="s">
        <v>23</v>
      </c>
    </row>
    <row r="15" spans="1:16" ht="15">
      <c r="A15" s="63" t="s">
        <v>24</v>
      </c>
      <c r="B15" s="127">
        <v>291.1897</v>
      </c>
      <c r="C15" s="128">
        <v>1.29</v>
      </c>
      <c r="D15" s="127">
        <v>313.02639999999997</v>
      </c>
      <c r="E15" s="128">
        <v>1.39</v>
      </c>
      <c r="F15" s="127">
        <v>313.02639999999997</v>
      </c>
      <c r="G15" s="128">
        <v>1.39</v>
      </c>
      <c r="H15" s="127">
        <v>313.02639999999997</v>
      </c>
      <c r="I15" s="128">
        <v>1.39</v>
      </c>
      <c r="J15" s="127">
        <v>313.02639999999997</v>
      </c>
      <c r="K15" s="114">
        <v>1.39</v>
      </c>
      <c r="L15" s="131">
        <v>313.02639999999997</v>
      </c>
      <c r="M15" s="114">
        <v>1.39</v>
      </c>
      <c r="N15" s="132">
        <v>313.02639999999997</v>
      </c>
      <c r="O15" s="115">
        <v>1.39</v>
      </c>
      <c r="P15" s="64" t="s">
        <v>25</v>
      </c>
    </row>
    <row r="16" spans="1:16" ht="15">
      <c r="A16" s="66" t="s">
        <v>26</v>
      </c>
      <c r="B16" s="127">
        <f>('Table III.3'!B16+'Table III.4'!B16)</f>
        <v>78387</v>
      </c>
      <c r="C16" s="128">
        <v>3.7</v>
      </c>
      <c r="D16" s="127">
        <f>('Table III.3'!D16+'Table III.4'!D16)</f>
        <v>89753</v>
      </c>
      <c r="E16" s="128">
        <v>4.22</v>
      </c>
      <c r="F16" s="127">
        <f>('Table III.3'!F16+'Table III.4'!F16)</f>
        <v>89753</v>
      </c>
      <c r="G16" s="128">
        <v>4.22</v>
      </c>
      <c r="H16" s="127">
        <f>('Table III.3'!H16+'Table III.4'!H16)</f>
        <v>89753</v>
      </c>
      <c r="I16" s="128">
        <v>4.22</v>
      </c>
      <c r="J16" s="127">
        <f>('Table III.3'!J16+'Table III.4'!J16)</f>
        <v>89753</v>
      </c>
      <c r="K16" s="128">
        <v>4.22</v>
      </c>
      <c r="L16" s="127">
        <f>('Table III.3'!L16+'Table III.4'!L16)</f>
        <v>89753</v>
      </c>
      <c r="M16" s="128">
        <v>4.22</v>
      </c>
      <c r="N16" s="127">
        <f>('Table III.3'!N16+'Table III.4'!N16)</f>
        <v>89753</v>
      </c>
      <c r="O16" s="128">
        <v>4.22</v>
      </c>
      <c r="P16" s="67" t="s">
        <v>27</v>
      </c>
    </row>
    <row r="17" spans="1:16" ht="15">
      <c r="A17" s="63" t="s">
        <v>28</v>
      </c>
      <c r="B17" s="127">
        <v>105757.30859999999</v>
      </c>
      <c r="C17" s="128">
        <v>4.18</v>
      </c>
      <c r="D17" s="127">
        <v>105757.30859999999</v>
      </c>
      <c r="E17" s="128">
        <v>4.18</v>
      </c>
      <c r="F17" s="127">
        <v>105757.30859999999</v>
      </c>
      <c r="G17" s="128">
        <v>4.18</v>
      </c>
      <c r="H17" s="127">
        <v>105757.30859999999</v>
      </c>
      <c r="I17" s="128">
        <v>4.18</v>
      </c>
      <c r="J17" s="127">
        <v>105757.30859999999</v>
      </c>
      <c r="K17" s="128">
        <v>4.18</v>
      </c>
      <c r="L17" s="127">
        <v>105757.30859999999</v>
      </c>
      <c r="M17" s="128">
        <v>4.18</v>
      </c>
      <c r="N17" s="127" t="s">
        <v>146</v>
      </c>
      <c r="O17" s="128" t="s">
        <v>147</v>
      </c>
      <c r="P17" s="64" t="s">
        <v>29</v>
      </c>
    </row>
    <row r="18" spans="1:16" ht="25.5">
      <c r="A18" s="68" t="s">
        <v>30</v>
      </c>
      <c r="B18" s="127">
        <v>616.576</v>
      </c>
      <c r="C18" s="128">
        <v>0.33</v>
      </c>
      <c r="D18" s="127">
        <v>1209.152</v>
      </c>
      <c r="E18" s="128">
        <v>0.64</v>
      </c>
      <c r="F18" s="127">
        <v>1209.152</v>
      </c>
      <c r="G18" s="128">
        <v>0.64</v>
      </c>
      <c r="H18" s="127">
        <v>1209.152</v>
      </c>
      <c r="I18" s="128">
        <v>0.64</v>
      </c>
      <c r="J18" s="127">
        <v>1209.152</v>
      </c>
      <c r="K18" s="128">
        <v>0.64</v>
      </c>
      <c r="L18" s="127">
        <v>1209.152</v>
      </c>
      <c r="M18" s="128">
        <v>0.64</v>
      </c>
      <c r="N18" s="129">
        <v>1209.152</v>
      </c>
      <c r="O18" s="128">
        <v>0.64</v>
      </c>
      <c r="P18" s="67" t="s">
        <v>31</v>
      </c>
    </row>
    <row r="19" spans="1:16" ht="15">
      <c r="A19" s="68" t="s">
        <v>32</v>
      </c>
      <c r="B19" s="127">
        <v>330.8</v>
      </c>
      <c r="C19" s="128">
        <v>0.29</v>
      </c>
      <c r="D19" s="127">
        <v>5473.32</v>
      </c>
      <c r="E19" s="128">
        <v>4.71</v>
      </c>
      <c r="F19" s="127">
        <v>5473.32</v>
      </c>
      <c r="G19" s="128">
        <v>4.71</v>
      </c>
      <c r="H19" s="127">
        <v>5473.32</v>
      </c>
      <c r="I19" s="128">
        <v>4.71</v>
      </c>
      <c r="J19" s="127">
        <v>5473.32</v>
      </c>
      <c r="K19" s="128">
        <v>4.71</v>
      </c>
      <c r="L19" s="127">
        <v>5473.32</v>
      </c>
      <c r="M19" s="128">
        <v>4.71</v>
      </c>
      <c r="N19" s="129">
        <v>5473.32</v>
      </c>
      <c r="O19" s="128">
        <v>4.71</v>
      </c>
      <c r="P19" s="67" t="s">
        <v>33</v>
      </c>
    </row>
    <row r="20" spans="1:16" ht="15.75" thickBot="1">
      <c r="A20" s="63" t="s">
        <v>34</v>
      </c>
      <c r="B20" s="127">
        <v>3996.4440000000004</v>
      </c>
      <c r="C20" s="128">
        <v>0.69</v>
      </c>
      <c r="D20" s="127">
        <v>3996.4440000000004</v>
      </c>
      <c r="E20" s="128">
        <v>0.69</v>
      </c>
      <c r="F20" s="127">
        <v>3996.4440000000004</v>
      </c>
      <c r="G20" s="128">
        <v>0.69</v>
      </c>
      <c r="H20" s="127">
        <v>3996.4440000000004</v>
      </c>
      <c r="I20" s="128">
        <v>0.69</v>
      </c>
      <c r="J20" s="127">
        <v>3996.4440000000004</v>
      </c>
      <c r="K20" s="128">
        <v>0.69</v>
      </c>
      <c r="L20" s="127">
        <v>3996.4440000000004</v>
      </c>
      <c r="M20" s="128">
        <v>0.69</v>
      </c>
      <c r="N20" s="129">
        <v>3996.4440000000004</v>
      </c>
      <c r="O20" s="128">
        <v>0.69</v>
      </c>
      <c r="P20" s="64" t="s">
        <v>35</v>
      </c>
    </row>
    <row r="21" spans="1:18" ht="15.75" thickBot="1">
      <c r="A21" s="69" t="s">
        <v>138</v>
      </c>
      <c r="B21" s="136">
        <f>SUM(B7:B20)</f>
        <v>288477.3378</v>
      </c>
      <c r="C21" s="137">
        <f>'Table III.3'!C21+'Table III.4'!C21</f>
        <v>6.909201448321532</v>
      </c>
      <c r="D21" s="136">
        <f>SUM(D7:D20)</f>
        <v>307674.2029</v>
      </c>
      <c r="E21" s="137">
        <f>'Table III.3'!E21+'Table III.4'!E21</f>
        <v>7.633218703393242</v>
      </c>
      <c r="F21" s="136">
        <f>SUM(F7:F20)</f>
        <v>307674.2029</v>
      </c>
      <c r="G21" s="137">
        <f>'Table III.3'!G21+'Table III.4'!G21</f>
        <v>7.633218703393242</v>
      </c>
      <c r="H21" s="136">
        <f>SUM(H7:H20)</f>
        <v>307674.2029</v>
      </c>
      <c r="I21" s="137">
        <f>'Table III.3'!I21+'Table III.4'!I21</f>
        <v>8.221874903660343</v>
      </c>
      <c r="J21" s="136">
        <f>SUM(J7:J20)</f>
        <v>307674.2029</v>
      </c>
      <c r="K21" s="137">
        <f>'Table III.3'!K21+'Table III.4'!K21</f>
        <v>8.221874903660343</v>
      </c>
      <c r="L21" s="136">
        <f>SUM(L9:L20,L7,154790)</f>
        <v>397864.7979</v>
      </c>
      <c r="M21" s="137">
        <f>'Table III.3'!M21+'Table III.4'!M21</f>
        <v>8.221983935281012</v>
      </c>
      <c r="N21" s="138">
        <f>SUM(N18:N20,N7,N9,N8:N16,172000)</f>
        <v>459130.5126</v>
      </c>
      <c r="O21" s="139">
        <f>'Table III.3'!O21+'Table III.4'!O21</f>
        <v>13.495056834776616</v>
      </c>
      <c r="P21" s="70" t="s">
        <v>137</v>
      </c>
      <c r="R21" s="126"/>
    </row>
    <row r="22" spans="1:18" ht="15">
      <c r="A22" s="18"/>
      <c r="R22" s="125"/>
    </row>
    <row r="23" spans="1:16" ht="15">
      <c r="A23" s="15" t="s">
        <v>36</v>
      </c>
      <c r="B23" s="166" t="s">
        <v>153</v>
      </c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</row>
    <row r="24" spans="1:16" ht="15">
      <c r="A24" s="54"/>
      <c r="B24" s="36" t="s">
        <v>57</v>
      </c>
      <c r="C24" s="166" t="s">
        <v>143</v>
      </c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</row>
    <row r="25" spans="1:16" ht="15">
      <c r="A25" s="54"/>
      <c r="B25" s="154" t="s">
        <v>62</v>
      </c>
      <c r="C25" s="166" t="s">
        <v>142</v>
      </c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51"/>
    </row>
    <row r="26" spans="1:16" ht="15">
      <c r="A26" s="54"/>
      <c r="B26" s="154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</row>
    <row r="27" spans="1:16" ht="15">
      <c r="A27" s="143" t="s">
        <v>154</v>
      </c>
      <c r="B27" s="54"/>
      <c r="C27" s="165" t="s">
        <v>135</v>
      </c>
      <c r="D27" s="165"/>
      <c r="E27" s="165"/>
      <c r="F27" s="165"/>
      <c r="G27" s="165"/>
      <c r="H27" s="165"/>
      <c r="I27" s="165"/>
      <c r="J27" s="165"/>
      <c r="K27" s="165"/>
      <c r="L27" s="151"/>
      <c r="M27" s="151"/>
      <c r="N27" s="151"/>
      <c r="O27" s="151"/>
      <c r="P27" s="151"/>
    </row>
    <row r="28" spans="1:16" ht="15">
      <c r="A28" s="54"/>
      <c r="B28" s="154">
        <v>1</v>
      </c>
      <c r="C28" s="165" t="s">
        <v>151</v>
      </c>
      <c r="D28" s="165"/>
      <c r="E28" s="165"/>
      <c r="F28" s="165"/>
      <c r="G28" s="165"/>
      <c r="H28" s="165"/>
      <c r="I28" s="165"/>
      <c r="J28" s="165"/>
      <c r="K28" s="54"/>
      <c r="L28" s="140"/>
      <c r="M28" s="54"/>
      <c r="N28" s="54"/>
      <c r="O28" s="54"/>
      <c r="P28" s="54"/>
    </row>
  </sheetData>
  <mergeCells count="15">
    <mergeCell ref="C28:J28"/>
    <mergeCell ref="C27:K27"/>
    <mergeCell ref="C24:P24"/>
    <mergeCell ref="N5:O5"/>
    <mergeCell ref="A1:P1"/>
    <mergeCell ref="A2:P2"/>
    <mergeCell ref="A3:P3"/>
    <mergeCell ref="B23:P23"/>
    <mergeCell ref="B5:C5"/>
    <mergeCell ref="D5:E5"/>
    <mergeCell ref="F5:G5"/>
    <mergeCell ref="H5:I5"/>
    <mergeCell ref="J5:K5"/>
    <mergeCell ref="L5:M5"/>
    <mergeCell ref="C25:O25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1"/>
  <sheetViews>
    <sheetView view="pageBreakPreview" zoomScale="85" zoomScaleSheetLayoutView="85" workbookViewId="0" topLeftCell="A1">
      <selection activeCell="A1" sqref="A1:P1"/>
    </sheetView>
  </sheetViews>
  <sheetFormatPr defaultColWidth="9.140625" defaultRowHeight="15"/>
  <cols>
    <col min="1" max="1" width="18.7109375" style="0" customWidth="1"/>
    <col min="2" max="2" width="9.8515625" style="0" bestFit="1" customWidth="1"/>
    <col min="3" max="3" width="9.28125" style="0" bestFit="1" customWidth="1"/>
    <col min="4" max="4" width="9.7109375" style="0" bestFit="1" customWidth="1"/>
    <col min="5" max="5" width="9.28125" style="0" bestFit="1" customWidth="1"/>
    <col min="6" max="6" width="9.7109375" style="0" bestFit="1" customWidth="1"/>
    <col min="7" max="7" width="9.28125" style="0" bestFit="1" customWidth="1"/>
    <col min="8" max="8" width="9.7109375" style="0" bestFit="1" customWidth="1"/>
    <col min="9" max="9" width="9.28125" style="0" bestFit="1" customWidth="1"/>
    <col min="10" max="10" width="9.7109375" style="0" bestFit="1" customWidth="1"/>
    <col min="11" max="11" width="9.28125" style="0" bestFit="1" customWidth="1"/>
    <col min="12" max="12" width="9.421875" style="0" bestFit="1" customWidth="1"/>
    <col min="13" max="13" width="9.28125" style="0" bestFit="1" customWidth="1"/>
    <col min="14" max="15" width="10.140625" style="0" bestFit="1" customWidth="1"/>
    <col min="16" max="16" width="13.7109375" style="0" customWidth="1"/>
    <col min="18" max="18" width="22.140625" style="0" hidden="1" customWidth="1"/>
    <col min="19" max="19" width="12.421875" style="0" hidden="1" customWidth="1"/>
    <col min="20" max="22" width="9.140625" style="0" hidden="1" customWidth="1"/>
  </cols>
  <sheetData>
    <row r="1" spans="1:16" ht="16.5">
      <c r="A1" s="163" t="s">
        <v>58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</row>
    <row r="2" spans="1:16" ht="15">
      <c r="A2" s="163" t="s">
        <v>64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</row>
    <row r="3" spans="1:16" ht="15">
      <c r="A3" s="163" t="s">
        <v>65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</row>
    <row r="4" ht="15.75" thickBot="1">
      <c r="A4" s="4"/>
    </row>
    <row r="5" spans="1:16" ht="15">
      <c r="A5" s="23"/>
      <c r="B5" s="171">
        <v>2000</v>
      </c>
      <c r="C5" s="171"/>
      <c r="D5" s="171">
        <v>2005</v>
      </c>
      <c r="E5" s="171"/>
      <c r="F5" s="171">
        <v>2006</v>
      </c>
      <c r="G5" s="171"/>
      <c r="H5" s="171">
        <v>2007</v>
      </c>
      <c r="I5" s="171"/>
      <c r="J5" s="171">
        <v>2008</v>
      </c>
      <c r="K5" s="171"/>
      <c r="L5" s="171">
        <v>2009</v>
      </c>
      <c r="M5" s="171"/>
      <c r="N5" s="170">
        <v>2010</v>
      </c>
      <c r="O5" s="170"/>
      <c r="P5" s="23"/>
    </row>
    <row r="6" spans="1:16" ht="15.75" thickBot="1">
      <c r="A6" s="24"/>
      <c r="B6" s="19" t="s">
        <v>60</v>
      </c>
      <c r="C6" s="19" t="s">
        <v>61</v>
      </c>
      <c r="D6" s="19" t="s">
        <v>60</v>
      </c>
      <c r="E6" s="19" t="s">
        <v>61</v>
      </c>
      <c r="F6" s="19" t="s">
        <v>60</v>
      </c>
      <c r="G6" s="19" t="s">
        <v>61</v>
      </c>
      <c r="H6" s="19" t="s">
        <v>60</v>
      </c>
      <c r="I6" s="19" t="s">
        <v>61</v>
      </c>
      <c r="J6" s="19" t="s">
        <v>60</v>
      </c>
      <c r="K6" s="19" t="s">
        <v>61</v>
      </c>
      <c r="L6" s="19" t="s">
        <v>60</v>
      </c>
      <c r="M6" s="19" t="s">
        <v>61</v>
      </c>
      <c r="N6" s="20" t="s">
        <v>60</v>
      </c>
      <c r="O6" s="20" t="s">
        <v>61</v>
      </c>
      <c r="P6" s="25"/>
    </row>
    <row r="7" spans="1:19" ht="15.75">
      <c r="A7" s="26" t="s">
        <v>5</v>
      </c>
      <c r="B7" s="30">
        <f aca="true" t="shared" si="0" ref="B7:B20">(S7*C7)/100</f>
        <v>9.369000000000002</v>
      </c>
      <c r="C7" s="27">
        <v>1.35</v>
      </c>
      <c r="D7" s="30">
        <f aca="true" t="shared" si="1" ref="D7:D20">(E7*S7)/100</f>
        <v>9.369000000000002</v>
      </c>
      <c r="E7" s="27">
        <v>1.35</v>
      </c>
      <c r="F7" s="30">
        <f aca="true" t="shared" si="2" ref="F7:F20">(G7*S7)/100</f>
        <v>9.369000000000002</v>
      </c>
      <c r="G7" s="27">
        <v>1.35</v>
      </c>
      <c r="H7" s="30">
        <f aca="true" t="shared" si="3" ref="H7:H20">(S7*I7)/100</f>
        <v>9.369000000000002</v>
      </c>
      <c r="I7" s="27">
        <v>1.35</v>
      </c>
      <c r="J7" s="30">
        <f aca="true" t="shared" si="4" ref="J7:J20">(K7*S7)/100</f>
        <v>9.369000000000002</v>
      </c>
      <c r="K7" s="27">
        <v>1.35</v>
      </c>
      <c r="L7" s="30">
        <f>(M7*S7)/100</f>
        <v>9.369000000000002</v>
      </c>
      <c r="M7" s="27">
        <v>1.35</v>
      </c>
      <c r="N7" s="74">
        <f>(O7*S7)/100</f>
        <v>9.369000000000002</v>
      </c>
      <c r="O7" s="28">
        <v>1.35</v>
      </c>
      <c r="P7" s="29" t="s">
        <v>7</v>
      </c>
      <c r="R7" s="40" t="s">
        <v>5</v>
      </c>
      <c r="S7" s="41">
        <v>694</v>
      </c>
    </row>
    <row r="8" spans="1:22" ht="15.75">
      <c r="A8" s="26" t="s">
        <v>141</v>
      </c>
      <c r="B8" s="30">
        <f t="shared" si="0"/>
        <v>58985.405</v>
      </c>
      <c r="C8" s="27">
        <v>5.89</v>
      </c>
      <c r="D8" s="30">
        <f t="shared" si="1"/>
        <v>58985.405</v>
      </c>
      <c r="E8" s="27">
        <v>5.89</v>
      </c>
      <c r="F8" s="30">
        <f t="shared" si="2"/>
        <v>58985.405</v>
      </c>
      <c r="G8" s="27">
        <v>5.89</v>
      </c>
      <c r="H8" s="30">
        <v>102177</v>
      </c>
      <c r="I8" s="27">
        <v>10.2</v>
      </c>
      <c r="J8" s="30">
        <v>102177</v>
      </c>
      <c r="K8" s="27">
        <v>10.2</v>
      </c>
      <c r="L8" s="30">
        <v>102185</v>
      </c>
      <c r="M8" s="27">
        <v>10.2</v>
      </c>
      <c r="N8" s="150">
        <v>102286</v>
      </c>
      <c r="O8" s="49">
        <v>10.2</v>
      </c>
      <c r="P8" s="29" t="s">
        <v>10</v>
      </c>
      <c r="R8" s="42" t="s">
        <v>8</v>
      </c>
      <c r="S8" s="41">
        <v>1001450</v>
      </c>
      <c r="V8" s="125">
        <f>(102185-B8)/B8</f>
        <v>0.7323776958045809</v>
      </c>
    </row>
    <row r="9" spans="1:19" ht="15.75">
      <c r="A9" s="26" t="s">
        <v>11</v>
      </c>
      <c r="B9" s="30">
        <f t="shared" si="0"/>
        <v>219.15850000000003</v>
      </c>
      <c r="C9" s="27">
        <v>0.05</v>
      </c>
      <c r="D9" s="30">
        <f t="shared" si="1"/>
        <v>219.15850000000003</v>
      </c>
      <c r="E9" s="27">
        <v>0.05</v>
      </c>
      <c r="F9" s="30">
        <f t="shared" si="2"/>
        <v>219.15850000000003</v>
      </c>
      <c r="G9" s="27">
        <v>0.05</v>
      </c>
      <c r="H9" s="30">
        <f t="shared" si="3"/>
        <v>219.15850000000003</v>
      </c>
      <c r="I9" s="27">
        <v>0.05</v>
      </c>
      <c r="J9" s="30">
        <f t="shared" si="4"/>
        <v>219.15850000000003</v>
      </c>
      <c r="K9" s="27">
        <v>0.05</v>
      </c>
      <c r="L9" s="30">
        <f aca="true" t="shared" si="5" ref="L9:L20">(M9*S9)/100</f>
        <v>219.15850000000003</v>
      </c>
      <c r="M9" s="27">
        <v>0.05</v>
      </c>
      <c r="N9" s="74">
        <f aca="true" t="shared" si="6" ref="N9:N20">(O9*S9)/100</f>
        <v>219.15850000000003</v>
      </c>
      <c r="O9" s="28">
        <v>0.05</v>
      </c>
      <c r="P9" s="29" t="s">
        <v>12</v>
      </c>
      <c r="R9" s="42" t="s">
        <v>11</v>
      </c>
      <c r="S9" s="41">
        <v>438317</v>
      </c>
    </row>
    <row r="10" spans="1:19" ht="15.75">
      <c r="A10" s="26" t="s">
        <v>13</v>
      </c>
      <c r="B10" s="30">
        <f t="shared" si="0"/>
        <v>1679.2912</v>
      </c>
      <c r="C10" s="27">
        <v>1.88</v>
      </c>
      <c r="D10" s="30">
        <f t="shared" si="1"/>
        <v>1688.2235999999998</v>
      </c>
      <c r="E10" s="27">
        <v>1.89</v>
      </c>
      <c r="F10" s="30">
        <f t="shared" si="2"/>
        <v>1688.2235999999998</v>
      </c>
      <c r="G10" s="27">
        <v>1.89</v>
      </c>
      <c r="H10" s="30">
        <f t="shared" si="3"/>
        <v>1688.2235999999998</v>
      </c>
      <c r="I10" s="27">
        <v>1.89</v>
      </c>
      <c r="J10" s="30">
        <f t="shared" si="4"/>
        <v>1688.2235999999998</v>
      </c>
      <c r="K10" s="27">
        <v>1.89</v>
      </c>
      <c r="L10" s="30">
        <f t="shared" si="5"/>
        <v>1688.2235999999998</v>
      </c>
      <c r="M10" s="27">
        <v>1.89</v>
      </c>
      <c r="N10" s="74">
        <f t="shared" si="6"/>
        <v>1706.0883999999999</v>
      </c>
      <c r="O10" s="28">
        <v>1.91</v>
      </c>
      <c r="P10" s="29" t="s">
        <v>15</v>
      </c>
      <c r="R10" s="42" t="s">
        <v>13</v>
      </c>
      <c r="S10" s="41">
        <v>89324</v>
      </c>
    </row>
    <row r="11" spans="1:19" ht="15.75">
      <c r="A11" s="26" t="s">
        <v>16</v>
      </c>
      <c r="B11" s="30">
        <f t="shared" si="0"/>
        <v>283.30620000000005</v>
      </c>
      <c r="C11" s="27">
        <v>1.59</v>
      </c>
      <c r="D11" s="30">
        <f t="shared" si="1"/>
        <v>283.30620000000005</v>
      </c>
      <c r="E11" s="27">
        <v>1.59</v>
      </c>
      <c r="F11" s="30">
        <f t="shared" si="2"/>
        <v>283.30620000000005</v>
      </c>
      <c r="G11" s="27">
        <v>1.59</v>
      </c>
      <c r="H11" s="30">
        <f t="shared" si="3"/>
        <v>283.30620000000005</v>
      </c>
      <c r="I11" s="27">
        <v>1.59</v>
      </c>
      <c r="J11" s="30">
        <f t="shared" si="4"/>
        <v>283.30620000000005</v>
      </c>
      <c r="K11" s="27">
        <v>1.59</v>
      </c>
      <c r="L11" s="30">
        <f t="shared" si="5"/>
        <v>283.30620000000005</v>
      </c>
      <c r="M11" s="27">
        <v>1.59</v>
      </c>
      <c r="N11" s="74">
        <f t="shared" si="6"/>
        <v>283.30620000000005</v>
      </c>
      <c r="O11" s="28">
        <v>1.59</v>
      </c>
      <c r="P11" s="29" t="s">
        <v>17</v>
      </c>
      <c r="R11" s="42" t="s">
        <v>16</v>
      </c>
      <c r="S11" s="41">
        <v>17818</v>
      </c>
    </row>
    <row r="12" spans="1:19" ht="15.75">
      <c r="A12" s="26" t="s">
        <v>18</v>
      </c>
      <c r="B12" s="30">
        <f t="shared" si="0"/>
        <v>50.1696</v>
      </c>
      <c r="C12" s="27">
        <v>0.48</v>
      </c>
      <c r="D12" s="30">
        <f t="shared" si="1"/>
        <v>50.1696</v>
      </c>
      <c r="E12" s="27">
        <v>0.48</v>
      </c>
      <c r="F12" s="30">
        <f t="shared" si="2"/>
        <v>50.1696</v>
      </c>
      <c r="G12" s="27">
        <v>0.48</v>
      </c>
      <c r="H12" s="30">
        <f t="shared" si="3"/>
        <v>50.1696</v>
      </c>
      <c r="I12" s="27">
        <v>0.48</v>
      </c>
      <c r="J12" s="30">
        <f t="shared" si="4"/>
        <v>50.1696</v>
      </c>
      <c r="K12" s="27">
        <v>0.48</v>
      </c>
      <c r="L12" s="30">
        <f t="shared" si="5"/>
        <v>50.1696</v>
      </c>
      <c r="M12" s="27">
        <v>0.48</v>
      </c>
      <c r="N12" s="74">
        <f t="shared" si="6"/>
        <v>50.1696</v>
      </c>
      <c r="O12" s="28">
        <v>0.48</v>
      </c>
      <c r="P12" s="29" t="s">
        <v>19</v>
      </c>
      <c r="R12" s="42" t="s">
        <v>18</v>
      </c>
      <c r="S12" s="41">
        <v>10452</v>
      </c>
    </row>
    <row r="13" spans="1:19" ht="15.75">
      <c r="A13" s="26" t="s">
        <v>20</v>
      </c>
      <c r="B13" s="30">
        <f t="shared" si="0"/>
        <v>33054.6</v>
      </c>
      <c r="C13" s="27">
        <v>10.68</v>
      </c>
      <c r="D13" s="30">
        <f t="shared" si="1"/>
        <v>33054.6</v>
      </c>
      <c r="E13" s="27">
        <v>10.68</v>
      </c>
      <c r="F13" s="30">
        <f t="shared" si="2"/>
        <v>33054.6</v>
      </c>
      <c r="G13" s="27">
        <v>10.68</v>
      </c>
      <c r="H13" s="30">
        <f t="shared" si="3"/>
        <v>33054.6</v>
      </c>
      <c r="I13" s="27">
        <v>10.68</v>
      </c>
      <c r="J13" s="30">
        <f t="shared" si="4"/>
        <v>33054.6</v>
      </c>
      <c r="K13" s="27">
        <v>10.68</v>
      </c>
      <c r="L13" s="30">
        <f t="shared" si="5"/>
        <v>33054.6</v>
      </c>
      <c r="M13" s="27">
        <v>10.68</v>
      </c>
      <c r="N13" s="74">
        <f t="shared" si="6"/>
        <v>33054.6</v>
      </c>
      <c r="O13" s="28">
        <v>10.68</v>
      </c>
      <c r="P13" s="29" t="s">
        <v>21</v>
      </c>
      <c r="R13" s="42" t="s">
        <v>20</v>
      </c>
      <c r="S13" s="41">
        <v>309500</v>
      </c>
    </row>
    <row r="14" spans="1:19" ht="15.75">
      <c r="A14" s="26" t="s">
        <v>118</v>
      </c>
      <c r="B14" s="30">
        <f t="shared" si="0"/>
        <v>517.72</v>
      </c>
      <c r="C14" s="27">
        <v>8.6</v>
      </c>
      <c r="D14" s="30">
        <f t="shared" si="1"/>
        <v>517.72</v>
      </c>
      <c r="E14" s="27">
        <v>8.6</v>
      </c>
      <c r="F14" s="30">
        <f t="shared" si="2"/>
        <v>517.72</v>
      </c>
      <c r="G14" s="27">
        <v>8.6</v>
      </c>
      <c r="H14" s="30">
        <f t="shared" si="3"/>
        <v>517.72</v>
      </c>
      <c r="I14" s="27">
        <v>8.6</v>
      </c>
      <c r="J14" s="30">
        <f t="shared" si="4"/>
        <v>517.72</v>
      </c>
      <c r="K14" s="27">
        <v>8.6</v>
      </c>
      <c r="L14" s="30">
        <f t="shared" si="5"/>
        <v>517.72</v>
      </c>
      <c r="M14" s="27">
        <v>8.6</v>
      </c>
      <c r="N14" s="74">
        <f t="shared" si="6"/>
        <v>517.72</v>
      </c>
      <c r="O14" s="28">
        <v>8.6</v>
      </c>
      <c r="P14" s="29" t="s">
        <v>23</v>
      </c>
      <c r="R14" s="42" t="s">
        <v>54</v>
      </c>
      <c r="S14" s="41">
        <v>6020</v>
      </c>
    </row>
    <row r="15" spans="1:19" ht="15.75">
      <c r="A15" s="26" t="s">
        <v>24</v>
      </c>
      <c r="B15" s="30">
        <f t="shared" si="0"/>
        <v>263.1897</v>
      </c>
      <c r="C15" s="27">
        <v>2.29</v>
      </c>
      <c r="D15" s="30">
        <f t="shared" si="1"/>
        <v>285.02639999999997</v>
      </c>
      <c r="E15" s="27">
        <v>2.48</v>
      </c>
      <c r="F15" s="30">
        <f t="shared" si="2"/>
        <v>285.02639999999997</v>
      </c>
      <c r="G15" s="27">
        <v>2.48</v>
      </c>
      <c r="H15" s="30">
        <f t="shared" si="3"/>
        <v>285.02639999999997</v>
      </c>
      <c r="I15" s="27">
        <v>2.48</v>
      </c>
      <c r="J15" s="30">
        <f t="shared" si="4"/>
        <v>285.02639999999997</v>
      </c>
      <c r="K15" s="27">
        <v>2.48</v>
      </c>
      <c r="L15" s="30">
        <f t="shared" si="5"/>
        <v>285.02639999999997</v>
      </c>
      <c r="M15" s="27">
        <v>2.48</v>
      </c>
      <c r="N15" s="74">
        <f t="shared" si="6"/>
        <v>285.02639999999997</v>
      </c>
      <c r="O15" s="28">
        <v>2.48</v>
      </c>
      <c r="P15" s="29" t="s">
        <v>25</v>
      </c>
      <c r="R15" s="42" t="s">
        <v>24</v>
      </c>
      <c r="S15" s="41">
        <v>11493</v>
      </c>
    </row>
    <row r="16" spans="1:19" ht="25.5">
      <c r="A16" s="31" t="s">
        <v>162</v>
      </c>
      <c r="B16" s="158">
        <v>75097</v>
      </c>
      <c r="C16" s="159">
        <v>3.7</v>
      </c>
      <c r="D16" s="158">
        <v>86463</v>
      </c>
      <c r="E16" s="159">
        <v>4.26</v>
      </c>
      <c r="F16" s="158">
        <v>86463</v>
      </c>
      <c r="G16" s="159">
        <v>4.26</v>
      </c>
      <c r="H16" s="158">
        <v>86463</v>
      </c>
      <c r="I16" s="159">
        <v>4.26</v>
      </c>
      <c r="J16" s="158">
        <v>86463</v>
      </c>
      <c r="K16" s="159">
        <v>4.26</v>
      </c>
      <c r="L16" s="158">
        <v>86463</v>
      </c>
      <c r="M16" s="159">
        <v>4.26</v>
      </c>
      <c r="N16" s="158">
        <v>86463</v>
      </c>
      <c r="O16" s="159">
        <v>4.26</v>
      </c>
      <c r="P16" s="32" t="s">
        <v>27</v>
      </c>
      <c r="R16" s="42" t="s">
        <v>26</v>
      </c>
      <c r="S16" s="41">
        <v>2149690</v>
      </c>
    </row>
    <row r="17" spans="1:19" ht="15.75">
      <c r="A17" s="26" t="s">
        <v>28</v>
      </c>
      <c r="B17" s="30">
        <f t="shared" si="0"/>
        <v>105745.30859999999</v>
      </c>
      <c r="C17" s="27">
        <v>4.22</v>
      </c>
      <c r="D17" s="30">
        <f t="shared" si="1"/>
        <v>105745.30859999999</v>
      </c>
      <c r="E17" s="27">
        <v>4.22</v>
      </c>
      <c r="F17" s="30">
        <f t="shared" si="2"/>
        <v>105745.30859999999</v>
      </c>
      <c r="G17" s="27">
        <v>4.22</v>
      </c>
      <c r="H17" s="30">
        <f t="shared" si="3"/>
        <v>105745.30859999999</v>
      </c>
      <c r="I17" s="27">
        <v>4.22</v>
      </c>
      <c r="J17" s="30">
        <f t="shared" si="4"/>
        <v>105745.30859999999</v>
      </c>
      <c r="K17" s="27">
        <v>4.22</v>
      </c>
      <c r="L17" s="30">
        <f t="shared" si="5"/>
        <v>105745.30859999999</v>
      </c>
      <c r="M17" s="27">
        <v>4.22</v>
      </c>
      <c r="N17" s="74" t="s">
        <v>149</v>
      </c>
      <c r="O17" s="28">
        <v>5.3</v>
      </c>
      <c r="P17" s="29" t="s">
        <v>29</v>
      </c>
      <c r="R17" s="42" t="s">
        <v>89</v>
      </c>
      <c r="S17" s="41">
        <v>2505813</v>
      </c>
    </row>
    <row r="18" spans="1:19" ht="25.5">
      <c r="A18" s="33" t="s">
        <v>30</v>
      </c>
      <c r="B18" s="30">
        <f t="shared" si="0"/>
        <v>592.576</v>
      </c>
      <c r="C18" s="27">
        <v>0.32</v>
      </c>
      <c r="D18" s="30">
        <f t="shared" si="1"/>
        <v>1185.152</v>
      </c>
      <c r="E18" s="27">
        <v>0.64</v>
      </c>
      <c r="F18" s="30">
        <f t="shared" si="2"/>
        <v>1185.152</v>
      </c>
      <c r="G18" s="27">
        <v>0.64</v>
      </c>
      <c r="H18" s="30">
        <f t="shared" si="3"/>
        <v>1185.152</v>
      </c>
      <c r="I18" s="27">
        <v>0.64</v>
      </c>
      <c r="J18" s="30">
        <f t="shared" si="4"/>
        <v>1185.152</v>
      </c>
      <c r="K18" s="27">
        <v>0.64</v>
      </c>
      <c r="L18" s="30">
        <f t="shared" si="5"/>
        <v>1185.152</v>
      </c>
      <c r="M18" s="27">
        <v>0.64</v>
      </c>
      <c r="N18" s="74">
        <f t="shared" si="6"/>
        <v>1185.152</v>
      </c>
      <c r="O18" s="28">
        <v>0.64</v>
      </c>
      <c r="P18" s="32" t="s">
        <v>31</v>
      </c>
      <c r="R18" s="42" t="s">
        <v>90</v>
      </c>
      <c r="S18" s="41">
        <v>185180</v>
      </c>
    </row>
    <row r="19" spans="1:22" ht="25.5">
      <c r="A19" s="33" t="s">
        <v>32</v>
      </c>
      <c r="B19" s="30">
        <f t="shared" si="0"/>
        <v>250.8</v>
      </c>
      <c r="C19" s="27">
        <v>0.3</v>
      </c>
      <c r="D19" s="30">
        <f t="shared" si="1"/>
        <v>4698.32</v>
      </c>
      <c r="E19" s="27">
        <v>5.62</v>
      </c>
      <c r="F19" s="30">
        <f t="shared" si="2"/>
        <v>4698.32</v>
      </c>
      <c r="G19" s="27">
        <v>5.62</v>
      </c>
      <c r="H19" s="30">
        <f t="shared" si="3"/>
        <v>4698.32</v>
      </c>
      <c r="I19" s="27">
        <v>5.62</v>
      </c>
      <c r="J19" s="30">
        <f t="shared" si="4"/>
        <v>4698.32</v>
      </c>
      <c r="K19" s="27">
        <v>5.62</v>
      </c>
      <c r="L19" s="30">
        <f t="shared" si="5"/>
        <v>4698.32</v>
      </c>
      <c r="M19" s="27">
        <v>5.62</v>
      </c>
      <c r="N19" s="74">
        <f t="shared" si="6"/>
        <v>4698.32</v>
      </c>
      <c r="O19" s="28">
        <v>5.62</v>
      </c>
      <c r="P19" s="32" t="s">
        <v>33</v>
      </c>
      <c r="R19" s="43" t="s">
        <v>32</v>
      </c>
      <c r="S19" s="41">
        <v>83600</v>
      </c>
      <c r="V19" s="125">
        <f>(N19-B19)/B19</f>
        <v>17.73333333333333</v>
      </c>
    </row>
    <row r="20" spans="1:19" ht="16.5" thickBot="1">
      <c r="A20" s="26" t="s">
        <v>163</v>
      </c>
      <c r="B20" s="30">
        <f t="shared" si="0"/>
        <v>2745.4440000000004</v>
      </c>
      <c r="C20" s="27">
        <v>0.52</v>
      </c>
      <c r="D20" s="30">
        <f t="shared" si="1"/>
        <v>2745.4440000000004</v>
      </c>
      <c r="E20" s="27">
        <v>0.52</v>
      </c>
      <c r="F20" s="30">
        <f t="shared" si="2"/>
        <v>2745.4440000000004</v>
      </c>
      <c r="G20" s="27">
        <v>0.52</v>
      </c>
      <c r="H20" s="30">
        <f t="shared" si="3"/>
        <v>2745.4440000000004</v>
      </c>
      <c r="I20" s="27">
        <v>0.52</v>
      </c>
      <c r="J20" s="30">
        <f t="shared" si="4"/>
        <v>2745.4440000000004</v>
      </c>
      <c r="K20" s="27">
        <v>0.52</v>
      </c>
      <c r="L20" s="30">
        <f t="shared" si="5"/>
        <v>2745.4440000000004</v>
      </c>
      <c r="M20" s="27">
        <v>0.52</v>
      </c>
      <c r="N20" s="74">
        <f t="shared" si="6"/>
        <v>2745.4440000000004</v>
      </c>
      <c r="O20" s="28">
        <v>0.52</v>
      </c>
      <c r="P20" s="29" t="s">
        <v>35</v>
      </c>
      <c r="R20" s="42" t="s">
        <v>91</v>
      </c>
      <c r="S20" s="41">
        <v>527970</v>
      </c>
    </row>
    <row r="21" spans="1:22" ht="16.5" thickBot="1">
      <c r="A21" s="21" t="s">
        <v>138</v>
      </c>
      <c r="B21" s="50">
        <f>SUM(B7:B20)</f>
        <v>279493.3378</v>
      </c>
      <c r="C21" s="51">
        <f>(B21*100)/'Table III.1'!P36</f>
        <v>3.8092014483215326</v>
      </c>
      <c r="D21" s="50">
        <f>SUM(D7:D20)</f>
        <v>295930.2029</v>
      </c>
      <c r="E21" s="51">
        <f>(D21*100)/'Table III.1'!P36</f>
        <v>4.033218703393241</v>
      </c>
      <c r="F21" s="50">
        <f>SUM(F7:F20)</f>
        <v>295930.2029</v>
      </c>
      <c r="G21" s="51">
        <f>(F21*100)/'Table III.1'!P36</f>
        <v>4.033218703393241</v>
      </c>
      <c r="H21" s="50">
        <f>SUM(H7:H20)</f>
        <v>339121.79790000006</v>
      </c>
      <c r="I21" s="51">
        <f>(H21*100)/'Table III.1'!P36</f>
        <v>4.621874903660342</v>
      </c>
      <c r="J21" s="50">
        <f>SUM(J7:J20)</f>
        <v>339121.79790000006</v>
      </c>
      <c r="K21" s="51">
        <f>(J21*100)/'Table III.1'!P36</f>
        <v>4.621874903660342</v>
      </c>
      <c r="L21" s="50">
        <f>SUM(L7:L20)</f>
        <v>339129.79790000006</v>
      </c>
      <c r="M21" s="51">
        <f>(L21*100)/'Table III.1'!P36</f>
        <v>4.621983935281012</v>
      </c>
      <c r="N21" s="52">
        <f>SUM(N7:N16,N18:N20,133000)</f>
        <v>366503.3541</v>
      </c>
      <c r="O21" s="53">
        <f>(N21*100)/'Table III.1'!P36</f>
        <v>4.995056834776616</v>
      </c>
      <c r="P21" s="22" t="s">
        <v>137</v>
      </c>
      <c r="R21" s="44" t="s">
        <v>92</v>
      </c>
      <c r="S21" s="45">
        <f>SUM(S7:S20)</f>
        <v>7337321</v>
      </c>
      <c r="V21" s="125">
        <f>(N21-B21)/B21</f>
        <v>0.31131338222545646</v>
      </c>
    </row>
    <row r="22" spans="1:14" ht="15">
      <c r="A22" s="18"/>
      <c r="N22" s="126"/>
    </row>
    <row r="23" spans="1:16" ht="15">
      <c r="A23" s="71" t="s">
        <v>36</v>
      </c>
      <c r="B23" s="169" t="s">
        <v>164</v>
      </c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</row>
    <row r="24" spans="1:16" ht="15">
      <c r="A24" s="152"/>
      <c r="B24" s="73" t="s">
        <v>37</v>
      </c>
      <c r="C24" s="169" t="s">
        <v>140</v>
      </c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</row>
    <row r="25" spans="1:16" ht="15" customHeight="1">
      <c r="A25" s="152"/>
      <c r="B25" s="73" t="s">
        <v>39</v>
      </c>
      <c r="C25" s="169" t="s">
        <v>143</v>
      </c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</row>
    <row r="26" spans="1:16" ht="15">
      <c r="A26" s="152"/>
      <c r="B26" s="155" t="s">
        <v>152</v>
      </c>
      <c r="C26" s="169" t="s">
        <v>159</v>
      </c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56"/>
    </row>
    <row r="27" spans="1:16" ht="15">
      <c r="A27" s="54"/>
      <c r="B27" s="153" t="s">
        <v>41</v>
      </c>
      <c r="C27" s="169" t="s">
        <v>142</v>
      </c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</row>
    <row r="28" spans="1:16" ht="15">
      <c r="A28" s="54"/>
      <c r="B28" s="54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</row>
    <row r="29" spans="1:16" ht="15">
      <c r="A29" s="143" t="s">
        <v>134</v>
      </c>
      <c r="B29" s="54" t="s">
        <v>150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</row>
    <row r="30" spans="1:16" ht="15">
      <c r="A30" s="54"/>
      <c r="B30" s="154">
        <v>1</v>
      </c>
      <c r="C30" s="54" t="s">
        <v>151</v>
      </c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</row>
    <row r="31" spans="4:16" ht="15"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</row>
  </sheetData>
  <mergeCells count="15">
    <mergeCell ref="C27:P27"/>
    <mergeCell ref="C25:P25"/>
    <mergeCell ref="N5:O5"/>
    <mergeCell ref="A1:P1"/>
    <mergeCell ref="A2:P2"/>
    <mergeCell ref="A3:P3"/>
    <mergeCell ref="B23:P23"/>
    <mergeCell ref="C24:P24"/>
    <mergeCell ref="B5:C5"/>
    <mergeCell ref="D5:E5"/>
    <mergeCell ref="F5:G5"/>
    <mergeCell ref="H5:I5"/>
    <mergeCell ref="J5:K5"/>
    <mergeCell ref="L5:M5"/>
    <mergeCell ref="C26:O26"/>
  </mergeCells>
  <printOptions/>
  <pageMargins left="0.7" right="0.7" top="0.75" bottom="0.75" header="0.3" footer="0.3"/>
  <pageSetup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4"/>
  <sheetViews>
    <sheetView view="pageBreakPreview" zoomScaleSheetLayoutView="100" workbookViewId="0" topLeftCell="A1">
      <selection activeCell="A1" sqref="A1:R1"/>
    </sheetView>
  </sheetViews>
  <sheetFormatPr defaultColWidth="9.140625" defaultRowHeight="15"/>
  <cols>
    <col min="1" max="1" width="16.140625" style="72" customWidth="1"/>
    <col min="2" max="14" width="9.140625" style="72" customWidth="1"/>
    <col min="15" max="15" width="11.421875" style="72" bestFit="1" customWidth="1"/>
    <col min="16" max="17" width="9.140625" style="72" hidden="1" customWidth="1"/>
    <col min="18" max="18" width="13.7109375" style="72" customWidth="1"/>
    <col min="19" max="20" width="9.140625" style="72" customWidth="1"/>
    <col min="21" max="21" width="25.28125" style="72" customWidth="1"/>
    <col min="22" max="16384" width="9.140625" style="72" customWidth="1"/>
  </cols>
  <sheetData>
    <row r="1" spans="1:18" ht="16.5">
      <c r="A1" s="174" t="s">
        <v>120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</row>
    <row r="2" spans="1:18" ht="15">
      <c r="A2" s="174" t="s">
        <v>66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</row>
    <row r="3" spans="1:18" ht="15">
      <c r="A3" s="174" t="s">
        <v>67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</row>
    <row r="4" ht="16.5" thickBot="1">
      <c r="A4" s="75"/>
    </row>
    <row r="5" spans="1:22" ht="15">
      <c r="A5" s="76"/>
      <c r="B5" s="175">
        <v>2000</v>
      </c>
      <c r="C5" s="175"/>
      <c r="D5" s="175">
        <v>2005</v>
      </c>
      <c r="E5" s="175"/>
      <c r="F5" s="175">
        <v>2006</v>
      </c>
      <c r="G5" s="175"/>
      <c r="H5" s="175">
        <v>2007</v>
      </c>
      <c r="I5" s="175"/>
      <c r="J5" s="175">
        <v>2008</v>
      </c>
      <c r="K5" s="175"/>
      <c r="L5" s="175">
        <v>2009</v>
      </c>
      <c r="M5" s="175"/>
      <c r="N5" s="173">
        <v>2010</v>
      </c>
      <c r="O5" s="173"/>
      <c r="P5" s="173">
        <v>2011</v>
      </c>
      <c r="Q5" s="173"/>
      <c r="R5" s="77"/>
      <c r="U5" s="78"/>
      <c r="V5" s="78"/>
    </row>
    <row r="6" spans="1:22" ht="15.75" thickBot="1">
      <c r="A6" s="79"/>
      <c r="B6" s="80" t="s">
        <v>60</v>
      </c>
      <c r="C6" s="80" t="s">
        <v>61</v>
      </c>
      <c r="D6" s="80" t="s">
        <v>60</v>
      </c>
      <c r="E6" s="80" t="s">
        <v>61</v>
      </c>
      <c r="F6" s="80" t="s">
        <v>60</v>
      </c>
      <c r="G6" s="80" t="s">
        <v>61</v>
      </c>
      <c r="H6" s="80" t="s">
        <v>60</v>
      </c>
      <c r="I6" s="80" t="s">
        <v>61</v>
      </c>
      <c r="J6" s="80" t="s">
        <v>60</v>
      </c>
      <c r="K6" s="80" t="s">
        <v>61</v>
      </c>
      <c r="L6" s="80" t="s">
        <v>60</v>
      </c>
      <c r="M6" s="80" t="s">
        <v>61</v>
      </c>
      <c r="N6" s="81" t="s">
        <v>60</v>
      </c>
      <c r="O6" s="81" t="s">
        <v>61</v>
      </c>
      <c r="P6" s="81" t="s">
        <v>60</v>
      </c>
      <c r="Q6" s="81" t="s">
        <v>61</v>
      </c>
      <c r="R6" s="82"/>
      <c r="U6" s="83"/>
      <c r="V6" s="78"/>
    </row>
    <row r="7" spans="1:22" ht="15.75">
      <c r="A7" s="84" t="s">
        <v>5</v>
      </c>
      <c r="B7" s="85" t="s">
        <v>53</v>
      </c>
      <c r="C7" s="85" t="s">
        <v>53</v>
      </c>
      <c r="D7" s="85">
        <v>30</v>
      </c>
      <c r="E7" s="85">
        <v>0.7</v>
      </c>
      <c r="F7" s="85">
        <v>30</v>
      </c>
      <c r="G7" s="85">
        <v>0.7</v>
      </c>
      <c r="H7" s="85">
        <v>30</v>
      </c>
      <c r="I7" s="85">
        <v>0.7</v>
      </c>
      <c r="J7" s="85">
        <v>30</v>
      </c>
      <c r="K7" s="85">
        <v>0.7</v>
      </c>
      <c r="L7" s="85">
        <v>30</v>
      </c>
      <c r="M7" s="85">
        <v>0.7</v>
      </c>
      <c r="N7" s="86">
        <v>30</v>
      </c>
      <c r="O7" s="86">
        <v>0.7</v>
      </c>
      <c r="P7" s="86"/>
      <c r="Q7" s="86"/>
      <c r="R7" s="87" t="s">
        <v>7</v>
      </c>
      <c r="U7" s="88"/>
      <c r="V7" s="89"/>
    </row>
    <row r="8" spans="1:22" ht="16.5">
      <c r="A8" s="84" t="s">
        <v>8</v>
      </c>
      <c r="B8" s="90">
        <v>3579</v>
      </c>
      <c r="C8" s="85">
        <v>5.9</v>
      </c>
      <c r="D8" s="90">
        <v>5614</v>
      </c>
      <c r="E8" s="85">
        <v>9.3</v>
      </c>
      <c r="F8" s="90">
        <v>5614</v>
      </c>
      <c r="G8" s="85">
        <v>9.3</v>
      </c>
      <c r="H8" s="90">
        <v>5614</v>
      </c>
      <c r="I8" s="85">
        <v>9.3</v>
      </c>
      <c r="J8" s="90">
        <v>5614</v>
      </c>
      <c r="K8" s="85">
        <v>9.3</v>
      </c>
      <c r="L8" s="90">
        <v>5614</v>
      </c>
      <c r="M8" s="91">
        <v>9.3</v>
      </c>
      <c r="N8" s="92" t="s">
        <v>94</v>
      </c>
      <c r="O8" s="93">
        <v>78.5</v>
      </c>
      <c r="P8" s="93" t="s">
        <v>95</v>
      </c>
      <c r="Q8" s="93">
        <v>78.5</v>
      </c>
      <c r="R8" s="87" t="s">
        <v>10</v>
      </c>
      <c r="U8" s="88"/>
      <c r="V8" s="89"/>
    </row>
    <row r="9" spans="1:22" ht="15.75">
      <c r="A9" s="84" t="s">
        <v>11</v>
      </c>
      <c r="B9" s="85" t="s">
        <v>53</v>
      </c>
      <c r="C9" s="85" t="s">
        <v>53</v>
      </c>
      <c r="D9" s="85" t="s">
        <v>53</v>
      </c>
      <c r="E9" s="85" t="s">
        <v>53</v>
      </c>
      <c r="F9" s="85" t="s">
        <v>53</v>
      </c>
      <c r="G9" s="85" t="s">
        <v>53</v>
      </c>
      <c r="H9" s="85" t="s">
        <v>53</v>
      </c>
      <c r="I9" s="85" t="s">
        <v>53</v>
      </c>
      <c r="J9" s="85" t="s">
        <v>53</v>
      </c>
      <c r="K9" s="85" t="s">
        <v>53</v>
      </c>
      <c r="L9" s="85" t="s">
        <v>53</v>
      </c>
      <c r="M9" s="85" t="s">
        <v>53</v>
      </c>
      <c r="N9" s="86" t="s">
        <v>53</v>
      </c>
      <c r="O9" s="86" t="s">
        <v>53</v>
      </c>
      <c r="P9" s="86"/>
      <c r="Q9" s="86"/>
      <c r="R9" s="87" t="s">
        <v>12</v>
      </c>
      <c r="U9" s="88"/>
      <c r="V9" s="89"/>
    </row>
    <row r="10" spans="1:22" ht="15.75">
      <c r="A10" s="84" t="s">
        <v>13</v>
      </c>
      <c r="B10" s="85">
        <v>29</v>
      </c>
      <c r="C10" s="85">
        <v>30</v>
      </c>
      <c r="D10" s="85">
        <v>29</v>
      </c>
      <c r="E10" s="85">
        <v>30</v>
      </c>
      <c r="F10" s="85">
        <v>29</v>
      </c>
      <c r="G10" s="85">
        <v>30</v>
      </c>
      <c r="H10" s="85">
        <v>29</v>
      </c>
      <c r="I10" s="85">
        <v>30</v>
      </c>
      <c r="J10" s="85">
        <v>29</v>
      </c>
      <c r="K10" s="85">
        <v>30</v>
      </c>
      <c r="L10" s="85">
        <v>29</v>
      </c>
      <c r="M10" s="85">
        <v>30</v>
      </c>
      <c r="N10" s="86">
        <v>29</v>
      </c>
      <c r="O10" s="86">
        <v>30</v>
      </c>
      <c r="P10" s="86"/>
      <c r="Q10" s="86"/>
      <c r="R10" s="87" t="s">
        <v>15</v>
      </c>
      <c r="U10" s="88"/>
      <c r="V10" s="89"/>
    </row>
    <row r="11" spans="1:22" ht="15.75">
      <c r="A11" s="84" t="s">
        <v>16</v>
      </c>
      <c r="B11" s="85">
        <v>1</v>
      </c>
      <c r="C11" s="85" t="s">
        <v>53</v>
      </c>
      <c r="D11" s="85">
        <v>1</v>
      </c>
      <c r="E11" s="85" t="s">
        <v>53</v>
      </c>
      <c r="F11" s="85">
        <v>1</v>
      </c>
      <c r="G11" s="85" t="s">
        <v>53</v>
      </c>
      <c r="H11" s="85">
        <v>1</v>
      </c>
      <c r="I11" s="85" t="s">
        <v>53</v>
      </c>
      <c r="J11" s="85">
        <v>1</v>
      </c>
      <c r="K11" s="85" t="s">
        <v>53</v>
      </c>
      <c r="L11" s="85">
        <v>1</v>
      </c>
      <c r="M11" s="85" t="s">
        <v>53</v>
      </c>
      <c r="N11" s="86">
        <v>1</v>
      </c>
      <c r="O11" s="86" t="s">
        <v>53</v>
      </c>
      <c r="P11" s="86"/>
      <c r="Q11" s="86"/>
      <c r="R11" s="87" t="s">
        <v>17</v>
      </c>
      <c r="U11" s="88"/>
      <c r="V11" s="89"/>
    </row>
    <row r="12" spans="1:22" ht="15.75">
      <c r="A12" s="84" t="s">
        <v>18</v>
      </c>
      <c r="B12" s="85">
        <v>5</v>
      </c>
      <c r="C12" s="85">
        <v>0.1</v>
      </c>
      <c r="D12" s="85">
        <v>5</v>
      </c>
      <c r="E12" s="85">
        <v>0.1</v>
      </c>
      <c r="F12" s="85">
        <v>5</v>
      </c>
      <c r="G12" s="85">
        <v>0.1</v>
      </c>
      <c r="H12" s="85">
        <v>5</v>
      </c>
      <c r="I12" s="85">
        <v>0.1</v>
      </c>
      <c r="J12" s="85">
        <v>5</v>
      </c>
      <c r="K12" s="85">
        <v>0.1</v>
      </c>
      <c r="L12" s="85">
        <v>5</v>
      </c>
      <c r="M12" s="85">
        <v>0.1</v>
      </c>
      <c r="N12" s="86">
        <v>5</v>
      </c>
      <c r="O12" s="86">
        <v>0.1</v>
      </c>
      <c r="P12" s="86"/>
      <c r="Q12" s="86"/>
      <c r="R12" s="87" t="s">
        <v>19</v>
      </c>
      <c r="U12" s="88"/>
      <c r="V12" s="89"/>
    </row>
    <row r="13" spans="1:22" ht="15.75">
      <c r="A13" s="84" t="s">
        <v>20</v>
      </c>
      <c r="B13" s="85">
        <v>685</v>
      </c>
      <c r="C13" s="85">
        <v>1.3</v>
      </c>
      <c r="D13" s="85">
        <v>685</v>
      </c>
      <c r="E13" s="85">
        <v>1.3</v>
      </c>
      <c r="F13" s="85">
        <v>685</v>
      </c>
      <c r="G13" s="85">
        <v>1.3</v>
      </c>
      <c r="H13" s="85">
        <v>685</v>
      </c>
      <c r="I13" s="85">
        <v>1.3</v>
      </c>
      <c r="J13" s="85">
        <v>685</v>
      </c>
      <c r="K13" s="85">
        <v>1.3</v>
      </c>
      <c r="L13" s="85">
        <v>685</v>
      </c>
      <c r="M13" s="85">
        <v>1.3</v>
      </c>
      <c r="N13" s="86">
        <v>685</v>
      </c>
      <c r="O13" s="86">
        <v>1.3</v>
      </c>
      <c r="P13" s="86"/>
      <c r="Q13" s="86"/>
      <c r="R13" s="87" t="s">
        <v>21</v>
      </c>
      <c r="U13" s="88"/>
      <c r="V13" s="89"/>
    </row>
    <row r="14" spans="1:22" ht="15.75">
      <c r="A14" s="84" t="s">
        <v>54</v>
      </c>
      <c r="B14" s="85" t="s">
        <v>53</v>
      </c>
      <c r="C14" s="85" t="s">
        <v>53</v>
      </c>
      <c r="D14" s="85" t="s">
        <v>53</v>
      </c>
      <c r="E14" s="85" t="s">
        <v>53</v>
      </c>
      <c r="F14" s="85" t="s">
        <v>53</v>
      </c>
      <c r="G14" s="85" t="s">
        <v>53</v>
      </c>
      <c r="H14" s="85" t="s">
        <v>53</v>
      </c>
      <c r="I14" s="85" t="s">
        <v>53</v>
      </c>
      <c r="J14" s="85" t="s">
        <v>53</v>
      </c>
      <c r="K14" s="85" t="s">
        <v>53</v>
      </c>
      <c r="L14" s="85" t="s">
        <v>53</v>
      </c>
      <c r="M14" s="85" t="s">
        <v>53</v>
      </c>
      <c r="N14" s="86" t="s">
        <v>53</v>
      </c>
      <c r="O14" s="86" t="s">
        <v>53</v>
      </c>
      <c r="P14" s="86"/>
      <c r="Q14" s="86"/>
      <c r="R14" s="87" t="s">
        <v>23</v>
      </c>
      <c r="U14" s="88"/>
      <c r="V14" s="89"/>
    </row>
    <row r="15" spans="1:22" ht="15.75">
      <c r="A15" s="84" t="s">
        <v>24</v>
      </c>
      <c r="B15" s="85">
        <v>28</v>
      </c>
      <c r="C15" s="85">
        <v>0.3</v>
      </c>
      <c r="D15" s="85">
        <v>28</v>
      </c>
      <c r="E15" s="85">
        <v>0.3</v>
      </c>
      <c r="F15" s="85">
        <v>28</v>
      </c>
      <c r="G15" s="85">
        <v>0.3</v>
      </c>
      <c r="H15" s="85">
        <v>28</v>
      </c>
      <c r="I15" s="85">
        <v>0.3</v>
      </c>
      <c r="J15" s="85">
        <v>28</v>
      </c>
      <c r="K15" s="85">
        <v>0.3</v>
      </c>
      <c r="L15" s="85">
        <v>28</v>
      </c>
      <c r="M15" s="85">
        <v>0.3</v>
      </c>
      <c r="N15" s="86">
        <v>28</v>
      </c>
      <c r="O15" s="86">
        <v>0.3</v>
      </c>
      <c r="P15" s="86"/>
      <c r="Q15" s="86"/>
      <c r="R15" s="87" t="s">
        <v>25</v>
      </c>
      <c r="U15" s="88"/>
      <c r="V15" s="89"/>
    </row>
    <row r="16" spans="1:22" ht="27">
      <c r="A16" s="94" t="s">
        <v>26</v>
      </c>
      <c r="B16" s="90">
        <v>3290</v>
      </c>
      <c r="C16" s="85">
        <v>3.4</v>
      </c>
      <c r="D16" s="90">
        <v>3290</v>
      </c>
      <c r="E16" s="85">
        <v>3.4</v>
      </c>
      <c r="F16" s="90">
        <v>3290</v>
      </c>
      <c r="G16" s="85">
        <v>3.4</v>
      </c>
      <c r="H16" s="90">
        <v>3290</v>
      </c>
      <c r="I16" s="85">
        <v>3.4</v>
      </c>
      <c r="J16" s="90">
        <v>3290</v>
      </c>
      <c r="K16" s="85">
        <v>3.4</v>
      </c>
      <c r="L16" s="90">
        <v>3290</v>
      </c>
      <c r="M16" s="85">
        <v>3.4</v>
      </c>
      <c r="N16" s="95">
        <v>3290</v>
      </c>
      <c r="O16" s="86">
        <v>3.4</v>
      </c>
      <c r="P16" s="86"/>
      <c r="Q16" s="86"/>
      <c r="R16" s="96" t="s">
        <v>27</v>
      </c>
      <c r="U16" s="88"/>
      <c r="V16" s="89"/>
    </row>
    <row r="17" spans="1:22" ht="15.75">
      <c r="A17" s="84" t="s">
        <v>28</v>
      </c>
      <c r="B17" s="85">
        <v>12</v>
      </c>
      <c r="C17" s="85">
        <v>0.1</v>
      </c>
      <c r="D17" s="85">
        <v>12</v>
      </c>
      <c r="E17" s="85">
        <v>0.1</v>
      </c>
      <c r="F17" s="85">
        <v>12</v>
      </c>
      <c r="G17" s="85">
        <v>0.1</v>
      </c>
      <c r="H17" s="85">
        <v>12</v>
      </c>
      <c r="I17" s="85">
        <v>0.1</v>
      </c>
      <c r="J17" s="85">
        <v>12</v>
      </c>
      <c r="K17" s="85">
        <v>0.1</v>
      </c>
      <c r="L17" s="85">
        <v>12</v>
      </c>
      <c r="M17" s="85">
        <v>0.1</v>
      </c>
      <c r="N17" s="86">
        <v>12</v>
      </c>
      <c r="O17" s="86">
        <v>0.1</v>
      </c>
      <c r="P17" s="86"/>
      <c r="Q17" s="86"/>
      <c r="R17" s="87" t="s">
        <v>29</v>
      </c>
      <c r="U17" s="88"/>
      <c r="V17" s="89"/>
    </row>
    <row r="18" spans="1:22" ht="27">
      <c r="A18" s="97" t="s">
        <v>30</v>
      </c>
      <c r="B18" s="85">
        <v>24</v>
      </c>
      <c r="C18" s="85">
        <v>0.6</v>
      </c>
      <c r="D18" s="85">
        <v>24</v>
      </c>
      <c r="E18" s="85">
        <v>0.6</v>
      </c>
      <c r="F18" s="85">
        <v>24</v>
      </c>
      <c r="G18" s="85">
        <v>0.6</v>
      </c>
      <c r="H18" s="85">
        <v>24</v>
      </c>
      <c r="I18" s="85">
        <v>0.6</v>
      </c>
      <c r="J18" s="85">
        <v>24</v>
      </c>
      <c r="K18" s="85">
        <v>0.6</v>
      </c>
      <c r="L18" s="85">
        <v>24</v>
      </c>
      <c r="M18" s="85">
        <v>0.6</v>
      </c>
      <c r="N18" s="86">
        <v>24</v>
      </c>
      <c r="O18" s="86">
        <v>0.6</v>
      </c>
      <c r="P18" s="86"/>
      <c r="Q18" s="86"/>
      <c r="R18" s="96" t="s">
        <v>31</v>
      </c>
      <c r="U18" s="88"/>
      <c r="V18" s="89"/>
    </row>
    <row r="19" spans="1:22" ht="27">
      <c r="A19" s="97" t="s">
        <v>32</v>
      </c>
      <c r="B19" s="85">
        <v>80</v>
      </c>
      <c r="C19" s="85">
        <v>0.3</v>
      </c>
      <c r="D19" s="85">
        <v>775</v>
      </c>
      <c r="E19" s="85">
        <v>2.6</v>
      </c>
      <c r="F19" s="85">
        <v>775</v>
      </c>
      <c r="G19" s="85">
        <v>2.6</v>
      </c>
      <c r="H19" s="85">
        <v>775</v>
      </c>
      <c r="I19" s="85">
        <v>2.6</v>
      </c>
      <c r="J19" s="85">
        <v>775</v>
      </c>
      <c r="K19" s="85">
        <v>2.6</v>
      </c>
      <c r="L19" s="85">
        <v>775</v>
      </c>
      <c r="M19" s="85">
        <v>2.6</v>
      </c>
      <c r="N19" s="86">
        <v>775</v>
      </c>
      <c r="O19" s="86">
        <v>2.6</v>
      </c>
      <c r="P19" s="86"/>
      <c r="Q19" s="86"/>
      <c r="R19" s="96" t="s">
        <v>33</v>
      </c>
      <c r="U19" s="88"/>
      <c r="V19" s="89"/>
    </row>
    <row r="20" spans="1:22" ht="16.5" thickBot="1">
      <c r="A20" s="84" t="s">
        <v>34</v>
      </c>
      <c r="B20" s="90">
        <v>1251</v>
      </c>
      <c r="C20" s="85">
        <v>1.8</v>
      </c>
      <c r="D20" s="90">
        <v>1251</v>
      </c>
      <c r="E20" s="85">
        <v>1.8</v>
      </c>
      <c r="F20" s="90">
        <v>1251</v>
      </c>
      <c r="G20" s="85">
        <v>1.8</v>
      </c>
      <c r="H20" s="90">
        <v>1251</v>
      </c>
      <c r="I20" s="85">
        <v>1.8</v>
      </c>
      <c r="J20" s="90">
        <v>1251</v>
      </c>
      <c r="K20" s="85">
        <v>1.8</v>
      </c>
      <c r="L20" s="90">
        <v>1251</v>
      </c>
      <c r="M20" s="85">
        <v>1.8</v>
      </c>
      <c r="N20" s="95">
        <v>1251</v>
      </c>
      <c r="O20" s="86">
        <v>1.8</v>
      </c>
      <c r="P20" s="86"/>
      <c r="Q20" s="86"/>
      <c r="R20" s="87" t="s">
        <v>35</v>
      </c>
      <c r="U20" s="88"/>
      <c r="V20" s="89"/>
    </row>
    <row r="21" spans="1:22" ht="16.5" thickBot="1">
      <c r="A21" s="98" t="s">
        <v>138</v>
      </c>
      <c r="B21" s="99">
        <f>SUM(B20,B19,B18,B17,B16,B15,B13,B11,B12,B10,B8)</f>
        <v>8984</v>
      </c>
      <c r="C21" s="100">
        <v>3.1</v>
      </c>
      <c r="D21" s="99">
        <f>SUM(D7,D8,D10,D11,D12,D13,D15,D16,D17,D18,D19,D20)</f>
        <v>11744</v>
      </c>
      <c r="E21" s="100">
        <v>3.6</v>
      </c>
      <c r="F21" s="99">
        <f>SUM(F15:F20,F10:F13,F7:F8)</f>
        <v>11744</v>
      </c>
      <c r="G21" s="100">
        <v>3.6</v>
      </c>
      <c r="H21" s="99">
        <f>SUM(H15:H20,H10:H13,H7:H8)</f>
        <v>11744</v>
      </c>
      <c r="I21" s="100">
        <v>3.6</v>
      </c>
      <c r="J21" s="99">
        <f>SUM(J15:J20,J10:J13,J7:J8)</f>
        <v>11744</v>
      </c>
      <c r="K21" s="100">
        <v>3.6</v>
      </c>
      <c r="L21" s="99">
        <f>SUM(L15:L20,L10:L13,L7:L8)</f>
        <v>11744</v>
      </c>
      <c r="M21" s="100">
        <v>3.6</v>
      </c>
      <c r="N21" s="101">
        <f>SUM(N15:N20,N10:N13,N7,47391)</f>
        <v>53521</v>
      </c>
      <c r="O21" s="102">
        <v>8.5</v>
      </c>
      <c r="P21" s="103"/>
      <c r="Q21" s="103"/>
      <c r="R21" s="104" t="s">
        <v>137</v>
      </c>
      <c r="U21" s="105"/>
      <c r="V21" s="89"/>
    </row>
    <row r="22" spans="1:22" ht="15.75">
      <c r="A22" s="106"/>
      <c r="V22" s="107"/>
    </row>
    <row r="23" spans="1:8" ht="15">
      <c r="A23" s="108" t="s">
        <v>36</v>
      </c>
      <c r="B23" s="169" t="s">
        <v>130</v>
      </c>
      <c r="C23" s="169"/>
      <c r="D23" s="169"/>
      <c r="E23" s="169"/>
      <c r="F23" s="169"/>
      <c r="G23" s="169"/>
      <c r="H23" s="169"/>
    </row>
    <row r="24" spans="2:18" ht="15">
      <c r="B24" s="73" t="s">
        <v>37</v>
      </c>
      <c r="C24" s="172" t="s">
        <v>121</v>
      </c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</row>
  </sheetData>
  <mergeCells count="13">
    <mergeCell ref="C24:R24"/>
    <mergeCell ref="N5:O5"/>
    <mergeCell ref="A1:R1"/>
    <mergeCell ref="A2:R2"/>
    <mergeCell ref="A3:R3"/>
    <mergeCell ref="B23:H23"/>
    <mergeCell ref="B5:C5"/>
    <mergeCell ref="D5:E5"/>
    <mergeCell ref="F5:G5"/>
    <mergeCell ref="H5:I5"/>
    <mergeCell ref="J5:K5"/>
    <mergeCell ref="L5:M5"/>
    <mergeCell ref="P5:Q5"/>
  </mergeCells>
  <printOptions/>
  <pageMargins left="0.7" right="0.7" top="0.75" bottom="0.75" header="0.3" footer="0.3"/>
  <pageSetup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4"/>
  <sheetViews>
    <sheetView view="pageBreakPreview" zoomScale="85" zoomScaleSheetLayoutView="85" workbookViewId="0" topLeftCell="A1">
      <selection activeCell="A1" sqref="A1:Z1"/>
    </sheetView>
  </sheetViews>
  <sheetFormatPr defaultColWidth="9.140625" defaultRowHeight="15"/>
  <cols>
    <col min="1" max="1" width="19.57421875" style="0" customWidth="1"/>
    <col min="2" max="2" width="9.57421875" style="0" customWidth="1"/>
    <col min="5" max="5" width="11.57421875" style="0" bestFit="1" customWidth="1"/>
    <col min="9" max="9" width="12.28125" style="0" bestFit="1" customWidth="1"/>
    <col min="13" max="13" width="11.57421875" style="0" bestFit="1" customWidth="1"/>
    <col min="14" max="14" width="18.57421875" style="0" customWidth="1"/>
    <col min="22" max="22" width="11.57421875" style="0" bestFit="1" customWidth="1"/>
    <col min="26" max="26" width="11.57421875" style="0" bestFit="1" customWidth="1"/>
    <col min="27" max="27" width="15.421875" style="0" customWidth="1"/>
  </cols>
  <sheetData>
    <row r="1" spans="1:27" ht="16.5">
      <c r="A1" s="163" t="s">
        <v>63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45"/>
    </row>
    <row r="2" spans="1:27" ht="15">
      <c r="A2" s="163" t="s">
        <v>68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45"/>
    </row>
    <row r="3" spans="1:27" ht="15">
      <c r="A3" s="163" t="s">
        <v>69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45"/>
    </row>
    <row r="4" ht="15.75" thickBot="1">
      <c r="A4" s="17"/>
    </row>
    <row r="5" spans="1:26" ht="24" customHeight="1">
      <c r="A5" s="109"/>
      <c r="B5" s="167" t="s">
        <v>70</v>
      </c>
      <c r="C5" s="167"/>
      <c r="D5" s="167"/>
      <c r="E5" s="110"/>
      <c r="F5" s="167" t="s">
        <v>71</v>
      </c>
      <c r="G5" s="167"/>
      <c r="H5" s="167"/>
      <c r="I5" s="110"/>
      <c r="J5" s="167" t="s">
        <v>72</v>
      </c>
      <c r="K5" s="167"/>
      <c r="L5" s="167"/>
      <c r="M5" s="110"/>
      <c r="N5" s="167" t="s">
        <v>73</v>
      </c>
      <c r="O5" s="167"/>
      <c r="P5" s="167"/>
      <c r="Q5" s="110"/>
      <c r="R5" s="167" t="s">
        <v>74</v>
      </c>
      <c r="S5" s="167"/>
      <c r="T5" s="167"/>
      <c r="U5" s="110"/>
      <c r="V5" s="167" t="s">
        <v>75</v>
      </c>
      <c r="W5" s="167"/>
      <c r="X5" s="167"/>
      <c r="Y5" s="110"/>
      <c r="Z5" s="111"/>
    </row>
    <row r="6" spans="1:26" ht="15">
      <c r="A6" s="146"/>
      <c r="B6" s="176" t="s">
        <v>76</v>
      </c>
      <c r="C6" s="176"/>
      <c r="D6" s="176"/>
      <c r="E6" s="147"/>
      <c r="F6" s="176" t="s">
        <v>77</v>
      </c>
      <c r="G6" s="176"/>
      <c r="H6" s="176"/>
      <c r="I6" s="147"/>
      <c r="J6" s="176" t="s">
        <v>78</v>
      </c>
      <c r="K6" s="176"/>
      <c r="L6" s="176"/>
      <c r="M6" s="147"/>
      <c r="N6" s="176" t="s">
        <v>79</v>
      </c>
      <c r="O6" s="176"/>
      <c r="P6" s="176"/>
      <c r="Q6" s="147"/>
      <c r="R6" s="176" t="s">
        <v>80</v>
      </c>
      <c r="S6" s="176"/>
      <c r="T6" s="176"/>
      <c r="U6" s="147"/>
      <c r="V6" s="178" t="s">
        <v>81</v>
      </c>
      <c r="W6" s="178"/>
      <c r="X6" s="178"/>
      <c r="Y6" s="148"/>
      <c r="Z6" s="149"/>
    </row>
    <row r="7" spans="1:26" ht="15.75" thickBot="1">
      <c r="A7" s="112"/>
      <c r="B7" s="112">
        <v>2006</v>
      </c>
      <c r="C7" s="112">
        <v>2008</v>
      </c>
      <c r="D7" s="112">
        <v>2010</v>
      </c>
      <c r="E7" s="112">
        <v>2012</v>
      </c>
      <c r="F7" s="112">
        <v>2006</v>
      </c>
      <c r="G7" s="112">
        <v>2008</v>
      </c>
      <c r="H7" s="112">
        <v>2010</v>
      </c>
      <c r="I7" s="112">
        <v>2012</v>
      </c>
      <c r="J7" s="113">
        <v>2006</v>
      </c>
      <c r="K7" s="113">
        <v>2008</v>
      </c>
      <c r="L7" s="113">
        <v>2010</v>
      </c>
      <c r="M7" s="113">
        <v>2012</v>
      </c>
      <c r="N7" s="113">
        <v>2006</v>
      </c>
      <c r="O7" s="113">
        <v>2008</v>
      </c>
      <c r="P7" s="113">
        <v>2010</v>
      </c>
      <c r="Q7" s="113">
        <v>2012</v>
      </c>
      <c r="R7" s="113">
        <v>2006</v>
      </c>
      <c r="S7" s="113">
        <v>2008</v>
      </c>
      <c r="T7" s="113">
        <v>2010</v>
      </c>
      <c r="U7" s="113">
        <v>2012</v>
      </c>
      <c r="V7" s="113">
        <v>2006</v>
      </c>
      <c r="W7" s="113">
        <v>2008</v>
      </c>
      <c r="X7" s="113">
        <v>2010</v>
      </c>
      <c r="Y7" s="113">
        <v>2012</v>
      </c>
      <c r="Z7" s="112"/>
    </row>
    <row r="8" spans="1:26" ht="15">
      <c r="A8" s="65" t="s">
        <v>5</v>
      </c>
      <c r="B8" s="122">
        <v>2</v>
      </c>
      <c r="C8" s="114">
        <v>3</v>
      </c>
      <c r="D8" s="114">
        <v>3</v>
      </c>
      <c r="E8" s="114">
        <v>3</v>
      </c>
      <c r="F8" s="114">
        <v>7</v>
      </c>
      <c r="G8" s="114">
        <v>4</v>
      </c>
      <c r="H8" s="114">
        <v>4</v>
      </c>
      <c r="I8" s="114">
        <v>3</v>
      </c>
      <c r="J8" s="115">
        <v>4</v>
      </c>
      <c r="K8" s="115">
        <v>4</v>
      </c>
      <c r="L8" s="115">
        <v>4</v>
      </c>
      <c r="M8" s="115">
        <v>4</v>
      </c>
      <c r="N8" s="115" t="s">
        <v>53</v>
      </c>
      <c r="O8" s="115" t="s">
        <v>53</v>
      </c>
      <c r="P8" s="115" t="s">
        <v>53</v>
      </c>
      <c r="Q8" s="115" t="s">
        <v>53</v>
      </c>
      <c r="R8" s="115">
        <v>6</v>
      </c>
      <c r="S8" s="115">
        <v>6</v>
      </c>
      <c r="T8" s="115">
        <v>8</v>
      </c>
      <c r="U8" s="115">
        <v>8</v>
      </c>
      <c r="V8" s="115" t="s">
        <v>53</v>
      </c>
      <c r="W8" s="115" t="s">
        <v>53</v>
      </c>
      <c r="X8" s="115" t="s">
        <v>53</v>
      </c>
      <c r="Y8" s="115" t="s">
        <v>53</v>
      </c>
      <c r="Z8" s="64" t="s">
        <v>7</v>
      </c>
    </row>
    <row r="9" spans="1:26" ht="15">
      <c r="A9" s="65" t="s">
        <v>8</v>
      </c>
      <c r="B9" s="114">
        <v>14</v>
      </c>
      <c r="C9" s="114">
        <v>17</v>
      </c>
      <c r="D9" s="114">
        <v>17</v>
      </c>
      <c r="E9" s="116">
        <v>18</v>
      </c>
      <c r="F9" s="114">
        <v>18</v>
      </c>
      <c r="G9" s="114">
        <v>10</v>
      </c>
      <c r="H9" s="114">
        <v>10</v>
      </c>
      <c r="I9" s="114">
        <v>10</v>
      </c>
      <c r="J9" s="115">
        <v>11</v>
      </c>
      <c r="K9" s="115">
        <v>11</v>
      </c>
      <c r="L9" s="115">
        <v>10</v>
      </c>
      <c r="M9" s="115">
        <v>11</v>
      </c>
      <c r="N9" s="115" t="s">
        <v>53</v>
      </c>
      <c r="O9" s="115" t="s">
        <v>53</v>
      </c>
      <c r="P9" s="115" t="s">
        <v>53</v>
      </c>
      <c r="Q9" s="115" t="s">
        <v>53</v>
      </c>
      <c r="R9" s="115">
        <v>17</v>
      </c>
      <c r="S9" s="115">
        <v>24</v>
      </c>
      <c r="T9" s="115">
        <v>36</v>
      </c>
      <c r="U9" s="115">
        <v>40</v>
      </c>
      <c r="V9" s="115">
        <v>2</v>
      </c>
      <c r="W9" s="115">
        <v>2</v>
      </c>
      <c r="X9" s="115">
        <v>2</v>
      </c>
      <c r="Y9" s="115">
        <v>2</v>
      </c>
      <c r="Z9" s="64" t="s">
        <v>10</v>
      </c>
    </row>
    <row r="10" spans="1:26" ht="15">
      <c r="A10" s="65" t="s">
        <v>11</v>
      </c>
      <c r="B10" s="114">
        <v>12</v>
      </c>
      <c r="C10" s="114">
        <v>13</v>
      </c>
      <c r="D10" s="114">
        <v>13</v>
      </c>
      <c r="E10" s="114">
        <v>13</v>
      </c>
      <c r="F10" s="114">
        <v>18</v>
      </c>
      <c r="G10" s="114">
        <v>18</v>
      </c>
      <c r="H10" s="114">
        <v>18</v>
      </c>
      <c r="I10" s="114">
        <v>16</v>
      </c>
      <c r="J10" s="115">
        <v>2</v>
      </c>
      <c r="K10" s="115">
        <v>2</v>
      </c>
      <c r="L10" s="115">
        <v>2</v>
      </c>
      <c r="M10" s="115">
        <v>3</v>
      </c>
      <c r="N10" s="115">
        <v>2</v>
      </c>
      <c r="O10" s="115">
        <v>1</v>
      </c>
      <c r="P10" s="115">
        <v>1</v>
      </c>
      <c r="Q10" s="115">
        <v>1</v>
      </c>
      <c r="R10" s="115">
        <v>5</v>
      </c>
      <c r="S10" s="115">
        <v>6</v>
      </c>
      <c r="T10" s="115">
        <v>11</v>
      </c>
      <c r="U10" s="115">
        <v>11</v>
      </c>
      <c r="V10" s="115" t="s">
        <v>53</v>
      </c>
      <c r="W10" s="115" t="s">
        <v>53</v>
      </c>
      <c r="X10" s="115" t="s">
        <v>53</v>
      </c>
      <c r="Y10" s="115">
        <v>1</v>
      </c>
      <c r="Z10" s="64" t="s">
        <v>12</v>
      </c>
    </row>
    <row r="11" spans="1:26" ht="15">
      <c r="A11" s="65" t="s">
        <v>13</v>
      </c>
      <c r="B11" s="114">
        <v>12</v>
      </c>
      <c r="C11" s="114">
        <v>13</v>
      </c>
      <c r="D11" s="114">
        <v>13</v>
      </c>
      <c r="E11" s="114">
        <v>13</v>
      </c>
      <c r="F11" s="114">
        <v>15</v>
      </c>
      <c r="G11" s="114">
        <v>8</v>
      </c>
      <c r="H11" s="114">
        <v>10</v>
      </c>
      <c r="I11" s="114">
        <v>10</v>
      </c>
      <c r="J11" s="115">
        <v>5</v>
      </c>
      <c r="K11" s="115">
        <v>5</v>
      </c>
      <c r="L11" s="115">
        <v>5</v>
      </c>
      <c r="M11" s="115">
        <v>6</v>
      </c>
      <c r="N11" s="115" t="s">
        <v>53</v>
      </c>
      <c r="O11" s="115" t="s">
        <v>53</v>
      </c>
      <c r="P11" s="115" t="s">
        <v>53</v>
      </c>
      <c r="Q11" s="115" t="s">
        <v>53</v>
      </c>
      <c r="R11" s="115">
        <v>12</v>
      </c>
      <c r="S11" s="115">
        <v>14</v>
      </c>
      <c r="T11" s="115">
        <v>13</v>
      </c>
      <c r="U11" s="115">
        <v>13</v>
      </c>
      <c r="V11" s="115" t="s">
        <v>53</v>
      </c>
      <c r="W11" s="115" t="s">
        <v>53</v>
      </c>
      <c r="X11" s="115">
        <v>1</v>
      </c>
      <c r="Y11" s="115">
        <v>1</v>
      </c>
      <c r="Z11" s="64" t="s">
        <v>15</v>
      </c>
    </row>
    <row r="12" spans="1:26" ht="15">
      <c r="A12" s="65" t="s">
        <v>16</v>
      </c>
      <c r="B12" s="114">
        <v>5</v>
      </c>
      <c r="C12" s="114">
        <v>6</v>
      </c>
      <c r="D12" s="114">
        <v>6</v>
      </c>
      <c r="E12" s="114">
        <v>6</v>
      </c>
      <c r="F12" s="114">
        <v>12</v>
      </c>
      <c r="G12" s="114">
        <v>8</v>
      </c>
      <c r="H12" s="114">
        <v>9</v>
      </c>
      <c r="I12" s="114">
        <v>8</v>
      </c>
      <c r="J12" s="115">
        <v>2</v>
      </c>
      <c r="K12" s="115">
        <v>2</v>
      </c>
      <c r="L12" s="115">
        <v>2</v>
      </c>
      <c r="M12" s="115">
        <v>3</v>
      </c>
      <c r="N12" s="115" t="s">
        <v>53</v>
      </c>
      <c r="O12" s="115" t="s">
        <v>53</v>
      </c>
      <c r="P12" s="115" t="s">
        <v>53</v>
      </c>
      <c r="Q12" s="115" t="s">
        <v>53</v>
      </c>
      <c r="R12" s="115">
        <v>9</v>
      </c>
      <c r="S12" s="115">
        <v>10</v>
      </c>
      <c r="T12" s="115">
        <v>11</v>
      </c>
      <c r="U12" s="115">
        <v>11</v>
      </c>
      <c r="V12" s="115" t="s">
        <v>53</v>
      </c>
      <c r="W12" s="115" t="s">
        <v>53</v>
      </c>
      <c r="X12" s="115" t="s">
        <v>53</v>
      </c>
      <c r="Y12" s="115" t="s">
        <v>53</v>
      </c>
      <c r="Z12" s="64" t="s">
        <v>17</v>
      </c>
    </row>
    <row r="13" spans="1:26" ht="15">
      <c r="A13" s="65" t="s">
        <v>18</v>
      </c>
      <c r="B13" s="114">
        <v>9</v>
      </c>
      <c r="C13" s="114">
        <v>10</v>
      </c>
      <c r="D13" s="114">
        <v>10</v>
      </c>
      <c r="E13" s="114">
        <v>10</v>
      </c>
      <c r="F13" s="114">
        <v>10</v>
      </c>
      <c r="G13" s="114">
        <v>6</v>
      </c>
      <c r="H13" s="114">
        <v>7</v>
      </c>
      <c r="I13" s="114">
        <v>9</v>
      </c>
      <c r="J13" s="115">
        <v>7</v>
      </c>
      <c r="K13" s="115">
        <v>6</v>
      </c>
      <c r="L13" s="115">
        <v>6</v>
      </c>
      <c r="M13" s="115">
        <v>6</v>
      </c>
      <c r="N13" s="115" t="s">
        <v>53</v>
      </c>
      <c r="O13" s="115" t="s">
        <v>53</v>
      </c>
      <c r="P13" s="115" t="s">
        <v>53</v>
      </c>
      <c r="Q13" s="115" t="s">
        <v>53</v>
      </c>
      <c r="R13" s="115">
        <v>10</v>
      </c>
      <c r="S13" s="115">
        <v>15</v>
      </c>
      <c r="T13" s="115">
        <v>21</v>
      </c>
      <c r="U13" s="115">
        <v>22</v>
      </c>
      <c r="V13" s="115" t="s">
        <v>53</v>
      </c>
      <c r="W13" s="115" t="s">
        <v>53</v>
      </c>
      <c r="X13" s="115">
        <v>1</v>
      </c>
      <c r="Y13" s="115">
        <v>1</v>
      </c>
      <c r="Z13" s="64" t="s">
        <v>19</v>
      </c>
    </row>
    <row r="14" spans="1:26" ht="15">
      <c r="A14" s="65" t="s">
        <v>20</v>
      </c>
      <c r="B14" s="114">
        <v>13</v>
      </c>
      <c r="C14" s="114">
        <v>9</v>
      </c>
      <c r="D14" s="114">
        <v>9</v>
      </c>
      <c r="E14" s="114">
        <v>9</v>
      </c>
      <c r="F14" s="114">
        <v>14</v>
      </c>
      <c r="G14" s="114">
        <v>9</v>
      </c>
      <c r="H14" s="114">
        <v>10</v>
      </c>
      <c r="I14" s="114">
        <v>10</v>
      </c>
      <c r="J14" s="115">
        <v>4</v>
      </c>
      <c r="K14" s="115">
        <v>4</v>
      </c>
      <c r="L14" s="115">
        <v>4</v>
      </c>
      <c r="M14" s="115">
        <v>6</v>
      </c>
      <c r="N14" s="115" t="s">
        <v>53</v>
      </c>
      <c r="O14" s="115" t="s">
        <v>53</v>
      </c>
      <c r="P14" s="115" t="s">
        <v>53</v>
      </c>
      <c r="Q14" s="115" t="s">
        <v>53</v>
      </c>
      <c r="R14" s="115">
        <v>21</v>
      </c>
      <c r="S14" s="115">
        <v>20</v>
      </c>
      <c r="T14" s="115">
        <v>24</v>
      </c>
      <c r="U14" s="115">
        <v>27</v>
      </c>
      <c r="V14" s="115">
        <v>6</v>
      </c>
      <c r="W14" s="115">
        <v>6</v>
      </c>
      <c r="X14" s="115">
        <v>6</v>
      </c>
      <c r="Y14" s="115">
        <v>6</v>
      </c>
      <c r="Z14" s="64" t="s">
        <v>21</v>
      </c>
    </row>
    <row r="15" spans="1:26" ht="15">
      <c r="A15" s="65" t="s">
        <v>54</v>
      </c>
      <c r="B15" s="114" t="s">
        <v>53</v>
      </c>
      <c r="C15" s="114">
        <v>3</v>
      </c>
      <c r="D15" s="114">
        <v>3</v>
      </c>
      <c r="E15" s="114">
        <v>3</v>
      </c>
      <c r="F15" s="114">
        <v>4</v>
      </c>
      <c r="G15" s="114">
        <v>7</v>
      </c>
      <c r="H15" s="114">
        <v>8</v>
      </c>
      <c r="I15" s="114">
        <v>10</v>
      </c>
      <c r="J15" s="115">
        <v>4</v>
      </c>
      <c r="K15" s="115">
        <v>4</v>
      </c>
      <c r="L15" s="115">
        <v>4</v>
      </c>
      <c r="M15" s="115">
        <v>4</v>
      </c>
      <c r="N15" s="115" t="s">
        <v>53</v>
      </c>
      <c r="O15" s="115">
        <v>1</v>
      </c>
      <c r="P15" s="115">
        <v>1</v>
      </c>
      <c r="Q15" s="115">
        <v>1</v>
      </c>
      <c r="R15" s="115" t="s">
        <v>53</v>
      </c>
      <c r="S15" s="115">
        <v>1</v>
      </c>
      <c r="T15" s="115" t="s">
        <v>53</v>
      </c>
      <c r="U15" s="115" t="s">
        <v>53</v>
      </c>
      <c r="V15" s="115" t="s">
        <v>53</v>
      </c>
      <c r="W15" s="115" t="s">
        <v>53</v>
      </c>
      <c r="X15" s="115" t="s">
        <v>53</v>
      </c>
      <c r="Y15" s="115" t="s">
        <v>53</v>
      </c>
      <c r="Z15" s="64" t="s">
        <v>23</v>
      </c>
    </row>
    <row r="16" spans="1:26" ht="15">
      <c r="A16" s="65" t="s">
        <v>24</v>
      </c>
      <c r="B16" s="114">
        <v>1</v>
      </c>
      <c r="C16" s="114">
        <v>2</v>
      </c>
      <c r="D16" s="114">
        <v>2</v>
      </c>
      <c r="E16" s="114">
        <v>3</v>
      </c>
      <c r="F16" s="114">
        <v>7</v>
      </c>
      <c r="G16" s="114">
        <v>4</v>
      </c>
      <c r="H16" s="114">
        <v>5</v>
      </c>
      <c r="I16" s="114">
        <v>4</v>
      </c>
      <c r="J16" s="115">
        <v>2</v>
      </c>
      <c r="K16" s="115">
        <v>1</v>
      </c>
      <c r="L16" s="115">
        <v>1</v>
      </c>
      <c r="M16" s="115">
        <v>2</v>
      </c>
      <c r="N16" s="115" t="s">
        <v>53</v>
      </c>
      <c r="O16" s="115" t="s">
        <v>53</v>
      </c>
      <c r="P16" s="115" t="s">
        <v>53</v>
      </c>
      <c r="Q16" s="115" t="s">
        <v>53</v>
      </c>
      <c r="R16" s="115">
        <v>6</v>
      </c>
      <c r="S16" s="115">
        <v>7</v>
      </c>
      <c r="T16" s="115">
        <v>11</v>
      </c>
      <c r="U16" s="115">
        <v>11</v>
      </c>
      <c r="V16" s="115" t="s">
        <v>53</v>
      </c>
      <c r="W16" s="115" t="s">
        <v>53</v>
      </c>
      <c r="X16" s="115" t="s">
        <v>53</v>
      </c>
      <c r="Y16" s="115" t="s">
        <v>53</v>
      </c>
      <c r="Z16" s="64" t="s">
        <v>25</v>
      </c>
    </row>
    <row r="17" spans="1:26" ht="25.5">
      <c r="A17" s="117" t="s">
        <v>26</v>
      </c>
      <c r="B17" s="114">
        <v>12</v>
      </c>
      <c r="C17" s="114">
        <v>9</v>
      </c>
      <c r="D17" s="114">
        <v>9</v>
      </c>
      <c r="E17" s="114">
        <v>9</v>
      </c>
      <c r="F17" s="114">
        <v>18</v>
      </c>
      <c r="G17" s="114">
        <v>14</v>
      </c>
      <c r="H17" s="114">
        <v>14</v>
      </c>
      <c r="I17" s="114">
        <v>15</v>
      </c>
      <c r="J17" s="115">
        <v>2</v>
      </c>
      <c r="K17" s="115">
        <v>2</v>
      </c>
      <c r="L17" s="115">
        <v>2</v>
      </c>
      <c r="M17" s="115">
        <v>3</v>
      </c>
      <c r="N17" s="115" t="s">
        <v>53</v>
      </c>
      <c r="O17" s="115" t="s">
        <v>53</v>
      </c>
      <c r="P17" s="115" t="s">
        <v>53</v>
      </c>
      <c r="Q17" s="118" t="s">
        <v>53</v>
      </c>
      <c r="R17" s="115">
        <v>13</v>
      </c>
      <c r="S17" s="115">
        <v>16</v>
      </c>
      <c r="T17" s="115">
        <v>22</v>
      </c>
      <c r="U17" s="115">
        <v>24</v>
      </c>
      <c r="V17" s="115">
        <v>3</v>
      </c>
      <c r="W17" s="115">
        <v>3</v>
      </c>
      <c r="X17" s="115">
        <v>3</v>
      </c>
      <c r="Y17" s="115">
        <v>3</v>
      </c>
      <c r="Z17" s="119" t="s">
        <v>27</v>
      </c>
    </row>
    <row r="18" spans="1:26" ht="15">
      <c r="A18" s="65" t="s">
        <v>28</v>
      </c>
      <c r="B18" s="114" t="s">
        <v>14</v>
      </c>
      <c r="C18" s="114">
        <v>14</v>
      </c>
      <c r="D18" s="114">
        <v>15</v>
      </c>
      <c r="E18" s="114">
        <v>15</v>
      </c>
      <c r="F18" s="114" t="s">
        <v>14</v>
      </c>
      <c r="G18" s="114">
        <v>13</v>
      </c>
      <c r="H18" s="114">
        <v>14</v>
      </c>
      <c r="I18" s="114">
        <v>17</v>
      </c>
      <c r="J18" s="115" t="s">
        <v>14</v>
      </c>
      <c r="K18" s="115">
        <v>3</v>
      </c>
      <c r="L18" s="115">
        <v>3</v>
      </c>
      <c r="M18" s="115">
        <v>3</v>
      </c>
      <c r="N18" s="115" t="s">
        <v>14</v>
      </c>
      <c r="O18" s="115" t="s">
        <v>53</v>
      </c>
      <c r="P18" s="115" t="s">
        <v>53</v>
      </c>
      <c r="Q18" s="115" t="s">
        <v>53</v>
      </c>
      <c r="R18" s="115" t="s">
        <v>14</v>
      </c>
      <c r="S18" s="115">
        <v>13</v>
      </c>
      <c r="T18" s="115">
        <v>17</v>
      </c>
      <c r="U18" s="115">
        <v>20</v>
      </c>
      <c r="V18" s="115" t="s">
        <v>14</v>
      </c>
      <c r="W18" s="115">
        <v>17</v>
      </c>
      <c r="X18" s="115">
        <v>18</v>
      </c>
      <c r="Y18" s="115">
        <v>17</v>
      </c>
      <c r="Z18" s="64" t="s">
        <v>29</v>
      </c>
    </row>
    <row r="19" spans="1:26" ht="25.5">
      <c r="A19" s="117" t="s">
        <v>30</v>
      </c>
      <c r="B19" s="114">
        <v>10</v>
      </c>
      <c r="C19" s="114">
        <v>16</v>
      </c>
      <c r="D19" s="114">
        <v>16</v>
      </c>
      <c r="E19" s="114">
        <v>16</v>
      </c>
      <c r="F19" s="114">
        <v>14</v>
      </c>
      <c r="G19" s="114">
        <v>13</v>
      </c>
      <c r="H19" s="114">
        <v>13</v>
      </c>
      <c r="I19" s="114">
        <v>15</v>
      </c>
      <c r="J19" s="115">
        <v>7</v>
      </c>
      <c r="K19" s="115">
        <v>6</v>
      </c>
      <c r="L19" s="115">
        <v>6</v>
      </c>
      <c r="M19" s="115">
        <v>7</v>
      </c>
      <c r="N19" s="115" t="s">
        <v>53</v>
      </c>
      <c r="O19" s="115" t="s">
        <v>53</v>
      </c>
      <c r="P19" s="115" t="s">
        <v>53</v>
      </c>
      <c r="Q19" s="115" t="s">
        <v>53</v>
      </c>
      <c r="R19" s="115">
        <v>22</v>
      </c>
      <c r="S19" s="115">
        <v>27</v>
      </c>
      <c r="T19" s="115">
        <v>33</v>
      </c>
      <c r="U19" s="115">
        <v>34</v>
      </c>
      <c r="V19" s="115" t="s">
        <v>53</v>
      </c>
      <c r="W19" s="115" t="s">
        <v>53</v>
      </c>
      <c r="X19" s="115">
        <v>3</v>
      </c>
      <c r="Y19" s="115">
        <v>3</v>
      </c>
      <c r="Z19" s="119" t="s">
        <v>31</v>
      </c>
    </row>
    <row r="20" spans="1:26" ht="25.5">
      <c r="A20" s="117" t="s">
        <v>32</v>
      </c>
      <c r="B20" s="114">
        <v>7</v>
      </c>
      <c r="C20" s="114">
        <v>7</v>
      </c>
      <c r="D20" s="114">
        <v>7</v>
      </c>
      <c r="E20" s="114">
        <v>7</v>
      </c>
      <c r="F20" s="114">
        <v>12</v>
      </c>
      <c r="G20" s="114">
        <v>8</v>
      </c>
      <c r="H20" s="114">
        <v>10</v>
      </c>
      <c r="I20" s="114">
        <v>9</v>
      </c>
      <c r="J20" s="115">
        <v>2</v>
      </c>
      <c r="K20" s="115">
        <v>2</v>
      </c>
      <c r="L20" s="115">
        <v>2</v>
      </c>
      <c r="M20" s="115">
        <v>3</v>
      </c>
      <c r="N20" s="115" t="s">
        <v>53</v>
      </c>
      <c r="O20" s="115" t="s">
        <v>53</v>
      </c>
      <c r="P20" s="115" t="s">
        <v>53</v>
      </c>
      <c r="Q20" s="115" t="s">
        <v>53</v>
      </c>
      <c r="R20" s="115">
        <v>8</v>
      </c>
      <c r="S20" s="115">
        <v>9</v>
      </c>
      <c r="T20" s="115">
        <v>13</v>
      </c>
      <c r="U20" s="115">
        <v>13</v>
      </c>
      <c r="V20" s="115" t="s">
        <v>53</v>
      </c>
      <c r="W20" s="115" t="s">
        <v>53</v>
      </c>
      <c r="X20" s="115" t="s">
        <v>53</v>
      </c>
      <c r="Y20" s="115" t="s">
        <v>53</v>
      </c>
      <c r="Z20" s="119" t="s">
        <v>33</v>
      </c>
    </row>
    <row r="21" spans="1:26" ht="15.75" thickBot="1">
      <c r="A21" s="65" t="s">
        <v>34</v>
      </c>
      <c r="B21" s="123" t="s">
        <v>82</v>
      </c>
      <c r="C21" s="114" t="s">
        <v>82</v>
      </c>
      <c r="D21" s="114" t="s">
        <v>82</v>
      </c>
      <c r="E21" s="114">
        <v>9</v>
      </c>
      <c r="F21" s="114">
        <v>14</v>
      </c>
      <c r="G21" s="114">
        <v>13</v>
      </c>
      <c r="H21" s="114">
        <v>14</v>
      </c>
      <c r="I21" s="114">
        <v>15</v>
      </c>
      <c r="J21" s="115">
        <v>2</v>
      </c>
      <c r="K21" s="115">
        <v>3</v>
      </c>
      <c r="L21" s="115">
        <v>3</v>
      </c>
      <c r="M21" s="115">
        <v>6</v>
      </c>
      <c r="N21" s="115">
        <v>1</v>
      </c>
      <c r="O21" s="115">
        <v>1</v>
      </c>
      <c r="P21" s="115">
        <v>1</v>
      </c>
      <c r="Q21" s="115">
        <v>1</v>
      </c>
      <c r="R21" s="115">
        <v>13</v>
      </c>
      <c r="S21" s="115">
        <v>18</v>
      </c>
      <c r="T21" s="115">
        <v>21</v>
      </c>
      <c r="U21" s="115">
        <v>24</v>
      </c>
      <c r="V21" s="115">
        <v>159</v>
      </c>
      <c r="W21" s="115">
        <v>159</v>
      </c>
      <c r="X21" s="115">
        <v>159</v>
      </c>
      <c r="Y21" s="115">
        <v>160</v>
      </c>
      <c r="Z21" s="64" t="s">
        <v>35</v>
      </c>
    </row>
    <row r="22" spans="1:26" ht="15.75" thickBot="1">
      <c r="A22" s="120" t="s">
        <v>139</v>
      </c>
      <c r="B22" s="121">
        <f>SUM(B8:B20,13)</f>
        <v>110</v>
      </c>
      <c r="C22" s="121">
        <f>SUM(C8:C20,13)</f>
        <v>135</v>
      </c>
      <c r="D22" s="121">
        <f>SUM(D8:D20,13)</f>
        <v>136</v>
      </c>
      <c r="E22" s="121">
        <f>SUM(E8:E21)</f>
        <v>134</v>
      </c>
      <c r="F22" s="121">
        <f aca="true" t="shared" si="0" ref="F22:Y22">SUM(F8:F21)</f>
        <v>163</v>
      </c>
      <c r="G22" s="121">
        <f t="shared" si="0"/>
        <v>135</v>
      </c>
      <c r="H22" s="121">
        <f t="shared" si="0"/>
        <v>146</v>
      </c>
      <c r="I22" s="121">
        <f t="shared" si="0"/>
        <v>151</v>
      </c>
      <c r="J22" s="121">
        <f t="shared" si="0"/>
        <v>54</v>
      </c>
      <c r="K22" s="121">
        <f t="shared" si="0"/>
        <v>55</v>
      </c>
      <c r="L22" s="121">
        <f t="shared" si="0"/>
        <v>54</v>
      </c>
      <c r="M22" s="121">
        <f t="shared" si="0"/>
        <v>67</v>
      </c>
      <c r="N22" s="121">
        <f t="shared" si="0"/>
        <v>3</v>
      </c>
      <c r="O22" s="121">
        <f t="shared" si="0"/>
        <v>3</v>
      </c>
      <c r="P22" s="121">
        <f t="shared" si="0"/>
        <v>3</v>
      </c>
      <c r="Q22" s="121">
        <f t="shared" si="0"/>
        <v>3</v>
      </c>
      <c r="R22" s="121">
        <f t="shared" si="0"/>
        <v>142</v>
      </c>
      <c r="S22" s="121">
        <f t="shared" si="0"/>
        <v>186</v>
      </c>
      <c r="T22" s="121">
        <f t="shared" si="0"/>
        <v>241</v>
      </c>
      <c r="U22" s="121">
        <f t="shared" si="0"/>
        <v>258</v>
      </c>
      <c r="V22" s="121">
        <f t="shared" si="0"/>
        <v>170</v>
      </c>
      <c r="W22" s="121">
        <f t="shared" si="0"/>
        <v>187</v>
      </c>
      <c r="X22" s="121">
        <f t="shared" si="0"/>
        <v>193</v>
      </c>
      <c r="Y22" s="121">
        <f t="shared" si="0"/>
        <v>194</v>
      </c>
      <c r="Z22" s="70" t="s">
        <v>137</v>
      </c>
    </row>
    <row r="23" spans="1:27" s="125" customFormat="1" ht="15" hidden="1">
      <c r="A23" s="142"/>
      <c r="B23" s="142"/>
      <c r="C23" s="142"/>
      <c r="D23" s="142"/>
      <c r="E23" s="141">
        <f>(134-110)/110</f>
        <v>0.21818181818181817</v>
      </c>
      <c r="F23" s="142"/>
      <c r="G23" s="142"/>
      <c r="H23" s="142"/>
      <c r="I23" s="142">
        <f>(151-163)/163</f>
        <v>-0.0736196319018405</v>
      </c>
      <c r="J23" s="142"/>
      <c r="K23" s="142"/>
      <c r="L23" s="142"/>
      <c r="M23" s="142">
        <f>(67-54)/54</f>
        <v>0.24074074074074073</v>
      </c>
      <c r="N23" s="142"/>
      <c r="O23" s="142"/>
      <c r="P23" s="142"/>
      <c r="Q23" s="142"/>
      <c r="R23" s="142"/>
      <c r="S23" s="142"/>
      <c r="T23" s="142"/>
      <c r="U23" s="142"/>
      <c r="V23" s="142">
        <f>(258-142)/142</f>
        <v>0.8169014084507042</v>
      </c>
      <c r="W23" s="142"/>
      <c r="X23" s="142"/>
      <c r="Y23" s="142"/>
      <c r="Z23" s="142">
        <f>(194-170)/170</f>
        <v>0.1411764705882353</v>
      </c>
      <c r="AA23" s="142"/>
    </row>
    <row r="24" ht="18.75" customHeight="1" hidden="1"/>
    <row r="25" ht="15" hidden="1"/>
    <row r="26" ht="15" hidden="1"/>
    <row r="27" ht="15" hidden="1"/>
    <row r="28" ht="15" hidden="1"/>
    <row r="30" spans="1:27" ht="15">
      <c r="A30" s="15" t="s">
        <v>56</v>
      </c>
      <c r="B30" s="166" t="s">
        <v>96</v>
      </c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</row>
    <row r="33" spans="1:27" ht="15">
      <c r="A33" s="15" t="s">
        <v>50</v>
      </c>
      <c r="B33" s="35" t="s">
        <v>57</v>
      </c>
      <c r="C33" s="177" t="s">
        <v>49</v>
      </c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55"/>
      <c r="S33" s="55"/>
      <c r="T33" s="55"/>
      <c r="U33" s="55"/>
      <c r="V33" s="55"/>
      <c r="W33" s="55"/>
      <c r="X33" s="55"/>
      <c r="Y33" s="55"/>
      <c r="Z33" s="55"/>
      <c r="AA33" s="55"/>
    </row>
    <row r="34" spans="2:27" ht="15">
      <c r="B34" s="35" t="s">
        <v>62</v>
      </c>
      <c r="C34" s="34" t="s">
        <v>52</v>
      </c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14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</row>
  </sheetData>
  <mergeCells count="17">
    <mergeCell ref="N6:P6"/>
    <mergeCell ref="R6:T6"/>
    <mergeCell ref="V6:X6"/>
    <mergeCell ref="B5:D5"/>
    <mergeCell ref="F5:H5"/>
    <mergeCell ref="J5:L5"/>
    <mergeCell ref="N5:P5"/>
    <mergeCell ref="R5:T5"/>
    <mergeCell ref="V5:X5"/>
    <mergeCell ref="B30:AA30"/>
    <mergeCell ref="C33:Q33"/>
    <mergeCell ref="B6:D6"/>
    <mergeCell ref="F6:H6"/>
    <mergeCell ref="J6:L6"/>
    <mergeCell ref="A1:Z1"/>
    <mergeCell ref="A2:Z2"/>
    <mergeCell ref="A3:Z3"/>
  </mergeCells>
  <printOptions/>
  <pageMargins left="0.7" right="0.7" top="0.75" bottom="0.75" header="0.3" footer="0.3"/>
  <pageSetup horizontalDpi="600" verticalDpi="600" orientation="landscape" paperSize="9" scale="84" r:id="rId1"/>
  <colBreaks count="1" manualBreakCount="1">
    <brk id="13" max="1638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D34"/>
  <sheetViews>
    <sheetView workbookViewId="0" topLeftCell="A7">
      <selection activeCell="H20" sqref="H20:H33"/>
    </sheetView>
  </sheetViews>
  <sheetFormatPr defaultColWidth="9.140625" defaultRowHeight="15"/>
  <sheetData>
    <row r="1" spans="1:30" ht="15">
      <c r="A1" s="23"/>
      <c r="B1" s="171">
        <v>2000</v>
      </c>
      <c r="C1" s="171"/>
      <c r="D1" s="171">
        <v>2005</v>
      </c>
      <c r="E1" s="171"/>
      <c r="F1" s="171">
        <v>2006</v>
      </c>
      <c r="G1" s="171"/>
      <c r="H1" s="171">
        <v>2007</v>
      </c>
      <c r="I1" s="171"/>
      <c r="J1" s="171">
        <v>2008</v>
      </c>
      <c r="K1" s="171"/>
      <c r="L1" s="171">
        <v>2009</v>
      </c>
      <c r="M1" s="171"/>
      <c r="N1" s="170">
        <v>2010</v>
      </c>
      <c r="O1" s="170"/>
      <c r="Q1" s="175">
        <v>2000</v>
      </c>
      <c r="R1" s="175"/>
      <c r="S1" s="175">
        <v>2005</v>
      </c>
      <c r="T1" s="175"/>
      <c r="U1" s="175">
        <v>2006</v>
      </c>
      <c r="V1" s="175"/>
      <c r="W1" s="175">
        <v>2007</v>
      </c>
      <c r="X1" s="175"/>
      <c r="Y1" s="175">
        <v>2008</v>
      </c>
      <c r="Z1" s="175"/>
      <c r="AA1" s="175">
        <v>2009</v>
      </c>
      <c r="AB1" s="175"/>
      <c r="AC1" s="173">
        <v>2010</v>
      </c>
      <c r="AD1" s="173"/>
    </row>
    <row r="2" spans="1:30" ht="15.75" thickBot="1">
      <c r="A2" s="24"/>
      <c r="B2" s="19" t="s">
        <v>60</v>
      </c>
      <c r="C2" s="19" t="s">
        <v>61</v>
      </c>
      <c r="D2" s="19" t="s">
        <v>60</v>
      </c>
      <c r="E2" s="19" t="s">
        <v>61</v>
      </c>
      <c r="F2" s="19" t="s">
        <v>60</v>
      </c>
      <c r="G2" s="19" t="s">
        <v>61</v>
      </c>
      <c r="H2" s="19" t="s">
        <v>60</v>
      </c>
      <c r="I2" s="19" t="s">
        <v>61</v>
      </c>
      <c r="J2" s="19" t="s">
        <v>60</v>
      </c>
      <c r="K2" s="19" t="s">
        <v>61</v>
      </c>
      <c r="L2" s="19" t="s">
        <v>60</v>
      </c>
      <c r="M2" s="19" t="s">
        <v>61</v>
      </c>
      <c r="N2" s="20" t="s">
        <v>60</v>
      </c>
      <c r="O2" s="20" t="s">
        <v>61</v>
      </c>
      <c r="Q2" s="80" t="s">
        <v>60</v>
      </c>
      <c r="R2" s="80" t="s">
        <v>61</v>
      </c>
      <c r="S2" s="80" t="s">
        <v>60</v>
      </c>
      <c r="T2" s="80" t="s">
        <v>61</v>
      </c>
      <c r="U2" s="80" t="s">
        <v>60</v>
      </c>
      <c r="V2" s="80" t="s">
        <v>61</v>
      </c>
      <c r="W2" s="80" t="s">
        <v>60</v>
      </c>
      <c r="X2" s="80" t="s">
        <v>61</v>
      </c>
      <c r="Y2" s="80" t="s">
        <v>60</v>
      </c>
      <c r="Z2" s="80" t="s">
        <v>61</v>
      </c>
      <c r="AA2" s="80" t="s">
        <v>60</v>
      </c>
      <c r="AB2" s="80" t="s">
        <v>61</v>
      </c>
      <c r="AC2" s="81" t="s">
        <v>60</v>
      </c>
      <c r="AD2" s="81" t="s">
        <v>61</v>
      </c>
    </row>
    <row r="3" spans="1:30" ht="15">
      <c r="A3" s="26" t="s">
        <v>5</v>
      </c>
      <c r="B3" s="30">
        <v>9.369000000000002</v>
      </c>
      <c r="C3" s="27">
        <v>1.35</v>
      </c>
      <c r="D3" s="30">
        <v>9.369000000000002</v>
      </c>
      <c r="E3" s="27">
        <v>1.35</v>
      </c>
      <c r="F3" s="27">
        <v>9.369000000000002</v>
      </c>
      <c r="G3" s="27">
        <v>1.35</v>
      </c>
      <c r="H3" s="30">
        <v>9.369000000000002</v>
      </c>
      <c r="I3" s="27">
        <v>1.35</v>
      </c>
      <c r="J3" s="30">
        <v>9.369000000000002</v>
      </c>
      <c r="K3" s="27">
        <v>1.35</v>
      </c>
      <c r="L3" s="30">
        <v>9.369000000000002</v>
      </c>
      <c r="M3" s="27">
        <v>1.35</v>
      </c>
      <c r="N3" s="74">
        <v>9.369000000000002</v>
      </c>
      <c r="O3" s="28">
        <v>1.35</v>
      </c>
      <c r="Q3" s="85" t="s">
        <v>53</v>
      </c>
      <c r="R3" s="85" t="s">
        <v>53</v>
      </c>
      <c r="S3" s="85">
        <v>30</v>
      </c>
      <c r="T3" s="85">
        <v>0.7</v>
      </c>
      <c r="U3" s="85">
        <v>30</v>
      </c>
      <c r="V3" s="85">
        <v>0.7</v>
      </c>
      <c r="W3" s="85">
        <v>30</v>
      </c>
      <c r="X3" s="85">
        <v>0.7</v>
      </c>
      <c r="Y3" s="85">
        <v>30</v>
      </c>
      <c r="Z3" s="85">
        <v>0.7</v>
      </c>
      <c r="AA3" s="85">
        <v>30</v>
      </c>
      <c r="AB3" s="85">
        <v>0.7</v>
      </c>
      <c r="AC3" s="86">
        <v>30</v>
      </c>
      <c r="AD3" s="86">
        <v>0.7</v>
      </c>
    </row>
    <row r="4" spans="1:30" ht="16.5">
      <c r="A4" s="26" t="s">
        <v>8</v>
      </c>
      <c r="B4" s="30">
        <v>58985.405</v>
      </c>
      <c r="C4" s="27">
        <v>5.89</v>
      </c>
      <c r="D4" s="30">
        <v>58985.405</v>
      </c>
      <c r="E4" s="27">
        <v>5.89</v>
      </c>
      <c r="F4" s="27">
        <v>58985.405</v>
      </c>
      <c r="G4" s="27">
        <v>5.89</v>
      </c>
      <c r="H4" s="30">
        <v>58985.405</v>
      </c>
      <c r="I4" s="27">
        <v>5.89</v>
      </c>
      <c r="J4" s="30">
        <v>58985.405</v>
      </c>
      <c r="K4" s="27">
        <v>5.89</v>
      </c>
      <c r="L4" s="27" t="s">
        <v>131</v>
      </c>
      <c r="M4" s="27" t="s">
        <v>132</v>
      </c>
      <c r="N4" s="48" t="s">
        <v>133</v>
      </c>
      <c r="O4" s="49">
        <v>10.2</v>
      </c>
      <c r="Q4" s="90">
        <v>3579</v>
      </c>
      <c r="R4" s="85">
        <v>5.9</v>
      </c>
      <c r="S4" s="90">
        <v>5614</v>
      </c>
      <c r="T4" s="85">
        <v>9.3</v>
      </c>
      <c r="U4" s="90">
        <v>5614</v>
      </c>
      <c r="V4" s="85">
        <v>9.3</v>
      </c>
      <c r="W4" s="90">
        <v>5614</v>
      </c>
      <c r="X4" s="85">
        <v>9.3</v>
      </c>
      <c r="Y4" s="90">
        <v>5614</v>
      </c>
      <c r="Z4" s="85">
        <v>9.3</v>
      </c>
      <c r="AA4" s="90">
        <v>5614</v>
      </c>
      <c r="AB4" s="91">
        <v>9.3</v>
      </c>
      <c r="AC4" s="92" t="s">
        <v>94</v>
      </c>
      <c r="AD4" s="93">
        <v>78.5</v>
      </c>
    </row>
    <row r="5" spans="1:30" ht="15">
      <c r="A5" s="26" t="s">
        <v>11</v>
      </c>
      <c r="B5" s="30">
        <v>219.15850000000003</v>
      </c>
      <c r="C5" s="27">
        <v>0.05</v>
      </c>
      <c r="D5" s="30">
        <v>219.15850000000003</v>
      </c>
      <c r="E5" s="27">
        <v>0.05</v>
      </c>
      <c r="F5" s="27">
        <v>219.15850000000003</v>
      </c>
      <c r="G5" s="27">
        <v>0.05</v>
      </c>
      <c r="H5" s="30">
        <v>219.15850000000003</v>
      </c>
      <c r="I5" s="27">
        <v>0.05</v>
      </c>
      <c r="J5" s="30">
        <v>219.15850000000003</v>
      </c>
      <c r="K5" s="27">
        <v>0.05</v>
      </c>
      <c r="L5" s="30">
        <v>219.15850000000003</v>
      </c>
      <c r="M5" s="27">
        <v>0.05</v>
      </c>
      <c r="N5" s="74">
        <v>219.15850000000003</v>
      </c>
      <c r="O5" s="28">
        <v>0.05</v>
      </c>
      <c r="Q5" s="85" t="s">
        <v>53</v>
      </c>
      <c r="R5" s="85" t="s">
        <v>53</v>
      </c>
      <c r="S5" s="85" t="s">
        <v>53</v>
      </c>
      <c r="T5" s="85" t="s">
        <v>53</v>
      </c>
      <c r="U5" s="85" t="s">
        <v>53</v>
      </c>
      <c r="V5" s="85" t="s">
        <v>53</v>
      </c>
      <c r="W5" s="85" t="s">
        <v>53</v>
      </c>
      <c r="X5" s="85" t="s">
        <v>53</v>
      </c>
      <c r="Y5" s="85" t="s">
        <v>53</v>
      </c>
      <c r="Z5" s="85" t="s">
        <v>53</v>
      </c>
      <c r="AA5" s="85" t="s">
        <v>53</v>
      </c>
      <c r="AB5" s="85" t="s">
        <v>53</v>
      </c>
      <c r="AC5" s="86" t="s">
        <v>53</v>
      </c>
      <c r="AD5" s="86" t="s">
        <v>53</v>
      </c>
    </row>
    <row r="6" spans="1:30" ht="15">
      <c r="A6" s="26" t="s">
        <v>13</v>
      </c>
      <c r="B6" s="30">
        <v>1679.2912</v>
      </c>
      <c r="C6" s="27">
        <v>1.88</v>
      </c>
      <c r="D6" s="30">
        <v>1688.2235999999998</v>
      </c>
      <c r="E6" s="27">
        <v>1.89</v>
      </c>
      <c r="F6" s="27">
        <v>1688.2235999999998</v>
      </c>
      <c r="G6" s="27">
        <v>1.89</v>
      </c>
      <c r="H6" s="30">
        <v>1688.2235999999998</v>
      </c>
      <c r="I6" s="27">
        <v>1.89</v>
      </c>
      <c r="J6" s="30">
        <v>1688.2235999999998</v>
      </c>
      <c r="K6" s="27">
        <v>1.89</v>
      </c>
      <c r="L6" s="30">
        <v>1688.2235999999998</v>
      </c>
      <c r="M6" s="27">
        <v>1.89</v>
      </c>
      <c r="N6" s="74">
        <v>1706.0883999999999</v>
      </c>
      <c r="O6" s="28">
        <v>1.91</v>
      </c>
      <c r="Q6" s="85">
        <v>29</v>
      </c>
      <c r="R6" s="85">
        <v>30</v>
      </c>
      <c r="S6" s="85">
        <v>29</v>
      </c>
      <c r="T6" s="85">
        <v>30</v>
      </c>
      <c r="U6" s="85">
        <v>29</v>
      </c>
      <c r="V6" s="85">
        <v>30</v>
      </c>
      <c r="W6" s="85">
        <v>29</v>
      </c>
      <c r="X6" s="85">
        <v>30</v>
      </c>
      <c r="Y6" s="85">
        <v>29</v>
      </c>
      <c r="Z6" s="85">
        <v>30</v>
      </c>
      <c r="AA6" s="85">
        <v>29</v>
      </c>
      <c r="AB6" s="85">
        <v>30</v>
      </c>
      <c r="AC6" s="86">
        <v>29</v>
      </c>
      <c r="AD6" s="86">
        <v>30</v>
      </c>
    </row>
    <row r="7" spans="1:30" ht="15">
      <c r="A7" s="26" t="s">
        <v>16</v>
      </c>
      <c r="B7" s="30">
        <v>283.30620000000005</v>
      </c>
      <c r="C7" s="27">
        <v>1.59</v>
      </c>
      <c r="D7" s="30">
        <v>283.30620000000005</v>
      </c>
      <c r="E7" s="27">
        <v>1.59</v>
      </c>
      <c r="F7" s="27">
        <v>283.30620000000005</v>
      </c>
      <c r="G7" s="27">
        <v>1.59</v>
      </c>
      <c r="H7" s="30">
        <v>283.30620000000005</v>
      </c>
      <c r="I7" s="27">
        <v>1.59</v>
      </c>
      <c r="J7" s="30">
        <v>283.30620000000005</v>
      </c>
      <c r="K7" s="27">
        <v>1.59</v>
      </c>
      <c r="L7" s="30">
        <v>283.30620000000005</v>
      </c>
      <c r="M7" s="27">
        <v>1.59</v>
      </c>
      <c r="N7" s="74">
        <v>283.30620000000005</v>
      </c>
      <c r="O7" s="28">
        <v>1.59</v>
      </c>
      <c r="Q7" s="85">
        <v>1</v>
      </c>
      <c r="R7" s="85" t="s">
        <v>53</v>
      </c>
      <c r="S7" s="85">
        <v>1</v>
      </c>
      <c r="T7" s="85" t="s">
        <v>53</v>
      </c>
      <c r="U7" s="85">
        <v>1</v>
      </c>
      <c r="V7" s="85" t="s">
        <v>53</v>
      </c>
      <c r="W7" s="85">
        <v>1</v>
      </c>
      <c r="X7" s="85" t="s">
        <v>53</v>
      </c>
      <c r="Y7" s="85">
        <v>1</v>
      </c>
      <c r="Z7" s="85" t="s">
        <v>53</v>
      </c>
      <c r="AA7" s="85">
        <v>1</v>
      </c>
      <c r="AB7" s="85" t="s">
        <v>53</v>
      </c>
      <c r="AC7" s="86">
        <v>1</v>
      </c>
      <c r="AD7" s="86" t="s">
        <v>53</v>
      </c>
    </row>
    <row r="8" spans="1:30" ht="15">
      <c r="A8" s="26" t="s">
        <v>18</v>
      </c>
      <c r="B8" s="30">
        <v>50.1696</v>
      </c>
      <c r="C8" s="27">
        <v>0.48</v>
      </c>
      <c r="D8" s="30">
        <v>50.1696</v>
      </c>
      <c r="E8" s="27">
        <v>0.48</v>
      </c>
      <c r="F8" s="27">
        <v>50.1696</v>
      </c>
      <c r="G8" s="27">
        <v>0.48</v>
      </c>
      <c r="H8" s="30">
        <v>50.1696</v>
      </c>
      <c r="I8" s="27">
        <v>0.48</v>
      </c>
      <c r="J8" s="30">
        <v>50.1696</v>
      </c>
      <c r="K8" s="27">
        <v>0.48</v>
      </c>
      <c r="L8" s="30">
        <v>50.1696</v>
      </c>
      <c r="M8" s="27">
        <v>0.48</v>
      </c>
      <c r="N8" s="74">
        <v>50.1696</v>
      </c>
      <c r="O8" s="28">
        <v>0.48</v>
      </c>
      <c r="Q8" s="85">
        <v>5</v>
      </c>
      <c r="R8" s="85">
        <v>0.1</v>
      </c>
      <c r="S8" s="85">
        <v>5</v>
      </c>
      <c r="T8" s="85">
        <v>0.1</v>
      </c>
      <c r="U8" s="85">
        <v>5</v>
      </c>
      <c r="V8" s="85">
        <v>0.1</v>
      </c>
      <c r="W8" s="85">
        <v>5</v>
      </c>
      <c r="X8" s="85">
        <v>0.1</v>
      </c>
      <c r="Y8" s="85">
        <v>5</v>
      </c>
      <c r="Z8" s="85">
        <v>0.1</v>
      </c>
      <c r="AA8" s="85">
        <v>5</v>
      </c>
      <c r="AB8" s="85">
        <v>0.1</v>
      </c>
      <c r="AC8" s="86">
        <v>5</v>
      </c>
      <c r="AD8" s="86">
        <v>0.1</v>
      </c>
    </row>
    <row r="9" spans="1:30" ht="15">
      <c r="A9" s="26" t="s">
        <v>20</v>
      </c>
      <c r="B9" s="30">
        <v>33054.6</v>
      </c>
      <c r="C9" s="27">
        <v>10.68</v>
      </c>
      <c r="D9" s="30">
        <v>33054.6</v>
      </c>
      <c r="E9" s="27">
        <v>10.68</v>
      </c>
      <c r="F9" s="27">
        <v>33054.6</v>
      </c>
      <c r="G9" s="27">
        <v>10.68</v>
      </c>
      <c r="H9" s="30">
        <v>33054.6</v>
      </c>
      <c r="I9" s="27">
        <v>10.68</v>
      </c>
      <c r="J9" s="30">
        <v>33054.6</v>
      </c>
      <c r="K9" s="27">
        <v>10.68</v>
      </c>
      <c r="L9" s="30">
        <v>33054.6</v>
      </c>
      <c r="M9" s="27">
        <v>10.68</v>
      </c>
      <c r="N9" s="74">
        <v>33054.6</v>
      </c>
      <c r="O9" s="28">
        <v>10.68</v>
      </c>
      <c r="Q9" s="85">
        <v>685</v>
      </c>
      <c r="R9" s="85">
        <v>1.3</v>
      </c>
      <c r="S9" s="85">
        <v>685</v>
      </c>
      <c r="T9" s="85">
        <v>1.3</v>
      </c>
      <c r="U9" s="85">
        <v>685</v>
      </c>
      <c r="V9" s="85">
        <v>1.3</v>
      </c>
      <c r="W9" s="85">
        <v>685</v>
      </c>
      <c r="X9" s="85">
        <v>1.3</v>
      </c>
      <c r="Y9" s="85">
        <v>685</v>
      </c>
      <c r="Z9" s="85">
        <v>1.3</v>
      </c>
      <c r="AA9" s="85">
        <v>685</v>
      </c>
      <c r="AB9" s="85">
        <v>1.3</v>
      </c>
      <c r="AC9" s="86">
        <v>685</v>
      </c>
      <c r="AD9" s="86">
        <v>1.3</v>
      </c>
    </row>
    <row r="10" spans="1:30" ht="15">
      <c r="A10" s="26" t="s">
        <v>93</v>
      </c>
      <c r="B10" s="30">
        <v>517.72</v>
      </c>
      <c r="C10" s="27">
        <v>8.6</v>
      </c>
      <c r="D10" s="30">
        <v>517.72</v>
      </c>
      <c r="E10" s="27">
        <v>8.6</v>
      </c>
      <c r="F10" s="30">
        <v>517.72</v>
      </c>
      <c r="G10" s="27">
        <v>8.6</v>
      </c>
      <c r="H10" s="30">
        <v>517.72</v>
      </c>
      <c r="I10" s="27">
        <v>8.6</v>
      </c>
      <c r="J10" s="30">
        <v>517.72</v>
      </c>
      <c r="K10" s="27">
        <v>8.6</v>
      </c>
      <c r="L10" s="30">
        <v>517.72</v>
      </c>
      <c r="M10" s="27">
        <v>8.6</v>
      </c>
      <c r="N10" s="30">
        <v>517.72</v>
      </c>
      <c r="O10" s="28">
        <v>8.6</v>
      </c>
      <c r="Q10" s="85" t="s">
        <v>53</v>
      </c>
      <c r="R10" s="85" t="s">
        <v>53</v>
      </c>
      <c r="S10" s="85" t="s">
        <v>53</v>
      </c>
      <c r="T10" s="85" t="s">
        <v>53</v>
      </c>
      <c r="U10" s="85" t="s">
        <v>53</v>
      </c>
      <c r="V10" s="85" t="s">
        <v>53</v>
      </c>
      <c r="W10" s="85" t="s">
        <v>53</v>
      </c>
      <c r="X10" s="85" t="s">
        <v>53</v>
      </c>
      <c r="Y10" s="85" t="s">
        <v>53</v>
      </c>
      <c r="Z10" s="85" t="s">
        <v>53</v>
      </c>
      <c r="AA10" s="85" t="s">
        <v>53</v>
      </c>
      <c r="AB10" s="85" t="s">
        <v>53</v>
      </c>
      <c r="AC10" s="86" t="s">
        <v>53</v>
      </c>
      <c r="AD10" s="86" t="s">
        <v>53</v>
      </c>
    </row>
    <row r="11" spans="1:30" ht="15">
      <c r="A11" s="26" t="s">
        <v>24</v>
      </c>
      <c r="B11" s="30">
        <v>263.1897</v>
      </c>
      <c r="C11" s="27">
        <v>2.29</v>
      </c>
      <c r="D11" s="30">
        <v>285.02639999999997</v>
      </c>
      <c r="E11" s="27">
        <v>2.48</v>
      </c>
      <c r="F11" s="27">
        <v>285.02639999999997</v>
      </c>
      <c r="G11" s="27">
        <v>2.48</v>
      </c>
      <c r="H11" s="30">
        <v>285.02639999999997</v>
      </c>
      <c r="I11" s="27">
        <v>2.48</v>
      </c>
      <c r="J11" s="30">
        <v>285.02639999999997</v>
      </c>
      <c r="K11" s="27">
        <v>2.48</v>
      </c>
      <c r="L11" s="30">
        <v>285.02639999999997</v>
      </c>
      <c r="M11" s="27">
        <v>2.48</v>
      </c>
      <c r="N11" s="74">
        <v>285.02639999999997</v>
      </c>
      <c r="O11" s="28">
        <v>2.48</v>
      </c>
      <c r="Q11" s="85">
        <v>28</v>
      </c>
      <c r="R11" s="85">
        <v>0.3</v>
      </c>
      <c r="S11" s="85">
        <v>28</v>
      </c>
      <c r="T11" s="85">
        <v>0.3</v>
      </c>
      <c r="U11" s="85">
        <v>28</v>
      </c>
      <c r="V11" s="85">
        <v>0.3</v>
      </c>
      <c r="W11" s="85">
        <v>28</v>
      </c>
      <c r="X11" s="85">
        <v>0.3</v>
      </c>
      <c r="Y11" s="85">
        <v>28</v>
      </c>
      <c r="Z11" s="85">
        <v>0.3</v>
      </c>
      <c r="AA11" s="85">
        <v>28</v>
      </c>
      <c r="AB11" s="85">
        <v>0.3</v>
      </c>
      <c r="AC11" s="86">
        <v>28</v>
      </c>
      <c r="AD11" s="86">
        <v>0.3</v>
      </c>
    </row>
    <row r="12" spans="1:30" ht="24">
      <c r="A12" s="31" t="s">
        <v>26</v>
      </c>
      <c r="B12" s="30">
        <v>671993.094</v>
      </c>
      <c r="C12" s="27">
        <v>31.26</v>
      </c>
      <c r="D12" s="30">
        <v>671993.094</v>
      </c>
      <c r="E12" s="27">
        <v>31.26</v>
      </c>
      <c r="F12" s="27">
        <v>671993.094</v>
      </c>
      <c r="G12" s="27">
        <v>31.26</v>
      </c>
      <c r="H12" s="30">
        <v>671993.094</v>
      </c>
      <c r="I12" s="27">
        <v>31.26</v>
      </c>
      <c r="J12" s="30">
        <v>671993.094</v>
      </c>
      <c r="K12" s="27">
        <v>31.26</v>
      </c>
      <c r="L12" s="30">
        <v>671993.094</v>
      </c>
      <c r="M12" s="27">
        <v>31.26</v>
      </c>
      <c r="N12" s="74">
        <v>671993.094</v>
      </c>
      <c r="O12" s="28">
        <v>31.26</v>
      </c>
      <c r="Q12" s="90">
        <v>3290</v>
      </c>
      <c r="R12" s="85">
        <v>3.4</v>
      </c>
      <c r="S12" s="90">
        <v>3290</v>
      </c>
      <c r="T12" s="85">
        <v>3.4</v>
      </c>
      <c r="U12" s="90">
        <v>3290</v>
      </c>
      <c r="V12" s="85">
        <v>3.4</v>
      </c>
      <c r="W12" s="90">
        <v>3290</v>
      </c>
      <c r="X12" s="85">
        <v>3.4</v>
      </c>
      <c r="Y12" s="90">
        <v>3290</v>
      </c>
      <c r="Z12" s="85">
        <v>3.4</v>
      </c>
      <c r="AA12" s="90">
        <v>3290</v>
      </c>
      <c r="AB12" s="85">
        <v>3.4</v>
      </c>
      <c r="AC12" s="95">
        <v>3290</v>
      </c>
      <c r="AD12" s="86">
        <v>3.4</v>
      </c>
    </row>
    <row r="13" spans="1:30" ht="15">
      <c r="A13" s="26" t="s">
        <v>28</v>
      </c>
      <c r="B13" s="30">
        <v>105745.30859999999</v>
      </c>
      <c r="C13" s="27">
        <v>4.22</v>
      </c>
      <c r="D13" s="30">
        <v>105745.30859999999</v>
      </c>
      <c r="E13" s="27">
        <v>4.22</v>
      </c>
      <c r="F13" s="27">
        <v>105745.30859999999</v>
      </c>
      <c r="G13" s="27">
        <v>4.22</v>
      </c>
      <c r="H13" s="30">
        <v>105745.30859999999</v>
      </c>
      <c r="I13" s="27">
        <v>4.22</v>
      </c>
      <c r="J13" s="30">
        <v>105745.30859999999</v>
      </c>
      <c r="K13" s="27">
        <v>4.22</v>
      </c>
      <c r="L13" s="30">
        <v>105745.30859999999</v>
      </c>
      <c r="M13" s="27">
        <v>4.22</v>
      </c>
      <c r="N13" s="74">
        <v>105745.30859999999</v>
      </c>
      <c r="O13" s="28">
        <v>4.22</v>
      </c>
      <c r="Q13" s="85">
        <v>12</v>
      </c>
      <c r="R13" s="85">
        <v>0.1</v>
      </c>
      <c r="S13" s="85">
        <v>12</v>
      </c>
      <c r="T13" s="85">
        <v>0.1</v>
      </c>
      <c r="U13" s="85">
        <v>12</v>
      </c>
      <c r="V13" s="85">
        <v>0.1</v>
      </c>
      <c r="W13" s="85">
        <v>12</v>
      </c>
      <c r="X13" s="85">
        <v>0.1</v>
      </c>
      <c r="Y13" s="85">
        <v>12</v>
      </c>
      <c r="Z13" s="85">
        <v>0.1</v>
      </c>
      <c r="AA13" s="85">
        <v>12</v>
      </c>
      <c r="AB13" s="85">
        <v>0.1</v>
      </c>
      <c r="AC13" s="86">
        <v>12</v>
      </c>
      <c r="AD13" s="86">
        <v>0.1</v>
      </c>
    </row>
    <row r="14" spans="1:30" ht="36">
      <c r="A14" s="33" t="s">
        <v>30</v>
      </c>
      <c r="B14" s="30">
        <v>592.576</v>
      </c>
      <c r="C14" s="27">
        <v>0.32</v>
      </c>
      <c r="D14" s="30">
        <v>1185.152</v>
      </c>
      <c r="E14" s="27">
        <v>0.64</v>
      </c>
      <c r="F14" s="27">
        <v>1185.152</v>
      </c>
      <c r="G14" s="27">
        <v>0.64</v>
      </c>
      <c r="H14" s="30">
        <v>1185.152</v>
      </c>
      <c r="I14" s="27">
        <v>0.64</v>
      </c>
      <c r="J14" s="30">
        <v>1185.152</v>
      </c>
      <c r="K14" s="27">
        <v>0.64</v>
      </c>
      <c r="L14" s="30">
        <v>1185.152</v>
      </c>
      <c r="M14" s="27">
        <v>0.64</v>
      </c>
      <c r="N14" s="74">
        <v>1185.152</v>
      </c>
      <c r="O14" s="28">
        <v>0.64</v>
      </c>
      <c r="Q14" s="85">
        <v>24</v>
      </c>
      <c r="R14" s="85">
        <v>0.6</v>
      </c>
      <c r="S14" s="85">
        <v>24</v>
      </c>
      <c r="T14" s="85">
        <v>0.6</v>
      </c>
      <c r="U14" s="85">
        <v>24</v>
      </c>
      <c r="V14" s="85">
        <v>0.6</v>
      </c>
      <c r="W14" s="85">
        <v>24</v>
      </c>
      <c r="X14" s="85">
        <v>0.6</v>
      </c>
      <c r="Y14" s="85">
        <v>24</v>
      </c>
      <c r="Z14" s="85">
        <v>0.6</v>
      </c>
      <c r="AA14" s="85">
        <v>24</v>
      </c>
      <c r="AB14" s="85">
        <v>0.6</v>
      </c>
      <c r="AC14" s="86">
        <v>24</v>
      </c>
      <c r="AD14" s="86">
        <v>0.6</v>
      </c>
    </row>
    <row r="15" spans="1:30" ht="36">
      <c r="A15" s="33" t="s">
        <v>32</v>
      </c>
      <c r="B15" s="30">
        <v>250.8</v>
      </c>
      <c r="C15" s="27">
        <v>0.3</v>
      </c>
      <c r="D15" s="30">
        <v>4698.32</v>
      </c>
      <c r="E15" s="27">
        <v>5.62</v>
      </c>
      <c r="F15" s="27">
        <v>4698.32</v>
      </c>
      <c r="G15" s="27">
        <v>5.62</v>
      </c>
      <c r="H15" s="30">
        <v>4698.32</v>
      </c>
      <c r="I15" s="27">
        <v>5.62</v>
      </c>
      <c r="J15" s="30">
        <v>4698.32</v>
      </c>
      <c r="K15" s="27">
        <v>5.62</v>
      </c>
      <c r="L15" s="30">
        <v>4698.32</v>
      </c>
      <c r="M15" s="27">
        <v>5.62</v>
      </c>
      <c r="N15" s="74">
        <v>4698.32</v>
      </c>
      <c r="O15" s="28">
        <v>5.62</v>
      </c>
      <c r="Q15" s="85">
        <v>80</v>
      </c>
      <c r="R15" s="85">
        <v>0.3</v>
      </c>
      <c r="S15" s="85">
        <v>775</v>
      </c>
      <c r="T15" s="85">
        <v>2.6</v>
      </c>
      <c r="U15" s="85">
        <v>775</v>
      </c>
      <c r="V15" s="85">
        <v>2.6</v>
      </c>
      <c r="W15" s="85">
        <v>775</v>
      </c>
      <c r="X15" s="85">
        <v>2.6</v>
      </c>
      <c r="Y15" s="85">
        <v>775</v>
      </c>
      <c r="Z15" s="85">
        <v>2.6</v>
      </c>
      <c r="AA15" s="85">
        <v>775</v>
      </c>
      <c r="AB15" s="85">
        <v>2.6</v>
      </c>
      <c r="AC15" s="86">
        <v>775</v>
      </c>
      <c r="AD15" s="86">
        <v>2.6</v>
      </c>
    </row>
    <row r="16" spans="1:30" ht="15.75" thickBot="1">
      <c r="A16" s="26" t="s">
        <v>34</v>
      </c>
      <c r="B16" s="30">
        <v>2745.4440000000004</v>
      </c>
      <c r="C16" s="27">
        <v>0.52</v>
      </c>
      <c r="D16" s="30">
        <v>2745.4440000000004</v>
      </c>
      <c r="E16" s="27">
        <v>0.52</v>
      </c>
      <c r="F16" s="27">
        <v>2745.4440000000004</v>
      </c>
      <c r="G16" s="27">
        <v>0.52</v>
      </c>
      <c r="H16" s="30">
        <v>2745.4440000000004</v>
      </c>
      <c r="I16" s="27">
        <v>0.52</v>
      </c>
      <c r="J16" s="30">
        <v>2745.4440000000004</v>
      </c>
      <c r="K16" s="27">
        <v>0.52</v>
      </c>
      <c r="L16" s="30">
        <v>2745.4440000000004</v>
      </c>
      <c r="M16" s="27">
        <v>0.52</v>
      </c>
      <c r="N16" s="74">
        <v>2745.4440000000004</v>
      </c>
      <c r="O16" s="28">
        <v>0.52</v>
      </c>
      <c r="Q16" s="90">
        <v>1251</v>
      </c>
      <c r="R16" s="85">
        <v>1.8</v>
      </c>
      <c r="S16" s="90">
        <v>1251</v>
      </c>
      <c r="T16" s="85">
        <v>1.8</v>
      </c>
      <c r="U16" s="90">
        <v>1251</v>
      </c>
      <c r="V16" s="85">
        <v>1.8</v>
      </c>
      <c r="W16" s="90">
        <v>1251</v>
      </c>
      <c r="X16" s="85">
        <v>1.8</v>
      </c>
      <c r="Y16" s="90">
        <v>1251</v>
      </c>
      <c r="Z16" s="85">
        <v>1.8</v>
      </c>
      <c r="AA16" s="90">
        <v>1251</v>
      </c>
      <c r="AB16" s="85">
        <v>1.8</v>
      </c>
      <c r="AC16" s="95">
        <v>1251</v>
      </c>
      <c r="AD16" s="86">
        <v>1.8</v>
      </c>
    </row>
    <row r="17" spans="1:30" ht="15.75" thickBot="1">
      <c r="A17" s="21" t="s">
        <v>55</v>
      </c>
      <c r="B17" s="50">
        <f>SUM(B3:B16)</f>
        <v>876389.4318000001</v>
      </c>
      <c r="C17" s="51">
        <f>(B17*100)/'Table III.1'!P32</f>
        <v>34.974255133962515</v>
      </c>
      <c r="D17" s="50">
        <f>SUM(D3:D16)</f>
        <v>881460.2969</v>
      </c>
      <c r="E17" s="51">
        <f>(D17*100)/'Table III.1'!P32</f>
        <v>35.17661920103375</v>
      </c>
      <c r="F17" s="50">
        <f>SUM(F3:F16)</f>
        <v>881460.2969</v>
      </c>
      <c r="G17" s="51">
        <f>(F17*100)/'Table III.1'!P32</f>
        <v>35.17661920103375</v>
      </c>
      <c r="H17" s="50">
        <f>SUM(H3:H16)</f>
        <v>881460.2969</v>
      </c>
      <c r="I17" s="51">
        <f>(H17*100)/'Table III.1'!P32</f>
        <v>35.17661920103375</v>
      </c>
      <c r="J17" s="50">
        <f>SUM(J3:J16)</f>
        <v>881460.2969</v>
      </c>
      <c r="K17" s="51">
        <f>(J17*100)/'Table III.1'!P32</f>
        <v>35.17661920103375</v>
      </c>
      <c r="L17" s="50">
        <f>SUM(L5:L16,L3,149176)</f>
        <v>971650.8918999999</v>
      </c>
      <c r="M17" s="51">
        <f>(L17*100)/'Table III.1'!P32</f>
        <v>38.77587401374324</v>
      </c>
      <c r="N17" s="52">
        <f>SUM(N5:N16,N3,102185)</f>
        <v>924677.7566999999</v>
      </c>
      <c r="O17" s="53">
        <f>(N17*100)/'Table III.1'!P32</f>
        <v>36.90130734815407</v>
      </c>
      <c r="Q17" s="99">
        <f>SUM(Q16,Q15,Q14,Q13,Q12,Q11,Q9,Q7,Q8,Q6,Q4)</f>
        <v>8984</v>
      </c>
      <c r="R17" s="100">
        <v>3.1</v>
      </c>
      <c r="S17" s="99">
        <f>SUM(S3,S4,S6,S7,S8,S9,S11,S12,S13,S14,S15,S16)</f>
        <v>11744</v>
      </c>
      <c r="T17" s="100">
        <v>3.6</v>
      </c>
      <c r="U17" s="99">
        <f>SUM(U11:U16,U6:U9,U3:U4)</f>
        <v>11744</v>
      </c>
      <c r="V17" s="100">
        <v>3.6</v>
      </c>
      <c r="W17" s="99">
        <f>SUM(W11:W16,W6:W9,W3:W4)</f>
        <v>11744</v>
      </c>
      <c r="X17" s="100">
        <v>3.6</v>
      </c>
      <c r="Y17" s="99">
        <f>SUM(Y11:Y16,Y6:Y9,Y3:Y4)</f>
        <v>11744</v>
      </c>
      <c r="Z17" s="100">
        <v>3.6</v>
      </c>
      <c r="AA17" s="99">
        <f>SUM(AA11:AA16,AA6:AA9,AA3:AA4)</f>
        <v>11744</v>
      </c>
      <c r="AB17" s="100">
        <v>3.6</v>
      </c>
      <c r="AC17" s="101">
        <f>SUM(AC11:AC16,AC6:AC9,AC3,47391)</f>
        <v>53521</v>
      </c>
      <c r="AD17" s="102">
        <v>8.5</v>
      </c>
    </row>
    <row r="19" spans="2:8" ht="15">
      <c r="B19">
        <v>2000</v>
      </c>
      <c r="C19">
        <v>2005</v>
      </c>
      <c r="D19">
        <v>2006</v>
      </c>
      <c r="E19">
        <v>2007</v>
      </c>
      <c r="F19">
        <v>2008</v>
      </c>
      <c r="G19">
        <v>2009</v>
      </c>
      <c r="H19">
        <v>2010</v>
      </c>
    </row>
    <row r="20" spans="1:12" ht="15">
      <c r="A20" s="26" t="s">
        <v>5</v>
      </c>
      <c r="B20" s="126">
        <f>SUM(B3,Q3)</f>
        <v>9.369000000000002</v>
      </c>
      <c r="C20" s="126">
        <f>SUM(D3,S3)</f>
        <v>39.369</v>
      </c>
      <c r="D20" s="126">
        <f>SUM(F3,U3)</f>
        <v>39.369</v>
      </c>
      <c r="E20" s="126">
        <f>SUM(H3,W3)</f>
        <v>39.369</v>
      </c>
      <c r="F20" s="126">
        <f>SUM(J3,Y3)</f>
        <v>39.369</v>
      </c>
      <c r="G20" s="126">
        <f>SUM(L3,AA3)</f>
        <v>39.369</v>
      </c>
      <c r="H20" s="126">
        <f>SUM(AC3,N3)</f>
        <v>39.369</v>
      </c>
      <c r="I20" s="126"/>
      <c r="J20" s="126"/>
      <c r="K20" s="126"/>
      <c r="L20" s="126"/>
    </row>
    <row r="21" spans="1:12" ht="15">
      <c r="A21" s="26" t="s">
        <v>8</v>
      </c>
      <c r="B21" s="126">
        <f aca="true" t="shared" si="0" ref="B21:B33">SUM(B4,Q4)</f>
        <v>62564.405</v>
      </c>
      <c r="C21" s="126">
        <f aca="true" t="shared" si="1" ref="C21:C33">SUM(D4,S4)</f>
        <v>64599.405</v>
      </c>
      <c r="D21" s="126">
        <f aca="true" t="shared" si="2" ref="D21:D33">SUM(F4,U4)</f>
        <v>64599.405</v>
      </c>
      <c r="E21" s="126">
        <f aca="true" t="shared" si="3" ref="E21:E33">SUM(H4,W4)</f>
        <v>64599.405</v>
      </c>
      <c r="F21" s="126">
        <f aca="true" t="shared" si="4" ref="F21:F33">SUM(J4,Y4)</f>
        <v>64599.405</v>
      </c>
      <c r="G21" s="126">
        <f>SUM(149176,AA4)</f>
        <v>154790</v>
      </c>
      <c r="H21" s="126">
        <f>SUM(47391,102185)</f>
        <v>149576</v>
      </c>
      <c r="I21" s="126"/>
      <c r="J21" s="126"/>
      <c r="K21" s="126"/>
      <c r="L21" s="126"/>
    </row>
    <row r="22" spans="1:12" ht="15">
      <c r="A22" s="26" t="s">
        <v>11</v>
      </c>
      <c r="B22" s="126">
        <f t="shared" si="0"/>
        <v>219.15850000000003</v>
      </c>
      <c r="C22" s="126">
        <f t="shared" si="1"/>
        <v>219.15850000000003</v>
      </c>
      <c r="D22" s="126">
        <f t="shared" si="2"/>
        <v>219.15850000000003</v>
      </c>
      <c r="E22" s="126">
        <f t="shared" si="3"/>
        <v>219.15850000000003</v>
      </c>
      <c r="F22" s="126">
        <f t="shared" si="4"/>
        <v>219.15850000000003</v>
      </c>
      <c r="G22" s="126">
        <f aca="true" t="shared" si="5" ref="G22:G33">SUM(L5,AA5)</f>
        <v>219.15850000000003</v>
      </c>
      <c r="H22" s="126">
        <f aca="true" t="shared" si="6" ref="H22:H33">SUM(AC5,N5)</f>
        <v>219.15850000000003</v>
      </c>
      <c r="I22" s="126"/>
      <c r="J22" s="126"/>
      <c r="K22" s="126"/>
      <c r="L22" s="126"/>
    </row>
    <row r="23" spans="1:12" ht="15">
      <c r="A23" s="26" t="s">
        <v>13</v>
      </c>
      <c r="B23" s="126">
        <f t="shared" si="0"/>
        <v>1708.2912</v>
      </c>
      <c r="C23" s="126">
        <f t="shared" si="1"/>
        <v>1717.2235999999998</v>
      </c>
      <c r="D23" s="126">
        <f t="shared" si="2"/>
        <v>1717.2235999999998</v>
      </c>
      <c r="E23" s="126">
        <f t="shared" si="3"/>
        <v>1717.2235999999998</v>
      </c>
      <c r="F23" s="126">
        <f t="shared" si="4"/>
        <v>1717.2235999999998</v>
      </c>
      <c r="G23" s="126">
        <f t="shared" si="5"/>
        <v>1717.2235999999998</v>
      </c>
      <c r="H23" s="126">
        <f t="shared" si="6"/>
        <v>1735.0883999999999</v>
      </c>
      <c r="I23" s="126"/>
      <c r="J23" s="126"/>
      <c r="K23" s="126"/>
      <c r="L23" s="126"/>
    </row>
    <row r="24" spans="1:12" ht="15">
      <c r="A24" s="26" t="s">
        <v>16</v>
      </c>
      <c r="B24" s="126">
        <f t="shared" si="0"/>
        <v>284.30620000000005</v>
      </c>
      <c r="C24" s="126">
        <f t="shared" si="1"/>
        <v>284.30620000000005</v>
      </c>
      <c r="D24" s="126">
        <f t="shared" si="2"/>
        <v>284.30620000000005</v>
      </c>
      <c r="E24" s="126">
        <f t="shared" si="3"/>
        <v>284.30620000000005</v>
      </c>
      <c r="F24" s="126">
        <f t="shared" si="4"/>
        <v>284.30620000000005</v>
      </c>
      <c r="G24" s="126">
        <f t="shared" si="5"/>
        <v>284.30620000000005</v>
      </c>
      <c r="H24" s="126">
        <f t="shared" si="6"/>
        <v>284.30620000000005</v>
      </c>
      <c r="I24" s="126"/>
      <c r="J24" s="126"/>
      <c r="K24" s="126"/>
      <c r="L24" s="126"/>
    </row>
    <row r="25" spans="1:12" ht="15">
      <c r="A25" s="26" t="s">
        <v>18</v>
      </c>
      <c r="B25" s="126">
        <f t="shared" si="0"/>
        <v>55.1696</v>
      </c>
      <c r="C25" s="126">
        <f t="shared" si="1"/>
        <v>55.1696</v>
      </c>
      <c r="D25" s="126">
        <f t="shared" si="2"/>
        <v>55.1696</v>
      </c>
      <c r="E25" s="126">
        <f t="shared" si="3"/>
        <v>55.1696</v>
      </c>
      <c r="F25" s="126">
        <f t="shared" si="4"/>
        <v>55.1696</v>
      </c>
      <c r="G25" s="126">
        <f t="shared" si="5"/>
        <v>55.1696</v>
      </c>
      <c r="H25" s="126">
        <f t="shared" si="6"/>
        <v>55.1696</v>
      </c>
      <c r="I25" s="126"/>
      <c r="J25" s="126"/>
      <c r="K25" s="126"/>
      <c r="L25" s="126"/>
    </row>
    <row r="26" spans="1:12" ht="15">
      <c r="A26" s="26" t="s">
        <v>20</v>
      </c>
      <c r="B26" s="126">
        <f t="shared" si="0"/>
        <v>33739.6</v>
      </c>
      <c r="C26" s="126">
        <f t="shared" si="1"/>
        <v>33739.6</v>
      </c>
      <c r="D26" s="126">
        <f t="shared" si="2"/>
        <v>33739.6</v>
      </c>
      <c r="E26" s="126">
        <f t="shared" si="3"/>
        <v>33739.6</v>
      </c>
      <c r="F26" s="126">
        <f t="shared" si="4"/>
        <v>33739.6</v>
      </c>
      <c r="G26" s="126">
        <f t="shared" si="5"/>
        <v>33739.6</v>
      </c>
      <c r="H26" s="126">
        <f t="shared" si="6"/>
        <v>33739.6</v>
      </c>
      <c r="I26" s="126"/>
      <c r="J26" s="126"/>
      <c r="K26" s="126"/>
      <c r="L26" s="126"/>
    </row>
    <row r="27" spans="1:12" ht="15">
      <c r="A27" s="26" t="s">
        <v>93</v>
      </c>
      <c r="B27" s="126">
        <f t="shared" si="0"/>
        <v>517.72</v>
      </c>
      <c r="C27" s="126">
        <f t="shared" si="1"/>
        <v>517.72</v>
      </c>
      <c r="D27" s="126">
        <f t="shared" si="2"/>
        <v>517.72</v>
      </c>
      <c r="E27" s="126">
        <f t="shared" si="3"/>
        <v>517.72</v>
      </c>
      <c r="F27" s="126">
        <f t="shared" si="4"/>
        <v>517.72</v>
      </c>
      <c r="G27" s="126">
        <f t="shared" si="5"/>
        <v>517.72</v>
      </c>
      <c r="H27" s="126">
        <f t="shared" si="6"/>
        <v>517.72</v>
      </c>
      <c r="I27" s="126"/>
      <c r="J27" s="126"/>
      <c r="K27" s="126"/>
      <c r="L27" s="126"/>
    </row>
    <row r="28" spans="1:12" ht="15">
      <c r="A28" s="26" t="s">
        <v>24</v>
      </c>
      <c r="B28" s="126">
        <f t="shared" si="0"/>
        <v>291.1897</v>
      </c>
      <c r="C28" s="126">
        <f t="shared" si="1"/>
        <v>313.02639999999997</v>
      </c>
      <c r="D28" s="126">
        <f t="shared" si="2"/>
        <v>313.02639999999997</v>
      </c>
      <c r="E28" s="126">
        <f t="shared" si="3"/>
        <v>313.02639999999997</v>
      </c>
      <c r="F28" s="126">
        <f t="shared" si="4"/>
        <v>313.02639999999997</v>
      </c>
      <c r="G28" s="126">
        <f t="shared" si="5"/>
        <v>313.02639999999997</v>
      </c>
      <c r="H28" s="126">
        <f t="shared" si="6"/>
        <v>313.02639999999997</v>
      </c>
      <c r="I28" s="126"/>
      <c r="J28" s="126"/>
      <c r="K28" s="126"/>
      <c r="L28" s="126"/>
    </row>
    <row r="29" spans="1:12" ht="24">
      <c r="A29" s="31" t="s">
        <v>26</v>
      </c>
      <c r="B29" s="126">
        <f t="shared" si="0"/>
        <v>675283.094</v>
      </c>
      <c r="C29" s="126">
        <f t="shared" si="1"/>
        <v>675283.094</v>
      </c>
      <c r="D29" s="126">
        <f t="shared" si="2"/>
        <v>675283.094</v>
      </c>
      <c r="E29" s="126">
        <f t="shared" si="3"/>
        <v>675283.094</v>
      </c>
      <c r="F29" s="126">
        <f t="shared" si="4"/>
        <v>675283.094</v>
      </c>
      <c r="G29" s="126">
        <f t="shared" si="5"/>
        <v>675283.094</v>
      </c>
      <c r="H29" s="126">
        <f t="shared" si="6"/>
        <v>675283.094</v>
      </c>
      <c r="I29" s="126"/>
      <c r="J29" s="126"/>
      <c r="K29" s="126"/>
      <c r="L29" s="126"/>
    </row>
    <row r="30" spans="1:12" ht="15">
      <c r="A30" s="26" t="s">
        <v>28</v>
      </c>
      <c r="B30" s="126">
        <f t="shared" si="0"/>
        <v>105757.30859999999</v>
      </c>
      <c r="C30" s="126">
        <f t="shared" si="1"/>
        <v>105757.30859999999</v>
      </c>
      <c r="D30" s="126">
        <f t="shared" si="2"/>
        <v>105757.30859999999</v>
      </c>
      <c r="E30" s="126">
        <f t="shared" si="3"/>
        <v>105757.30859999999</v>
      </c>
      <c r="F30" s="126">
        <f t="shared" si="4"/>
        <v>105757.30859999999</v>
      </c>
      <c r="G30" s="126">
        <f t="shared" si="5"/>
        <v>105757.30859999999</v>
      </c>
      <c r="H30" s="126">
        <f t="shared" si="6"/>
        <v>105757.30859999999</v>
      </c>
      <c r="I30" s="126"/>
      <c r="J30" s="126"/>
      <c r="K30" s="126"/>
      <c r="L30" s="126"/>
    </row>
    <row r="31" spans="1:12" ht="36">
      <c r="A31" s="33" t="s">
        <v>30</v>
      </c>
      <c r="B31" s="126">
        <f t="shared" si="0"/>
        <v>616.576</v>
      </c>
      <c r="C31" s="126">
        <f t="shared" si="1"/>
        <v>1209.152</v>
      </c>
      <c r="D31" s="126">
        <f t="shared" si="2"/>
        <v>1209.152</v>
      </c>
      <c r="E31" s="126">
        <f t="shared" si="3"/>
        <v>1209.152</v>
      </c>
      <c r="F31" s="126">
        <f t="shared" si="4"/>
        <v>1209.152</v>
      </c>
      <c r="G31" s="126">
        <f t="shared" si="5"/>
        <v>1209.152</v>
      </c>
      <c r="H31" s="126">
        <f t="shared" si="6"/>
        <v>1209.152</v>
      </c>
      <c r="I31" s="126"/>
      <c r="J31" s="126"/>
      <c r="K31" s="126"/>
      <c r="L31" s="126"/>
    </row>
    <row r="32" spans="1:12" ht="36">
      <c r="A32" s="33" t="s">
        <v>32</v>
      </c>
      <c r="B32" s="126">
        <f t="shared" si="0"/>
        <v>330.8</v>
      </c>
      <c r="C32" s="126">
        <f t="shared" si="1"/>
        <v>5473.32</v>
      </c>
      <c r="D32" s="126">
        <f t="shared" si="2"/>
        <v>5473.32</v>
      </c>
      <c r="E32" s="126">
        <f t="shared" si="3"/>
        <v>5473.32</v>
      </c>
      <c r="F32" s="126">
        <f t="shared" si="4"/>
        <v>5473.32</v>
      </c>
      <c r="G32" s="126">
        <f t="shared" si="5"/>
        <v>5473.32</v>
      </c>
      <c r="H32" s="126">
        <f t="shared" si="6"/>
        <v>5473.32</v>
      </c>
      <c r="I32" s="126"/>
      <c r="J32" s="126"/>
      <c r="K32" s="126"/>
      <c r="L32" s="126"/>
    </row>
    <row r="33" spans="1:12" ht="15.75" thickBot="1">
      <c r="A33" s="26" t="s">
        <v>34</v>
      </c>
      <c r="B33" s="126">
        <f t="shared" si="0"/>
        <v>3996.4440000000004</v>
      </c>
      <c r="C33" s="126">
        <f t="shared" si="1"/>
        <v>3996.4440000000004</v>
      </c>
      <c r="D33" s="126">
        <f t="shared" si="2"/>
        <v>3996.4440000000004</v>
      </c>
      <c r="E33" s="126">
        <f t="shared" si="3"/>
        <v>3996.4440000000004</v>
      </c>
      <c r="F33" s="126">
        <f t="shared" si="4"/>
        <v>3996.4440000000004</v>
      </c>
      <c r="G33" s="126">
        <f t="shared" si="5"/>
        <v>3996.4440000000004</v>
      </c>
      <c r="H33" s="126">
        <f t="shared" si="6"/>
        <v>3996.4440000000004</v>
      </c>
      <c r="I33" s="126"/>
      <c r="J33" s="126"/>
      <c r="K33" s="126"/>
      <c r="L33" s="126"/>
    </row>
    <row r="34" spans="1:8" ht="15.75" thickBot="1">
      <c r="A34" s="21" t="s">
        <v>55</v>
      </c>
      <c r="B34" s="126">
        <f>SUM(B20:B33)</f>
        <v>885373.4318000001</v>
      </c>
      <c r="C34" s="126">
        <f aca="true" t="shared" si="7" ref="C34:H34">SUM(C20:C33)</f>
        <v>893204.2969</v>
      </c>
      <c r="D34" s="126">
        <f t="shared" si="7"/>
        <v>893204.2969</v>
      </c>
      <c r="E34" s="126">
        <f t="shared" si="7"/>
        <v>893204.2969</v>
      </c>
      <c r="F34" s="126">
        <f t="shared" si="7"/>
        <v>893204.2969</v>
      </c>
      <c r="G34" s="126">
        <f t="shared" si="7"/>
        <v>983394.8919</v>
      </c>
      <c r="H34" s="126">
        <f t="shared" si="7"/>
        <v>978198.7567</v>
      </c>
    </row>
  </sheetData>
  <mergeCells count="14">
    <mergeCell ref="AA1:AB1"/>
    <mergeCell ref="AC1:AD1"/>
    <mergeCell ref="N1:O1"/>
    <mergeCell ref="Q1:R1"/>
    <mergeCell ref="S1:T1"/>
    <mergeCell ref="U1:V1"/>
    <mergeCell ref="W1:X1"/>
    <mergeCell ref="Y1:Z1"/>
    <mergeCell ref="L1:M1"/>
    <mergeCell ref="B1:C1"/>
    <mergeCell ref="D1:E1"/>
    <mergeCell ref="F1:G1"/>
    <mergeCell ref="H1:I1"/>
    <mergeCell ref="J1:K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escwauser1</cp:lastModifiedBy>
  <cp:lastPrinted>2013-05-07T11:48:35Z</cp:lastPrinted>
  <dcterms:created xsi:type="dcterms:W3CDTF">2011-12-29T12:30:45Z</dcterms:created>
  <dcterms:modified xsi:type="dcterms:W3CDTF">2013-10-23T06:40:28Z</dcterms:modified>
  <cp:category/>
  <cp:version/>
  <cp:contentType/>
  <cp:contentStatus/>
</cp:coreProperties>
</file>