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625"/>
  <workbookPr codeName="ThisWorkbook" defaultThemeVersion="166925"/>
  <mc:AlternateContent xmlns:mc="http://schemas.openxmlformats.org/markup-compatibility/2006">
    <mc:Choice Requires="x15">
      <x15ac:absPath xmlns:x15ac="http://schemas.microsoft.com/office/spreadsheetml/2010/11/ac" url="C:\Users\607616\Nadine\SDD Website focal point\updating of events and publications-sdd website\PSDS\resources\"/>
    </mc:Choice>
  </mc:AlternateContent>
  <workbookProtection workbookAlgorithmName="SHA-512" workbookHashValue="qhPkPiHQuiv0V2ZqDmPcrI7XJY7vzDInzsGDaL55DdJ+562+31MGnO2N0FxKz8YNpLuHvhEWqI+3cs9I+nwEvA==" workbookSaltValue="aazI1NCBaxPjXsgxo90jXQ==" workbookSpinCount="100000" lockStructure="1"/>
  <bookViews>
    <workbookView xWindow="0" yWindow="0" windowWidth="12105" windowHeight="3945" activeTab="1"/>
  </bookViews>
  <sheets>
    <sheet name="Regional profile" sheetId="33" r:id="rId1"/>
    <sheet name="Sub-regional profiles" sheetId="27" r:id="rId2"/>
    <sheet name="WPP Regional" sheetId="29" state="veryHidden" r:id="rId3"/>
    <sheet name="Maternal mortality ratio" sheetId="31" state="veryHidden" r:id="rId4"/>
    <sheet name="Contraceptive use" sheetId="24" state="veryHidden" r:id="rId5"/>
    <sheet name="WUP" sheetId="5" state="veryHidden" r:id="rId6"/>
    <sheet name="Migrant stock by age" sheetId="6" state="veryHidden" r:id="rId7"/>
    <sheet name="Mig. stock by origin and destin" sheetId="20" state="veryHidden" r:id="rId8"/>
    <sheet name="Migrant stock by origin - table" sheetId="7" state="veryHidden" r:id="rId9"/>
    <sheet name="Nation abroad by destin - table" sheetId="9" state="veryHidden" r:id="rId10"/>
    <sheet name="Remittances" sheetId="8" state="veryHidden" r:id="rId11"/>
    <sheet name="Refugees and IDPs" sheetId="21" state="veryHidden" r:id="rId12"/>
    <sheet name="Education" sheetId="32" state="veryHidden" r:id="rId13"/>
    <sheet name="Unemployment" sheetId="23" state="veryHidden" r:id="rId14"/>
    <sheet name="Disability" sheetId="25" state="veryHidden" r:id="rId15"/>
    <sheet name="Sub-regions list" sheetId="28" state="veryHidden" r:id="rId16"/>
    <sheet name="Sub-regions legend" sheetId="34" r:id="rId17"/>
    <sheet name="Definition of terms" sheetId="35" r:id="rId18"/>
  </sheets>
  <definedNames>
    <definedName name="_xlnm._FilterDatabase" localSheetId="4" hidden="1">'Contraceptive use'!$A$2:$H$68</definedName>
    <definedName name="_xlnm._FilterDatabase" localSheetId="12" hidden="1">Education!$A$2:$K$24</definedName>
    <definedName name="_xlnm._FilterDatabase" localSheetId="3" hidden="1">'Maternal mortality ratio'!$A$3:$J$25</definedName>
    <definedName name="_xlnm._FilterDatabase" localSheetId="6" hidden="1">'Migrant stock by age'!$A$3:$DB$123</definedName>
    <definedName name="_xlnm._FilterDatabase" localSheetId="8" hidden="1">'Migrant stock by origin - table'!$A$2:$AC$2</definedName>
    <definedName name="_xlnm._FilterDatabase" localSheetId="9" hidden="1">'Nation abroad by destin - table'!$A$2:$AC$2</definedName>
    <definedName name="_xlnm._FilterDatabase" localSheetId="11">'Refugees and IDPs'!$D$2:$E$2</definedName>
    <definedName name="_xlnm._FilterDatabase" localSheetId="10" hidden="1">Remittances!$A$2:$I$24</definedName>
    <definedName name="_xlnm._FilterDatabase" localSheetId="13" hidden="1">Unemployment!$A$2:$R$86</definedName>
    <definedName name="_xlnm._FilterDatabase" localSheetId="5" hidden="1">WUP!$A$3:$BL$125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732" i="27" l="1"/>
  <c r="D731" i="27"/>
  <c r="C731" i="27"/>
  <c r="D788" i="33" l="1"/>
  <c r="D787" i="33"/>
  <c r="C787" i="33"/>
  <c r="B800" i="33" l="1"/>
  <c r="B799" i="33"/>
  <c r="B798" i="33"/>
  <c r="B797" i="33"/>
  <c r="B796" i="33"/>
  <c r="D789" i="33"/>
  <c r="C789" i="33"/>
  <c r="C788" i="33"/>
  <c r="B789" i="33"/>
  <c r="B788" i="33"/>
  <c r="B787" i="33"/>
  <c r="E722" i="33"/>
  <c r="E717" i="33"/>
  <c r="E709" i="33"/>
  <c r="E708" i="33"/>
  <c r="E707" i="33"/>
  <c r="E703" i="33"/>
  <c r="E702" i="33"/>
  <c r="A702" i="33"/>
  <c r="E701" i="33"/>
  <c r="A701" i="33"/>
  <c r="E700" i="33"/>
  <c r="A700" i="33"/>
  <c r="E695" i="33"/>
  <c r="E694" i="33"/>
  <c r="A694" i="33"/>
  <c r="E693" i="33"/>
  <c r="A693" i="33"/>
  <c r="E692" i="33"/>
  <c r="A692" i="33"/>
  <c r="F672" i="33"/>
  <c r="F671" i="33"/>
  <c r="F670" i="33"/>
  <c r="F669" i="33"/>
  <c r="F668" i="33"/>
  <c r="F667" i="33"/>
  <c r="F666" i="33"/>
  <c r="F665" i="33"/>
  <c r="F664" i="33"/>
  <c r="F663" i="33"/>
  <c r="F662" i="33"/>
  <c r="F661" i="33"/>
  <c r="F660" i="33"/>
  <c r="F659" i="33"/>
  <c r="F658" i="33"/>
  <c r="F657" i="33"/>
  <c r="D617" i="33"/>
  <c r="C617" i="33"/>
  <c r="B617" i="33"/>
  <c r="D616" i="33"/>
  <c r="C616" i="33"/>
  <c r="B616" i="33"/>
  <c r="D615" i="33"/>
  <c r="C615" i="33"/>
  <c r="B615" i="33"/>
  <c r="D614" i="33"/>
  <c r="C614" i="33"/>
  <c r="B614" i="33"/>
  <c r="D613" i="33"/>
  <c r="C613" i="33"/>
  <c r="B613" i="33"/>
  <c r="D612" i="33"/>
  <c r="C612" i="33"/>
  <c r="C633" i="33" s="1"/>
  <c r="B612" i="33"/>
  <c r="D611" i="33"/>
  <c r="C611" i="33"/>
  <c r="B611" i="33"/>
  <c r="D610" i="33"/>
  <c r="C610" i="33"/>
  <c r="B610" i="33"/>
  <c r="D609" i="33"/>
  <c r="C609" i="33"/>
  <c r="B609" i="33"/>
  <c r="D608" i="33"/>
  <c r="C608" i="33"/>
  <c r="C629" i="33" s="1"/>
  <c r="B608" i="33"/>
  <c r="D607" i="33"/>
  <c r="C607" i="33"/>
  <c r="B607" i="33"/>
  <c r="D606" i="33"/>
  <c r="C606" i="33"/>
  <c r="B606" i="33"/>
  <c r="D605" i="33"/>
  <c r="C605" i="33"/>
  <c r="B605" i="33"/>
  <c r="D604" i="33"/>
  <c r="C604" i="33"/>
  <c r="C625" i="33" s="1"/>
  <c r="B604" i="33"/>
  <c r="D603" i="33"/>
  <c r="C603" i="33"/>
  <c r="B603" i="33"/>
  <c r="D602" i="33"/>
  <c r="C602" i="33"/>
  <c r="C658" i="33" s="1"/>
  <c r="B602" i="33"/>
  <c r="D601" i="33"/>
  <c r="C601" i="33"/>
  <c r="B601" i="33"/>
  <c r="B578" i="33"/>
  <c r="B577" i="33"/>
  <c r="B576" i="33"/>
  <c r="B575" i="33"/>
  <c r="B574" i="33"/>
  <c r="B573" i="33"/>
  <c r="B572" i="33"/>
  <c r="B571" i="33"/>
  <c r="B570" i="33"/>
  <c r="B569" i="33"/>
  <c r="B568" i="33"/>
  <c r="B567" i="33"/>
  <c r="B566" i="33"/>
  <c r="B565" i="33"/>
  <c r="B564" i="33"/>
  <c r="C559" i="33"/>
  <c r="B559" i="33"/>
  <c r="C558" i="33"/>
  <c r="B558" i="33"/>
  <c r="C557" i="33"/>
  <c r="B557" i="33"/>
  <c r="C556" i="33"/>
  <c r="B556" i="33"/>
  <c r="C555" i="33"/>
  <c r="B555" i="33"/>
  <c r="C554" i="33"/>
  <c r="B554" i="33"/>
  <c r="C553" i="33"/>
  <c r="B553" i="33"/>
  <c r="C552" i="33"/>
  <c r="B552" i="33"/>
  <c r="C551" i="33"/>
  <c r="B551" i="33"/>
  <c r="C550" i="33"/>
  <c r="B550" i="33"/>
  <c r="C549" i="33"/>
  <c r="B549" i="33"/>
  <c r="C548" i="33"/>
  <c r="B548" i="33"/>
  <c r="C547" i="33"/>
  <c r="B547" i="33"/>
  <c r="C546" i="33"/>
  <c r="B546" i="33"/>
  <c r="C545" i="33"/>
  <c r="B545" i="33"/>
  <c r="C522" i="33"/>
  <c r="B522" i="33"/>
  <c r="C521" i="33"/>
  <c r="B521" i="33"/>
  <c r="C520" i="33"/>
  <c r="B520" i="33"/>
  <c r="C519" i="33"/>
  <c r="B519" i="33"/>
  <c r="C518" i="33"/>
  <c r="B518" i="33"/>
  <c r="C517" i="33"/>
  <c r="B517" i="33"/>
  <c r="C516" i="33"/>
  <c r="B516" i="33"/>
  <c r="C515" i="33"/>
  <c r="B515" i="33"/>
  <c r="C514" i="33"/>
  <c r="B514" i="33"/>
  <c r="C513" i="33"/>
  <c r="B513" i="33"/>
  <c r="C512" i="33"/>
  <c r="B512" i="33"/>
  <c r="C511" i="33"/>
  <c r="B511" i="33"/>
  <c r="C510" i="33"/>
  <c r="B510" i="33"/>
  <c r="C509" i="33"/>
  <c r="B509" i="33"/>
  <c r="C508" i="33"/>
  <c r="B508" i="33"/>
  <c r="C507" i="33"/>
  <c r="B507" i="33"/>
  <c r="C506" i="33"/>
  <c r="B506" i="33"/>
  <c r="C505" i="33"/>
  <c r="B505" i="33"/>
  <c r="C504" i="33"/>
  <c r="B504" i="33"/>
  <c r="C503" i="33"/>
  <c r="B503" i="33"/>
  <c r="C502" i="33"/>
  <c r="B502" i="33"/>
  <c r="D481" i="33"/>
  <c r="C481" i="33"/>
  <c r="B481" i="33"/>
  <c r="D480" i="33"/>
  <c r="C480" i="33"/>
  <c r="B480" i="33"/>
  <c r="D479" i="33"/>
  <c r="C479" i="33"/>
  <c r="B479" i="33"/>
  <c r="D478" i="33"/>
  <c r="C478" i="33"/>
  <c r="B478" i="33"/>
  <c r="D477" i="33"/>
  <c r="C477" i="33"/>
  <c r="B477" i="33"/>
  <c r="D476" i="33"/>
  <c r="C476" i="33"/>
  <c r="B476" i="33"/>
  <c r="D475" i="33"/>
  <c r="C475" i="33"/>
  <c r="B475" i="33"/>
  <c r="D474" i="33"/>
  <c r="C474" i="33"/>
  <c r="B474" i="33"/>
  <c r="D473" i="33"/>
  <c r="C473" i="33"/>
  <c r="B473" i="33"/>
  <c r="D472" i="33"/>
  <c r="C472" i="33"/>
  <c r="B472" i="33"/>
  <c r="D471" i="33"/>
  <c r="C471" i="33"/>
  <c r="B471" i="33"/>
  <c r="D470" i="33"/>
  <c r="C470" i="33"/>
  <c r="B470" i="33"/>
  <c r="D469" i="33"/>
  <c r="C469" i="33"/>
  <c r="B469" i="33"/>
  <c r="D468" i="33"/>
  <c r="C468" i="33"/>
  <c r="B468" i="33"/>
  <c r="D467" i="33"/>
  <c r="C467" i="33"/>
  <c r="B467" i="33"/>
  <c r="F279" i="33"/>
  <c r="E279" i="33"/>
  <c r="D279" i="33"/>
  <c r="C279" i="33"/>
  <c r="F278" i="33"/>
  <c r="E278" i="33"/>
  <c r="D278" i="33"/>
  <c r="C278" i="33"/>
  <c r="F277" i="33"/>
  <c r="E277" i="33"/>
  <c r="D277" i="33"/>
  <c r="C277" i="33"/>
  <c r="F275" i="33"/>
  <c r="E275" i="33"/>
  <c r="D275" i="33"/>
  <c r="C275" i="33"/>
  <c r="F274" i="33"/>
  <c r="E274" i="33"/>
  <c r="D274" i="33"/>
  <c r="C274" i="33"/>
  <c r="F273" i="33"/>
  <c r="E273" i="33"/>
  <c r="D273" i="33"/>
  <c r="C273" i="33"/>
  <c r="F271" i="33"/>
  <c r="E271" i="33"/>
  <c r="D271" i="33"/>
  <c r="C271" i="33"/>
  <c r="F270" i="33"/>
  <c r="E270" i="33"/>
  <c r="D270" i="33"/>
  <c r="C270" i="33"/>
  <c r="F269" i="33"/>
  <c r="E269" i="33"/>
  <c r="D269" i="33"/>
  <c r="C269" i="33"/>
  <c r="F232" i="33"/>
  <c r="E299" i="33" s="1"/>
  <c r="E232" i="33"/>
  <c r="D232" i="33"/>
  <c r="C232" i="33"/>
  <c r="B232" i="33"/>
  <c r="F231" i="33"/>
  <c r="E298" i="33" s="1"/>
  <c r="E231" i="33"/>
  <c r="D231" i="33"/>
  <c r="C231" i="33"/>
  <c r="B231" i="33"/>
  <c r="F230" i="33"/>
  <c r="E297" i="33" s="1"/>
  <c r="E230" i="33"/>
  <c r="D230" i="33"/>
  <c r="C230" i="33"/>
  <c r="B230" i="33"/>
  <c r="F229" i="33"/>
  <c r="E296" i="33" s="1"/>
  <c r="E229" i="33"/>
  <c r="D229" i="33"/>
  <c r="C229" i="33"/>
  <c r="B229" i="33"/>
  <c r="F228" i="33"/>
  <c r="E295" i="33" s="1"/>
  <c r="E228" i="33"/>
  <c r="D228" i="33"/>
  <c r="C228" i="33"/>
  <c r="B228" i="33"/>
  <c r="F227" i="33"/>
  <c r="E294" i="33" s="1"/>
  <c r="E227" i="33"/>
  <c r="D227" i="33"/>
  <c r="C227" i="33"/>
  <c r="B227" i="33"/>
  <c r="F226" i="33"/>
  <c r="E293" i="33" s="1"/>
  <c r="E226" i="33"/>
  <c r="D226" i="33"/>
  <c r="C226" i="33"/>
  <c r="B226" i="33"/>
  <c r="F225" i="33"/>
  <c r="E292" i="33" s="1"/>
  <c r="E225" i="33"/>
  <c r="D225" i="33"/>
  <c r="C225" i="33"/>
  <c r="B225" i="33"/>
  <c r="F224" i="33"/>
  <c r="E291" i="33" s="1"/>
  <c r="E224" i="33"/>
  <c r="D224" i="33"/>
  <c r="C224" i="33"/>
  <c r="B224" i="33"/>
  <c r="F223" i="33"/>
  <c r="E290" i="33" s="1"/>
  <c r="E223" i="33"/>
  <c r="D223" i="33"/>
  <c r="C223" i="33"/>
  <c r="B223" i="33"/>
  <c r="F222" i="33"/>
  <c r="E289" i="33" s="1"/>
  <c r="E222" i="33"/>
  <c r="D222" i="33"/>
  <c r="C222" i="33"/>
  <c r="B222" i="33"/>
  <c r="F221" i="33"/>
  <c r="E288" i="33" s="1"/>
  <c r="E221" i="33"/>
  <c r="D221" i="33"/>
  <c r="C221" i="33"/>
  <c r="B221" i="33"/>
  <c r="F220" i="33"/>
  <c r="E287" i="33" s="1"/>
  <c r="E220" i="33"/>
  <c r="D220" i="33"/>
  <c r="C220" i="33"/>
  <c r="B220" i="33"/>
  <c r="F219" i="33"/>
  <c r="E286" i="33" s="1"/>
  <c r="E219" i="33"/>
  <c r="D219" i="33"/>
  <c r="C219" i="33"/>
  <c r="B219" i="33"/>
  <c r="F218" i="33"/>
  <c r="E285" i="33" s="1"/>
  <c r="E218" i="33"/>
  <c r="D218" i="33"/>
  <c r="C218" i="33"/>
  <c r="B218" i="33"/>
  <c r="F212" i="33"/>
  <c r="C299" i="33" s="1"/>
  <c r="E212" i="33"/>
  <c r="D212" i="33"/>
  <c r="C212" i="33"/>
  <c r="B212" i="33"/>
  <c r="F211" i="33"/>
  <c r="C298" i="33" s="1"/>
  <c r="E211" i="33"/>
  <c r="D211" i="33"/>
  <c r="C211" i="33"/>
  <c r="B211" i="33"/>
  <c r="F210" i="33"/>
  <c r="C297" i="33" s="1"/>
  <c r="E210" i="33"/>
  <c r="D210" i="33"/>
  <c r="C210" i="33"/>
  <c r="B210" i="33"/>
  <c r="F209" i="33"/>
  <c r="C296" i="33" s="1"/>
  <c r="E209" i="33"/>
  <c r="D209" i="33"/>
  <c r="C209" i="33"/>
  <c r="B209" i="33"/>
  <c r="F208" i="33"/>
  <c r="C295" i="33" s="1"/>
  <c r="E208" i="33"/>
  <c r="D208" i="33"/>
  <c r="C208" i="33"/>
  <c r="B208" i="33"/>
  <c r="F207" i="33"/>
  <c r="C294" i="33" s="1"/>
  <c r="E207" i="33"/>
  <c r="D207" i="33"/>
  <c r="C207" i="33"/>
  <c r="B207" i="33"/>
  <c r="F206" i="33"/>
  <c r="C293" i="33" s="1"/>
  <c r="E206" i="33"/>
  <c r="D206" i="33"/>
  <c r="C206" i="33"/>
  <c r="B206" i="33"/>
  <c r="F205" i="33"/>
  <c r="C292" i="33" s="1"/>
  <c r="E205" i="33"/>
  <c r="D205" i="33"/>
  <c r="C205" i="33"/>
  <c r="B205" i="33"/>
  <c r="F204" i="33"/>
  <c r="C291" i="33" s="1"/>
  <c r="E204" i="33"/>
  <c r="D204" i="33"/>
  <c r="C204" i="33"/>
  <c r="B204" i="33"/>
  <c r="F203" i="33"/>
  <c r="C290" i="33" s="1"/>
  <c r="E203" i="33"/>
  <c r="D203" i="33"/>
  <c r="C203" i="33"/>
  <c r="B203" i="33"/>
  <c r="F202" i="33"/>
  <c r="C289" i="33" s="1"/>
  <c r="E202" i="33"/>
  <c r="D202" i="33"/>
  <c r="C202" i="33"/>
  <c r="B202" i="33"/>
  <c r="F201" i="33"/>
  <c r="C288" i="33" s="1"/>
  <c r="E201" i="33"/>
  <c r="D201" i="33"/>
  <c r="C201" i="33"/>
  <c r="B201" i="33"/>
  <c r="F200" i="33"/>
  <c r="C287" i="33" s="1"/>
  <c r="E200" i="33"/>
  <c r="D200" i="33"/>
  <c r="C200" i="33"/>
  <c r="B200" i="33"/>
  <c r="F199" i="33"/>
  <c r="C286" i="33" s="1"/>
  <c r="E199" i="33"/>
  <c r="D199" i="33"/>
  <c r="C199" i="33"/>
  <c r="B199" i="33"/>
  <c r="F198" i="33"/>
  <c r="C285" i="33" s="1"/>
  <c r="E198" i="33"/>
  <c r="D198" i="33"/>
  <c r="C198" i="33"/>
  <c r="B198" i="33"/>
  <c r="B190" i="33"/>
  <c r="B189" i="33"/>
  <c r="B188" i="33"/>
  <c r="B167" i="33"/>
  <c r="B166" i="33"/>
  <c r="B165" i="33"/>
  <c r="B164" i="33"/>
  <c r="B163" i="33"/>
  <c r="B162" i="33"/>
  <c r="B161" i="33"/>
  <c r="B160" i="33"/>
  <c r="B159" i="33"/>
  <c r="B158" i="33"/>
  <c r="B157" i="33"/>
  <c r="B156" i="33"/>
  <c r="B155" i="33"/>
  <c r="B154" i="33"/>
  <c r="B147" i="33"/>
  <c r="B146" i="33"/>
  <c r="C125" i="33"/>
  <c r="B125" i="33"/>
  <c r="C124" i="33"/>
  <c r="B124" i="33"/>
  <c r="C123" i="33"/>
  <c r="B123" i="33"/>
  <c r="C122" i="33"/>
  <c r="B122" i="33"/>
  <c r="C121" i="33"/>
  <c r="B121" i="33"/>
  <c r="C120" i="33"/>
  <c r="B120" i="33"/>
  <c r="C119" i="33"/>
  <c r="B119" i="33"/>
  <c r="C118" i="33"/>
  <c r="B118" i="33"/>
  <c r="C117" i="33"/>
  <c r="B117" i="33"/>
  <c r="C116" i="33"/>
  <c r="B116" i="33"/>
  <c r="C115" i="33"/>
  <c r="B115" i="33"/>
  <c r="C114" i="33"/>
  <c r="B114" i="33"/>
  <c r="C113" i="33"/>
  <c r="B113" i="33"/>
  <c r="C112" i="33"/>
  <c r="B112" i="33"/>
  <c r="D91" i="33"/>
  <c r="C91" i="33"/>
  <c r="B91" i="33"/>
  <c r="D90" i="33"/>
  <c r="C90" i="33"/>
  <c r="B90" i="33"/>
  <c r="D89" i="33"/>
  <c r="C89" i="33"/>
  <c r="B89" i="33"/>
  <c r="D88" i="33"/>
  <c r="C88" i="33"/>
  <c r="B88" i="33"/>
  <c r="D87" i="33"/>
  <c r="C87" i="33"/>
  <c r="B87" i="33"/>
  <c r="D86" i="33"/>
  <c r="C86" i="33"/>
  <c r="B86" i="33"/>
  <c r="D85" i="33"/>
  <c r="C85" i="33"/>
  <c r="B85" i="33"/>
  <c r="D84" i="33"/>
  <c r="C84" i="33"/>
  <c r="B84" i="33"/>
  <c r="D83" i="33"/>
  <c r="C83" i="33"/>
  <c r="B83" i="33"/>
  <c r="D82" i="33"/>
  <c r="C82" i="33"/>
  <c r="B82" i="33"/>
  <c r="D81" i="33"/>
  <c r="C81" i="33"/>
  <c r="B81" i="33"/>
  <c r="D80" i="33"/>
  <c r="C80" i="33"/>
  <c r="B80" i="33"/>
  <c r="D79" i="33"/>
  <c r="C79" i="33"/>
  <c r="B79" i="33"/>
  <c r="D78" i="33"/>
  <c r="C78" i="33"/>
  <c r="B78" i="33"/>
  <c r="B55" i="33"/>
  <c r="B54" i="33"/>
  <c r="B53" i="33"/>
  <c r="B52" i="33"/>
  <c r="B51" i="33"/>
  <c r="B50" i="33"/>
  <c r="B49" i="33"/>
  <c r="B48" i="33"/>
  <c r="B47" i="33"/>
  <c r="B46" i="33"/>
  <c r="B45" i="33"/>
  <c r="B44" i="33"/>
  <c r="B43" i="33"/>
  <c r="B42" i="33"/>
  <c r="D21" i="33"/>
  <c r="B444" i="33" s="1"/>
  <c r="C21" i="33"/>
  <c r="F259" i="33" s="1"/>
  <c r="B21" i="33"/>
  <c r="F255" i="33" s="1"/>
  <c r="D20" i="33"/>
  <c r="C20" i="33"/>
  <c r="B20" i="33"/>
  <c r="D19" i="33"/>
  <c r="C19" i="33"/>
  <c r="B19" i="33"/>
  <c r="D18" i="33"/>
  <c r="C18" i="33"/>
  <c r="B18" i="33"/>
  <c r="D17" i="33"/>
  <c r="B407" i="33" s="1"/>
  <c r="C17" i="33"/>
  <c r="E259" i="33" s="1"/>
  <c r="B17" i="33"/>
  <c r="E255" i="33" s="1"/>
  <c r="D16" i="33"/>
  <c r="C16" i="33"/>
  <c r="B16" i="33"/>
  <c r="D15" i="33"/>
  <c r="B371" i="33" s="1"/>
  <c r="C15" i="33"/>
  <c r="B15" i="33"/>
  <c r="D255" i="33" s="1"/>
  <c r="D14" i="33"/>
  <c r="C14" i="33"/>
  <c r="B14" i="33"/>
  <c r="D13" i="33"/>
  <c r="C13" i="33"/>
  <c r="B13" i="33"/>
  <c r="D12" i="33"/>
  <c r="C12" i="33"/>
  <c r="B12" i="33"/>
  <c r="D11" i="33"/>
  <c r="C11" i="33"/>
  <c r="B11" i="33"/>
  <c r="D10" i="33"/>
  <c r="C10" i="33"/>
  <c r="B10" i="33"/>
  <c r="D9" i="33"/>
  <c r="C9" i="33"/>
  <c r="B9" i="33"/>
  <c r="D8" i="33"/>
  <c r="C8" i="33"/>
  <c r="B8" i="33"/>
  <c r="D7" i="33"/>
  <c r="B335" i="33" s="1"/>
  <c r="C7" i="33"/>
  <c r="B7" i="33"/>
  <c r="C255" i="33" s="1"/>
  <c r="B665" i="33" l="1"/>
  <c r="B669" i="33"/>
  <c r="C661" i="33"/>
  <c r="C665" i="33"/>
  <c r="C669" i="33"/>
  <c r="B292" i="33"/>
  <c r="B296" i="33"/>
  <c r="D285" i="33"/>
  <c r="D289" i="33"/>
  <c r="D293" i="33"/>
  <c r="B288" i="33"/>
  <c r="D297" i="33"/>
  <c r="B287" i="33"/>
  <c r="B291" i="33"/>
  <c r="B295" i="33"/>
  <c r="B299" i="33"/>
  <c r="D288" i="33"/>
  <c r="D292" i="33"/>
  <c r="D296" i="33"/>
  <c r="B285" i="33"/>
  <c r="B289" i="33"/>
  <c r="B293" i="33"/>
  <c r="B297" i="33"/>
  <c r="D286" i="33"/>
  <c r="D290" i="33"/>
  <c r="D294" i="33"/>
  <c r="D298" i="33"/>
  <c r="B659" i="33"/>
  <c r="B667" i="33"/>
  <c r="B286" i="33"/>
  <c r="B290" i="33"/>
  <c r="B294" i="33"/>
  <c r="B298" i="33"/>
  <c r="D287" i="33"/>
  <c r="D291" i="33"/>
  <c r="D295" i="33"/>
  <c r="D299" i="33"/>
  <c r="H432" i="33"/>
  <c r="B658" i="33"/>
  <c r="H394" i="33"/>
  <c r="B657" i="33"/>
  <c r="B626" i="33"/>
  <c r="B661" i="33"/>
  <c r="C637" i="33"/>
  <c r="C440" i="33"/>
  <c r="C659" i="33"/>
  <c r="B662" i="33"/>
  <c r="B666" i="33"/>
  <c r="F263" i="33"/>
  <c r="C403" i="33"/>
  <c r="C657" i="33"/>
  <c r="F257" i="33"/>
  <c r="H396" i="33"/>
  <c r="C405" i="33"/>
  <c r="H433" i="33"/>
  <c r="C444" i="33"/>
  <c r="C667" i="33"/>
  <c r="B670" i="33"/>
  <c r="F258" i="33"/>
  <c r="H397" i="33"/>
  <c r="C407" i="33"/>
  <c r="C436" i="33"/>
  <c r="C623" i="33"/>
  <c r="C627" i="33"/>
  <c r="C631" i="33"/>
  <c r="B634" i="33"/>
  <c r="C666" i="33"/>
  <c r="F262" i="33"/>
  <c r="H393" i="33"/>
  <c r="C399" i="33"/>
  <c r="H431" i="33"/>
  <c r="C438" i="33"/>
  <c r="B625" i="33"/>
  <c r="B629" i="33"/>
  <c r="B633" i="33"/>
  <c r="B637" i="33"/>
  <c r="C635" i="33"/>
  <c r="B624" i="33"/>
  <c r="B632" i="33"/>
  <c r="F253" i="33"/>
  <c r="H321" i="33"/>
  <c r="H325" i="33"/>
  <c r="C333" i="33"/>
  <c r="H359" i="33"/>
  <c r="C365" i="33"/>
  <c r="F254" i="33"/>
  <c r="H322" i="33"/>
  <c r="C327" i="33"/>
  <c r="C335" i="33"/>
  <c r="H360" i="33"/>
  <c r="C367" i="33"/>
  <c r="F261" i="33"/>
  <c r="H323" i="33"/>
  <c r="C329" i="33"/>
  <c r="H357" i="33"/>
  <c r="H361" i="33"/>
  <c r="C369" i="33"/>
  <c r="H395" i="33"/>
  <c r="C401" i="33"/>
  <c r="H430" i="33"/>
  <c r="H434" i="33"/>
  <c r="C442" i="33"/>
  <c r="B663" i="33"/>
  <c r="B671" i="33"/>
  <c r="B628" i="33"/>
  <c r="B636" i="33"/>
  <c r="H324" i="33"/>
  <c r="C331" i="33"/>
  <c r="H358" i="33"/>
  <c r="C363" i="33"/>
  <c r="C371" i="33"/>
  <c r="C663" i="33"/>
  <c r="C671" i="33"/>
  <c r="B622" i="33"/>
  <c r="B630" i="33"/>
  <c r="C662" i="33"/>
  <c r="C670" i="33"/>
  <c r="C259" i="33"/>
  <c r="C258" i="33"/>
  <c r="C257" i="33"/>
  <c r="D259" i="33"/>
  <c r="D258" i="33"/>
  <c r="D257" i="33"/>
  <c r="C253" i="33"/>
  <c r="C254" i="33"/>
  <c r="C261" i="33"/>
  <c r="C262" i="33"/>
  <c r="C263" i="33"/>
  <c r="B321" i="33"/>
  <c r="B322" i="33"/>
  <c r="B323" i="33"/>
  <c r="B324" i="33"/>
  <c r="B325" i="33"/>
  <c r="B326" i="33"/>
  <c r="B328" i="33"/>
  <c r="B330" i="33"/>
  <c r="B332" i="33"/>
  <c r="B334" i="33"/>
  <c r="B336" i="33"/>
  <c r="B357" i="33"/>
  <c r="B358" i="33"/>
  <c r="B359" i="33"/>
  <c r="B360" i="33"/>
  <c r="B361" i="33"/>
  <c r="B362" i="33"/>
  <c r="B364" i="33"/>
  <c r="B366" i="33"/>
  <c r="B368" i="33"/>
  <c r="B370" i="33"/>
  <c r="B372" i="33"/>
  <c r="B393" i="33"/>
  <c r="B394" i="33"/>
  <c r="B395" i="33"/>
  <c r="B396" i="33"/>
  <c r="B397" i="33"/>
  <c r="B398" i="33"/>
  <c r="B400" i="33"/>
  <c r="B402" i="33"/>
  <c r="B404" i="33"/>
  <c r="B406" i="33"/>
  <c r="B408" i="33"/>
  <c r="B430" i="33"/>
  <c r="B431" i="33"/>
  <c r="B432" i="33"/>
  <c r="B433" i="33"/>
  <c r="B434" i="33"/>
  <c r="B435" i="33"/>
  <c r="B437" i="33"/>
  <c r="B439" i="33"/>
  <c r="B441" i="33"/>
  <c r="B443" i="33"/>
  <c r="B445" i="33"/>
  <c r="C622" i="33"/>
  <c r="C624" i="33"/>
  <c r="C626" i="33"/>
  <c r="C628" i="33"/>
  <c r="C630" i="33"/>
  <c r="C632" i="33"/>
  <c r="C634" i="33"/>
  <c r="C636" i="33"/>
  <c r="B660" i="33"/>
  <c r="B664" i="33"/>
  <c r="B668" i="33"/>
  <c r="B672" i="33"/>
  <c r="D253" i="33"/>
  <c r="D254" i="33"/>
  <c r="D261" i="33"/>
  <c r="D262" i="33"/>
  <c r="D263" i="33"/>
  <c r="C321" i="33"/>
  <c r="C322" i="33"/>
  <c r="C323" i="33"/>
  <c r="C324" i="33"/>
  <c r="C325" i="33"/>
  <c r="C326" i="33"/>
  <c r="C328" i="33"/>
  <c r="C330" i="33"/>
  <c r="C332" i="33"/>
  <c r="C334" i="33"/>
  <c r="C336" i="33"/>
  <c r="C357" i="33"/>
  <c r="C358" i="33"/>
  <c r="C359" i="33"/>
  <c r="C360" i="33"/>
  <c r="C361" i="33"/>
  <c r="C362" i="33"/>
  <c r="C364" i="33"/>
  <c r="C366" i="33"/>
  <c r="C368" i="33"/>
  <c r="C370" i="33"/>
  <c r="C372" i="33"/>
  <c r="C393" i="33"/>
  <c r="C394" i="33"/>
  <c r="C395" i="33"/>
  <c r="C396" i="33"/>
  <c r="C397" i="33"/>
  <c r="C398" i="33"/>
  <c r="C400" i="33"/>
  <c r="C402" i="33"/>
  <c r="C404" i="33"/>
  <c r="C406" i="33"/>
  <c r="C408" i="33"/>
  <c r="C430" i="33"/>
  <c r="C431" i="33"/>
  <c r="C432" i="33"/>
  <c r="C433" i="33"/>
  <c r="C434" i="33"/>
  <c r="C435" i="33"/>
  <c r="C437" i="33"/>
  <c r="C439" i="33"/>
  <c r="C441" i="33"/>
  <c r="C443" i="33"/>
  <c r="C445" i="33"/>
  <c r="B623" i="33"/>
  <c r="B627" i="33"/>
  <c r="B631" i="33"/>
  <c r="B635" i="33"/>
  <c r="C660" i="33"/>
  <c r="C664" i="33"/>
  <c r="C668" i="33"/>
  <c r="C672" i="33"/>
  <c r="E253" i="33"/>
  <c r="E254" i="33"/>
  <c r="E257" i="33"/>
  <c r="E258" i="33"/>
  <c r="E261" i="33"/>
  <c r="E262" i="33"/>
  <c r="E263" i="33"/>
  <c r="G321" i="33"/>
  <c r="G322" i="33"/>
  <c r="G323" i="33"/>
  <c r="G324" i="33"/>
  <c r="G325" i="33"/>
  <c r="B327" i="33"/>
  <c r="B329" i="33"/>
  <c r="B331" i="33"/>
  <c r="B333" i="33"/>
  <c r="G357" i="33"/>
  <c r="G358" i="33"/>
  <c r="G359" i="33"/>
  <c r="G360" i="33"/>
  <c r="G361" i="33"/>
  <c r="B363" i="33"/>
  <c r="B365" i="33"/>
  <c r="B367" i="33"/>
  <c r="B369" i="33"/>
  <c r="G393" i="33"/>
  <c r="G394" i="33"/>
  <c r="G395" i="33"/>
  <c r="G396" i="33"/>
  <c r="G397" i="33"/>
  <c r="B399" i="33"/>
  <c r="B401" i="33"/>
  <c r="B403" i="33"/>
  <c r="B405" i="33"/>
  <c r="G430" i="33"/>
  <c r="G431" i="33"/>
  <c r="G432" i="33"/>
  <c r="G433" i="33"/>
  <c r="G434" i="33"/>
  <c r="B436" i="33"/>
  <c r="B438" i="33"/>
  <c r="B440" i="33"/>
  <c r="B442" i="33"/>
  <c r="C503" i="27"/>
  <c r="C373" i="33" l="1"/>
  <c r="C337" i="33"/>
  <c r="C409" i="33"/>
  <c r="B446" i="33"/>
  <c r="C446" i="33"/>
  <c r="B337" i="33"/>
  <c r="B409" i="33"/>
  <c r="B373" i="33"/>
  <c r="E723" i="27"/>
  <c r="B37" i="25" l="1"/>
  <c r="B36" i="25"/>
  <c r="B30" i="8"/>
  <c r="E6" i="8"/>
  <c r="AW127" i="5"/>
  <c r="D127" i="5"/>
  <c r="B565" i="27"/>
  <c r="E26" i="31"/>
  <c r="B219" i="27" l="1"/>
  <c r="D29" i="32" l="1"/>
  <c r="E29" i="32"/>
  <c r="F29" i="32"/>
  <c r="G29" i="32"/>
  <c r="H29" i="32"/>
  <c r="I29" i="32"/>
  <c r="J29" i="32"/>
  <c r="K29" i="32"/>
  <c r="D30" i="32"/>
  <c r="E30" i="32"/>
  <c r="F30" i="32"/>
  <c r="G30" i="32"/>
  <c r="H30" i="32"/>
  <c r="I30" i="32"/>
  <c r="J30" i="32"/>
  <c r="K30" i="32"/>
  <c r="D31" i="32"/>
  <c r="E31" i="32"/>
  <c r="F31" i="32"/>
  <c r="G31" i="32"/>
  <c r="H31" i="32"/>
  <c r="I31" i="32"/>
  <c r="J31" i="32"/>
  <c r="K31" i="32"/>
  <c r="C31" i="32"/>
  <c r="C30" i="32"/>
  <c r="C29" i="32"/>
  <c r="C28" i="32"/>
  <c r="D28" i="32"/>
  <c r="E28" i="32"/>
  <c r="F28" i="32"/>
  <c r="G28" i="32"/>
  <c r="H28" i="32"/>
  <c r="I28" i="32"/>
  <c r="J28" i="32"/>
  <c r="K28" i="32"/>
  <c r="C32" i="32"/>
  <c r="D32" i="32"/>
  <c r="E32" i="32"/>
  <c r="F32" i="32"/>
  <c r="G32" i="32"/>
  <c r="H32" i="32"/>
  <c r="I32" i="32"/>
  <c r="J32" i="32"/>
  <c r="K32" i="32"/>
  <c r="C35" i="32" l="1"/>
  <c r="F34" i="32" l="1"/>
  <c r="G34" i="32"/>
  <c r="H34" i="32"/>
  <c r="I34" i="32"/>
  <c r="J34" i="32"/>
  <c r="K34" i="32"/>
  <c r="G35" i="32"/>
  <c r="J35" i="32"/>
  <c r="K35" i="32"/>
  <c r="H36" i="32"/>
  <c r="I36" i="32"/>
  <c r="F37" i="32"/>
  <c r="G37" i="32"/>
  <c r="J37" i="32"/>
  <c r="K37" i="32"/>
  <c r="H38" i="32"/>
  <c r="E34" i="32"/>
  <c r="E37" i="32"/>
  <c r="D34" i="32"/>
  <c r="D36" i="32"/>
  <c r="D37" i="32"/>
  <c r="C38" i="32"/>
  <c r="C34" i="32"/>
  <c r="F35" i="32" l="1"/>
  <c r="E38" i="32"/>
  <c r="I37" i="32"/>
  <c r="I35" i="32"/>
  <c r="C36" i="32"/>
  <c r="C37" i="32"/>
  <c r="D35" i="32"/>
  <c r="E36" i="32"/>
  <c r="J38" i="32"/>
  <c r="F38" i="32"/>
  <c r="H37" i="32"/>
  <c r="J36" i="32"/>
  <c r="F36" i="32"/>
  <c r="H35" i="32"/>
  <c r="D38" i="32"/>
  <c r="E35" i="32"/>
  <c r="I38" i="32"/>
  <c r="K38" i="32"/>
  <c r="G38" i="32"/>
  <c r="K36" i="32"/>
  <c r="G36" i="32"/>
  <c r="D733" i="27" l="1"/>
  <c r="C733" i="27"/>
  <c r="B733" i="27"/>
  <c r="C732" i="27"/>
  <c r="B732" i="27"/>
  <c r="B731" i="27"/>
  <c r="L69" i="23"/>
  <c r="N69" i="23"/>
  <c r="M69" i="23"/>
  <c r="P63" i="23" s="1"/>
  <c r="S63" i="23" s="1"/>
  <c r="O14" i="23" l="1"/>
  <c r="O3" i="23"/>
  <c r="R3" i="23" s="1"/>
  <c r="O44" i="23"/>
  <c r="R44" i="23" s="1"/>
  <c r="O57" i="23"/>
  <c r="R57" i="23" s="1"/>
  <c r="O23" i="23"/>
  <c r="R23" i="23" s="1"/>
  <c r="O47" i="23"/>
  <c r="R47" i="23" s="1"/>
  <c r="O5" i="23"/>
  <c r="R5" i="23" s="1"/>
  <c r="O29" i="23"/>
  <c r="R29" i="23" s="1"/>
  <c r="O53" i="23"/>
  <c r="R53" i="23" s="1"/>
  <c r="O11" i="23"/>
  <c r="R11" i="23" s="1"/>
  <c r="O35" i="23"/>
  <c r="R35" i="23" s="1"/>
  <c r="O59" i="23"/>
  <c r="R59" i="23" s="1"/>
  <c r="O17" i="23"/>
  <c r="R17" i="23" s="1"/>
  <c r="O41" i="23"/>
  <c r="R41" i="23" s="1"/>
  <c r="O65" i="23"/>
  <c r="R65" i="23" s="1"/>
  <c r="Q68" i="23"/>
  <c r="T68" i="23" s="1"/>
  <c r="Q65" i="23"/>
  <c r="T65" i="23" s="1"/>
  <c r="Q62" i="23"/>
  <c r="T62" i="23" s="1"/>
  <c r="Q59" i="23"/>
  <c r="T59" i="23" s="1"/>
  <c r="Q56" i="23"/>
  <c r="T56" i="23" s="1"/>
  <c r="Q53" i="23"/>
  <c r="T53" i="23" s="1"/>
  <c r="Q50" i="23"/>
  <c r="T50" i="23" s="1"/>
  <c r="Q47" i="23"/>
  <c r="T47" i="23" s="1"/>
  <c r="Q44" i="23"/>
  <c r="T44" i="23" s="1"/>
  <c r="Q41" i="23"/>
  <c r="T41" i="23" s="1"/>
  <c r="Q38" i="23"/>
  <c r="T38" i="23" s="1"/>
  <c r="Q35" i="23"/>
  <c r="T35" i="23" s="1"/>
  <c r="Q32" i="23"/>
  <c r="T32" i="23" s="1"/>
  <c r="Q29" i="23"/>
  <c r="T29" i="23" s="1"/>
  <c r="Q26" i="23"/>
  <c r="T26" i="23" s="1"/>
  <c r="Q23" i="23"/>
  <c r="T23" i="23" s="1"/>
  <c r="Q20" i="23"/>
  <c r="T20" i="23" s="1"/>
  <c r="Q17" i="23"/>
  <c r="T17" i="23" s="1"/>
  <c r="Q14" i="23"/>
  <c r="T14" i="23" s="1"/>
  <c r="Q11" i="23"/>
  <c r="T11" i="23" s="1"/>
  <c r="Q8" i="23"/>
  <c r="T8" i="23" s="1"/>
  <c r="Q5" i="23"/>
  <c r="T5" i="23" s="1"/>
  <c r="Q25" i="23"/>
  <c r="T25" i="23" s="1"/>
  <c r="Q61" i="23"/>
  <c r="T61" i="23" s="1"/>
  <c r="Q16" i="23"/>
  <c r="T16" i="23" s="1"/>
  <c r="Q40" i="23"/>
  <c r="T40" i="23" s="1"/>
  <c r="Q64" i="23"/>
  <c r="T64" i="23" s="1"/>
  <c r="Q7" i="23"/>
  <c r="T7" i="23" s="1"/>
  <c r="Q19" i="23"/>
  <c r="T19" i="23" s="1"/>
  <c r="Q31" i="23"/>
  <c r="T31" i="23" s="1"/>
  <c r="Q43" i="23"/>
  <c r="T43" i="23" s="1"/>
  <c r="Q55" i="23"/>
  <c r="T55" i="23" s="1"/>
  <c r="Q67" i="23"/>
  <c r="T67" i="23" s="1"/>
  <c r="Q13" i="23"/>
  <c r="T13" i="23" s="1"/>
  <c r="Q37" i="23"/>
  <c r="T37" i="23" s="1"/>
  <c r="Q49" i="23"/>
  <c r="T49" i="23" s="1"/>
  <c r="Q4" i="23"/>
  <c r="T4" i="23" s="1"/>
  <c r="Q28" i="23"/>
  <c r="T28" i="23" s="1"/>
  <c r="Q52" i="23"/>
  <c r="T52" i="23" s="1"/>
  <c r="Q10" i="23"/>
  <c r="T10" i="23" s="1"/>
  <c r="Q22" i="23"/>
  <c r="T22" i="23" s="1"/>
  <c r="Q34" i="23"/>
  <c r="T34" i="23" s="1"/>
  <c r="Q46" i="23"/>
  <c r="T46" i="23" s="1"/>
  <c r="Q58" i="23"/>
  <c r="T58" i="23" s="1"/>
  <c r="O7" i="23"/>
  <c r="R7" i="23" s="1"/>
  <c r="O13" i="23"/>
  <c r="R13" i="23" s="1"/>
  <c r="O19" i="23"/>
  <c r="R19" i="23" s="1"/>
  <c r="O25" i="23"/>
  <c r="R25" i="23" s="1"/>
  <c r="O31" i="23"/>
  <c r="R31" i="23" s="1"/>
  <c r="O37" i="23"/>
  <c r="R37" i="23" s="1"/>
  <c r="O43" i="23"/>
  <c r="R43" i="23" s="1"/>
  <c r="O49" i="23"/>
  <c r="R49" i="23" s="1"/>
  <c r="O55" i="23"/>
  <c r="R55" i="23" s="1"/>
  <c r="O61" i="23"/>
  <c r="R61" i="23" s="1"/>
  <c r="O67" i="23"/>
  <c r="R67" i="23" s="1"/>
  <c r="P5" i="23"/>
  <c r="S5" i="23" s="1"/>
  <c r="P8" i="23"/>
  <c r="S8" i="23" s="1"/>
  <c r="P11" i="23"/>
  <c r="S11" i="23" s="1"/>
  <c r="P14" i="23"/>
  <c r="S14" i="23" s="1"/>
  <c r="P17" i="23"/>
  <c r="S17" i="23" s="1"/>
  <c r="P20" i="23"/>
  <c r="S20" i="23" s="1"/>
  <c r="P23" i="23"/>
  <c r="S23" i="23" s="1"/>
  <c r="P26" i="23"/>
  <c r="S26" i="23" s="1"/>
  <c r="P29" i="23"/>
  <c r="S29" i="23" s="1"/>
  <c r="P32" i="23"/>
  <c r="S32" i="23" s="1"/>
  <c r="P35" i="23"/>
  <c r="S35" i="23" s="1"/>
  <c r="P38" i="23"/>
  <c r="S38" i="23" s="1"/>
  <c r="P41" i="23"/>
  <c r="S41" i="23" s="1"/>
  <c r="P44" i="23"/>
  <c r="S44" i="23" s="1"/>
  <c r="P47" i="23"/>
  <c r="S47" i="23" s="1"/>
  <c r="P50" i="23"/>
  <c r="S50" i="23" s="1"/>
  <c r="P53" i="23"/>
  <c r="S53" i="23" s="1"/>
  <c r="P56" i="23"/>
  <c r="S56" i="23" s="1"/>
  <c r="P59" i="23"/>
  <c r="S59" i="23" s="1"/>
  <c r="P62" i="23"/>
  <c r="S62" i="23" s="1"/>
  <c r="P65" i="23"/>
  <c r="S65" i="23" s="1"/>
  <c r="P68" i="23"/>
  <c r="S68" i="23" s="1"/>
  <c r="O8" i="23"/>
  <c r="R8" i="23" s="1"/>
  <c r="R14" i="23"/>
  <c r="O20" i="23"/>
  <c r="R20" i="23" s="1"/>
  <c r="O26" i="23"/>
  <c r="R26" i="23" s="1"/>
  <c r="O32" i="23"/>
  <c r="R32" i="23" s="1"/>
  <c r="O38" i="23"/>
  <c r="R38" i="23" s="1"/>
  <c r="O50" i="23"/>
  <c r="R50" i="23" s="1"/>
  <c r="O56" i="23"/>
  <c r="R56" i="23" s="1"/>
  <c r="O62" i="23"/>
  <c r="R62" i="23" s="1"/>
  <c r="O68" i="23"/>
  <c r="R68" i="23" s="1"/>
  <c r="O4" i="23"/>
  <c r="R4" i="23" s="1"/>
  <c r="O10" i="23"/>
  <c r="R10" i="23" s="1"/>
  <c r="O16" i="23"/>
  <c r="R16" i="23" s="1"/>
  <c r="O22" i="23"/>
  <c r="R22" i="23" s="1"/>
  <c r="O28" i="23"/>
  <c r="R28" i="23" s="1"/>
  <c r="O34" i="23"/>
  <c r="R34" i="23" s="1"/>
  <c r="O40" i="23"/>
  <c r="R40" i="23" s="1"/>
  <c r="O46" i="23"/>
  <c r="R46" i="23" s="1"/>
  <c r="O52" i="23"/>
  <c r="R52" i="23" s="1"/>
  <c r="O58" i="23"/>
  <c r="R58" i="23" s="1"/>
  <c r="O64" i="23"/>
  <c r="R64" i="23" s="1"/>
  <c r="P4" i="23"/>
  <c r="S4" i="23" s="1"/>
  <c r="P7" i="23"/>
  <c r="S7" i="23" s="1"/>
  <c r="P10" i="23"/>
  <c r="S10" i="23" s="1"/>
  <c r="P13" i="23"/>
  <c r="S13" i="23" s="1"/>
  <c r="P16" i="23"/>
  <c r="S16" i="23" s="1"/>
  <c r="P19" i="23"/>
  <c r="S19" i="23" s="1"/>
  <c r="P22" i="23"/>
  <c r="S22" i="23" s="1"/>
  <c r="P25" i="23"/>
  <c r="S25" i="23" s="1"/>
  <c r="P28" i="23"/>
  <c r="S28" i="23" s="1"/>
  <c r="P31" i="23"/>
  <c r="S31" i="23" s="1"/>
  <c r="P34" i="23"/>
  <c r="S34" i="23" s="1"/>
  <c r="P37" i="23"/>
  <c r="S37" i="23" s="1"/>
  <c r="P40" i="23"/>
  <c r="S40" i="23" s="1"/>
  <c r="P43" i="23"/>
  <c r="S43" i="23" s="1"/>
  <c r="P46" i="23"/>
  <c r="S46" i="23" s="1"/>
  <c r="P49" i="23"/>
  <c r="S49" i="23" s="1"/>
  <c r="P52" i="23"/>
  <c r="S52" i="23" s="1"/>
  <c r="P55" i="23"/>
  <c r="S55" i="23" s="1"/>
  <c r="P58" i="23"/>
  <c r="S58" i="23" s="1"/>
  <c r="P61" i="23"/>
  <c r="S61" i="23" s="1"/>
  <c r="P64" i="23"/>
  <c r="S64" i="23" s="1"/>
  <c r="P67" i="23"/>
  <c r="S67" i="23" s="1"/>
  <c r="O39" i="23"/>
  <c r="R39" i="23" s="1"/>
  <c r="O51" i="23"/>
  <c r="R51" i="23" s="1"/>
  <c r="O15" i="23"/>
  <c r="R15" i="23" s="1"/>
  <c r="O63" i="23"/>
  <c r="R63" i="23" s="1"/>
  <c r="O27" i="23"/>
  <c r="R27" i="23" s="1"/>
  <c r="P24" i="23"/>
  <c r="S24" i="23" s="1"/>
  <c r="P48" i="23"/>
  <c r="S48" i="23" s="1"/>
  <c r="O24" i="23"/>
  <c r="R24" i="23" s="1"/>
  <c r="O48" i="23"/>
  <c r="R48" i="23" s="1"/>
  <c r="P6" i="23"/>
  <c r="S6" i="23" s="1"/>
  <c r="P30" i="23"/>
  <c r="S30" i="23" s="1"/>
  <c r="P54" i="23"/>
  <c r="S54" i="23" s="1"/>
  <c r="P12" i="23"/>
  <c r="S12" i="23" s="1"/>
  <c r="P36" i="23"/>
  <c r="S36" i="23" s="1"/>
  <c r="P60" i="23"/>
  <c r="S60" i="23" s="1"/>
  <c r="O12" i="23"/>
  <c r="R12" i="23" s="1"/>
  <c r="O36" i="23"/>
  <c r="R36" i="23" s="1"/>
  <c r="O60" i="23"/>
  <c r="R60" i="23" s="1"/>
  <c r="P18" i="23"/>
  <c r="S18" i="23" s="1"/>
  <c r="P42" i="23"/>
  <c r="S42" i="23" s="1"/>
  <c r="P66" i="23"/>
  <c r="S66" i="23" s="1"/>
  <c r="Q66" i="23"/>
  <c r="T66" i="23" s="1"/>
  <c r="Q60" i="23"/>
  <c r="T60" i="23" s="1"/>
  <c r="Q54" i="23"/>
  <c r="T54" i="23" s="1"/>
  <c r="Q48" i="23"/>
  <c r="T48" i="23" s="1"/>
  <c r="Q42" i="23"/>
  <c r="T42" i="23" s="1"/>
  <c r="Q36" i="23"/>
  <c r="T36" i="23" s="1"/>
  <c r="Q30" i="23"/>
  <c r="T30" i="23" s="1"/>
  <c r="Q24" i="23"/>
  <c r="T24" i="23" s="1"/>
  <c r="Q18" i="23"/>
  <c r="T18" i="23" s="1"/>
  <c r="Q12" i="23"/>
  <c r="T12" i="23" s="1"/>
  <c r="Q6" i="23"/>
  <c r="T6" i="23" s="1"/>
  <c r="Q63" i="23"/>
  <c r="T63" i="23" s="1"/>
  <c r="Q57" i="23"/>
  <c r="T57" i="23" s="1"/>
  <c r="Q51" i="23"/>
  <c r="T51" i="23" s="1"/>
  <c r="Q45" i="23"/>
  <c r="T45" i="23" s="1"/>
  <c r="Q39" i="23"/>
  <c r="T39" i="23" s="1"/>
  <c r="Q33" i="23"/>
  <c r="T33" i="23" s="1"/>
  <c r="Q27" i="23"/>
  <c r="T27" i="23" s="1"/>
  <c r="Q21" i="23"/>
  <c r="T21" i="23" s="1"/>
  <c r="Q15" i="23"/>
  <c r="T15" i="23" s="1"/>
  <c r="Q9" i="23"/>
  <c r="T9" i="23" s="1"/>
  <c r="Q3" i="23"/>
  <c r="T3" i="23" s="1"/>
  <c r="O6" i="23"/>
  <c r="R6" i="23" s="1"/>
  <c r="O18" i="23"/>
  <c r="R18" i="23" s="1"/>
  <c r="O30" i="23"/>
  <c r="R30" i="23" s="1"/>
  <c r="O42" i="23"/>
  <c r="R42" i="23" s="1"/>
  <c r="O54" i="23"/>
  <c r="R54" i="23" s="1"/>
  <c r="O66" i="23"/>
  <c r="R66" i="23" s="1"/>
  <c r="O9" i="23"/>
  <c r="R9" i="23" s="1"/>
  <c r="O21" i="23"/>
  <c r="R21" i="23" s="1"/>
  <c r="O33" i="23"/>
  <c r="R33" i="23" s="1"/>
  <c r="O45" i="23"/>
  <c r="R45" i="23" s="1"/>
  <c r="P3" i="23"/>
  <c r="S3" i="23" s="1"/>
  <c r="P9" i="23"/>
  <c r="S9" i="23" s="1"/>
  <c r="P15" i="23"/>
  <c r="S15" i="23" s="1"/>
  <c r="P21" i="23"/>
  <c r="S21" i="23" s="1"/>
  <c r="P27" i="23"/>
  <c r="S27" i="23" s="1"/>
  <c r="P33" i="23"/>
  <c r="S33" i="23" s="1"/>
  <c r="P39" i="23"/>
  <c r="S39" i="23" s="1"/>
  <c r="P45" i="23"/>
  <c r="S45" i="23" s="1"/>
  <c r="P51" i="23"/>
  <c r="S51" i="23" s="1"/>
  <c r="P57" i="23"/>
  <c r="S57" i="23" s="1"/>
  <c r="R69" i="23" l="1"/>
  <c r="S69" i="23"/>
  <c r="T69" i="23"/>
  <c r="E718" i="27"/>
  <c r="E709" i="27"/>
  <c r="B34" i="8"/>
  <c r="B33" i="8"/>
  <c r="B32" i="8"/>
  <c r="E703" i="27" l="1"/>
  <c r="E702" i="27"/>
  <c r="E701" i="27"/>
  <c r="A703" i="27"/>
  <c r="A702" i="27"/>
  <c r="A701" i="27"/>
  <c r="E695" i="27"/>
  <c r="E694" i="27"/>
  <c r="E693" i="27"/>
  <c r="A695" i="27"/>
  <c r="A694" i="27"/>
  <c r="A693" i="27"/>
  <c r="D25" i="8"/>
  <c r="F25" i="8" l="1"/>
  <c r="E708" i="27"/>
  <c r="Z149" i="9"/>
  <c r="AA149" i="9"/>
  <c r="AB149" i="9"/>
  <c r="AC149" i="9"/>
  <c r="Z34" i="9"/>
  <c r="AA34" i="9"/>
  <c r="AB34" i="9"/>
  <c r="AC34" i="9"/>
  <c r="Z150" i="9"/>
  <c r="AA150" i="9"/>
  <c r="AB150" i="9"/>
  <c r="AC150" i="9"/>
  <c r="Z144" i="9"/>
  <c r="AA144" i="9"/>
  <c r="AB144" i="9"/>
  <c r="AC144" i="9"/>
  <c r="Z151" i="9"/>
  <c r="AA151" i="9"/>
  <c r="AB151" i="9"/>
  <c r="AC151" i="9"/>
  <c r="Z152" i="9"/>
  <c r="AA152" i="9"/>
  <c r="AB152" i="9"/>
  <c r="AC152" i="9"/>
  <c r="Z123" i="9"/>
  <c r="AA123" i="9"/>
  <c r="AB123" i="9"/>
  <c r="AC123" i="9"/>
  <c r="Z91" i="9"/>
  <c r="AA91" i="9"/>
  <c r="AB91" i="9"/>
  <c r="AC91" i="9"/>
  <c r="Z115" i="9"/>
  <c r="AA115" i="9"/>
  <c r="AB115" i="9"/>
  <c r="AC115" i="9"/>
  <c r="Z153" i="9"/>
  <c r="AA153" i="9"/>
  <c r="AB153" i="9"/>
  <c r="AC153" i="9"/>
  <c r="Z25" i="9"/>
  <c r="AA25" i="9"/>
  <c r="AB25" i="9"/>
  <c r="AC25" i="9"/>
  <c r="Z54" i="9"/>
  <c r="AA54" i="9"/>
  <c r="AB54" i="9"/>
  <c r="AC54" i="9"/>
  <c r="Z154" i="9"/>
  <c r="AA154" i="9"/>
  <c r="AB154" i="9"/>
  <c r="AC154" i="9"/>
  <c r="Z138" i="9"/>
  <c r="AA138" i="9"/>
  <c r="AB138" i="9"/>
  <c r="AC138" i="9"/>
  <c r="Z29" i="9"/>
  <c r="AA29" i="9"/>
  <c r="AB29" i="9"/>
  <c r="AC29" i="9"/>
  <c r="Z97" i="9"/>
  <c r="AA97" i="9"/>
  <c r="AB97" i="9"/>
  <c r="AC97" i="9"/>
  <c r="Z155" i="9"/>
  <c r="AA155" i="9"/>
  <c r="AB155" i="9"/>
  <c r="AC155" i="9"/>
  <c r="Z89" i="9"/>
  <c r="AA89" i="9"/>
  <c r="AB89" i="9"/>
  <c r="AC89" i="9"/>
  <c r="Z51" i="9"/>
  <c r="AA51" i="9"/>
  <c r="AB51" i="9"/>
  <c r="AC51" i="9"/>
  <c r="Z132" i="9"/>
  <c r="AA132" i="9"/>
  <c r="AB132" i="9"/>
  <c r="AC132" i="9"/>
  <c r="Z156" i="9"/>
  <c r="AA156" i="9"/>
  <c r="AB156" i="9"/>
  <c r="AC156" i="9"/>
  <c r="Z157" i="9"/>
  <c r="AA157" i="9"/>
  <c r="AB157" i="9"/>
  <c r="AC157" i="9"/>
  <c r="Z158" i="9"/>
  <c r="AA158" i="9"/>
  <c r="AB158" i="9"/>
  <c r="AC158" i="9"/>
  <c r="Z93" i="9"/>
  <c r="AA93" i="9"/>
  <c r="AB93" i="9"/>
  <c r="AC93" i="9"/>
  <c r="Z159" i="9"/>
  <c r="AA159" i="9"/>
  <c r="AB159" i="9"/>
  <c r="AC159" i="9"/>
  <c r="Z160" i="9"/>
  <c r="AA160" i="9"/>
  <c r="AB160" i="9"/>
  <c r="AC160" i="9"/>
  <c r="Z85" i="9"/>
  <c r="AA85" i="9"/>
  <c r="AB85" i="9"/>
  <c r="AC85" i="9"/>
  <c r="Z139" i="9"/>
  <c r="AA139" i="9"/>
  <c r="AB139" i="9"/>
  <c r="AC139" i="9"/>
  <c r="Z161" i="9"/>
  <c r="AA161" i="9"/>
  <c r="AB161" i="9"/>
  <c r="AC161" i="9"/>
  <c r="Z74" i="9"/>
  <c r="AA74" i="9"/>
  <c r="AB74" i="9"/>
  <c r="AC74" i="9"/>
  <c r="Z162" i="9"/>
  <c r="AA162" i="9"/>
  <c r="AB162" i="9"/>
  <c r="AC162" i="9"/>
  <c r="Z163" i="9"/>
  <c r="AA163" i="9"/>
  <c r="AB163" i="9"/>
  <c r="AC163" i="9"/>
  <c r="Z164" i="9"/>
  <c r="AA164" i="9"/>
  <c r="AB164" i="9"/>
  <c r="AC164" i="9"/>
  <c r="Z165" i="9"/>
  <c r="AA165" i="9"/>
  <c r="AB165" i="9"/>
  <c r="AC165" i="9"/>
  <c r="Z166" i="9"/>
  <c r="AA166" i="9"/>
  <c r="AB166" i="9"/>
  <c r="AC166" i="9"/>
  <c r="Z22" i="9"/>
  <c r="AA22" i="9"/>
  <c r="AB22" i="9"/>
  <c r="AC22" i="9"/>
  <c r="Z130" i="9"/>
  <c r="AA130" i="9"/>
  <c r="AB130" i="9"/>
  <c r="AC130" i="9"/>
  <c r="Z167" i="9"/>
  <c r="AA167" i="9"/>
  <c r="AB167" i="9"/>
  <c r="AC167" i="9"/>
  <c r="Z30" i="9"/>
  <c r="AA30" i="9"/>
  <c r="AB30" i="9"/>
  <c r="AC30" i="9"/>
  <c r="Z7" i="9"/>
  <c r="AA7" i="9"/>
  <c r="AB7" i="9"/>
  <c r="AC7" i="9"/>
  <c r="Z168" i="9"/>
  <c r="AA168" i="9"/>
  <c r="AB168" i="9"/>
  <c r="AC168" i="9"/>
  <c r="Z90" i="9"/>
  <c r="AA90" i="9"/>
  <c r="AB90" i="9"/>
  <c r="AC90" i="9"/>
  <c r="Z169" i="9"/>
  <c r="AA169" i="9"/>
  <c r="AB169" i="9"/>
  <c r="AC169" i="9"/>
  <c r="Z170" i="9"/>
  <c r="AA170" i="9"/>
  <c r="AB170" i="9"/>
  <c r="AC170" i="9"/>
  <c r="Z171" i="9"/>
  <c r="AA171" i="9"/>
  <c r="AB171" i="9"/>
  <c r="AC171" i="9"/>
  <c r="Z103" i="9"/>
  <c r="AA103" i="9"/>
  <c r="AB103" i="9"/>
  <c r="AC103" i="9"/>
  <c r="Z172" i="9"/>
  <c r="AA172" i="9"/>
  <c r="AB172" i="9"/>
  <c r="AC172" i="9"/>
  <c r="Z47" i="9"/>
  <c r="AA47" i="9"/>
  <c r="AB47" i="9"/>
  <c r="AC47" i="9"/>
  <c r="Z173" i="9"/>
  <c r="AA173" i="9"/>
  <c r="AB173" i="9"/>
  <c r="AC173" i="9"/>
  <c r="Z95" i="9"/>
  <c r="AA95" i="9"/>
  <c r="AB95" i="9"/>
  <c r="AC95" i="9"/>
  <c r="Z41" i="9"/>
  <c r="AA41" i="9"/>
  <c r="AB41" i="9"/>
  <c r="AC41" i="9"/>
  <c r="Z81" i="9"/>
  <c r="AA81" i="9"/>
  <c r="AB81" i="9"/>
  <c r="AC81" i="9"/>
  <c r="Z133" i="9"/>
  <c r="AA133" i="9"/>
  <c r="AB133" i="9"/>
  <c r="AC133" i="9"/>
  <c r="Z124" i="9"/>
  <c r="AA124" i="9"/>
  <c r="AB124" i="9"/>
  <c r="AC124" i="9"/>
  <c r="Z67" i="9"/>
  <c r="AA67" i="9"/>
  <c r="AB67" i="9"/>
  <c r="AC67" i="9"/>
  <c r="Z71" i="9"/>
  <c r="AA71" i="9"/>
  <c r="AB71" i="9"/>
  <c r="AC71" i="9"/>
  <c r="Z174" i="9"/>
  <c r="AA174" i="9"/>
  <c r="AB174" i="9"/>
  <c r="AC174" i="9"/>
  <c r="Z44" i="9"/>
  <c r="AA44" i="9"/>
  <c r="AB44" i="9"/>
  <c r="AC44" i="9"/>
  <c r="Z36" i="9"/>
  <c r="AA36" i="9"/>
  <c r="AB36" i="9"/>
  <c r="AC36" i="9"/>
  <c r="Z15" i="9"/>
  <c r="AA15" i="9"/>
  <c r="AB15" i="9"/>
  <c r="AC15" i="9"/>
  <c r="Z134" i="9"/>
  <c r="AA134" i="9"/>
  <c r="AB134" i="9"/>
  <c r="AC134" i="9"/>
  <c r="Z108" i="9"/>
  <c r="AA108" i="9"/>
  <c r="AB108" i="9"/>
  <c r="AC108" i="9"/>
  <c r="Z105" i="9"/>
  <c r="AA105" i="9"/>
  <c r="AB105" i="9"/>
  <c r="AC105" i="9"/>
  <c r="Z18" i="9"/>
  <c r="AA18" i="9"/>
  <c r="AB18" i="9"/>
  <c r="AC18" i="9"/>
  <c r="Z136" i="9"/>
  <c r="AA136" i="9"/>
  <c r="AB136" i="9"/>
  <c r="AC136" i="9"/>
  <c r="Z175" i="9"/>
  <c r="AA175" i="9"/>
  <c r="AB175" i="9"/>
  <c r="AC175" i="9"/>
  <c r="Z50" i="9"/>
  <c r="AA50" i="9"/>
  <c r="AB50" i="9"/>
  <c r="AC50" i="9"/>
  <c r="Z96" i="9"/>
  <c r="AA96" i="9"/>
  <c r="AB96" i="9"/>
  <c r="AC96" i="9"/>
  <c r="Z5" i="9"/>
  <c r="AA5" i="9"/>
  <c r="AB5" i="9"/>
  <c r="AC5" i="9"/>
  <c r="Z147" i="9"/>
  <c r="AA147" i="9"/>
  <c r="AB147" i="9"/>
  <c r="AC147" i="9"/>
  <c r="Z176" i="9"/>
  <c r="AA176" i="9"/>
  <c r="AB176" i="9"/>
  <c r="AC176" i="9"/>
  <c r="Z177" i="9"/>
  <c r="AA177" i="9"/>
  <c r="AB177" i="9"/>
  <c r="AC177" i="9"/>
  <c r="Z35" i="9"/>
  <c r="AA35" i="9"/>
  <c r="AB35" i="9"/>
  <c r="AC35" i="9"/>
  <c r="Z16" i="9"/>
  <c r="AA16" i="9"/>
  <c r="AB16" i="9"/>
  <c r="AC16" i="9"/>
  <c r="Z145" i="9"/>
  <c r="AA145" i="9"/>
  <c r="AB145" i="9"/>
  <c r="AC145" i="9"/>
  <c r="Z143" i="9"/>
  <c r="AA143" i="9"/>
  <c r="AB143" i="9"/>
  <c r="AC143" i="9"/>
  <c r="Z119" i="9"/>
  <c r="AA119" i="9"/>
  <c r="AB119" i="9"/>
  <c r="AC119" i="9"/>
  <c r="Z46" i="9"/>
  <c r="AA46" i="9"/>
  <c r="AB46" i="9"/>
  <c r="AC46" i="9"/>
  <c r="Z140" i="9"/>
  <c r="AA140" i="9"/>
  <c r="AB140" i="9"/>
  <c r="AC140" i="9"/>
  <c r="Z38" i="9"/>
  <c r="AA38" i="9"/>
  <c r="AB38" i="9"/>
  <c r="AC38" i="9"/>
  <c r="Z87" i="9"/>
  <c r="AA87" i="9"/>
  <c r="AB87" i="9"/>
  <c r="AC87" i="9"/>
  <c r="Z142" i="9"/>
  <c r="AA142" i="9"/>
  <c r="AB142" i="9"/>
  <c r="AC142" i="9"/>
  <c r="Z52" i="9"/>
  <c r="AA52" i="9"/>
  <c r="AB52" i="9"/>
  <c r="AC52" i="9"/>
  <c r="Z178" i="9"/>
  <c r="AA178" i="9"/>
  <c r="AB178" i="9"/>
  <c r="AC178" i="9"/>
  <c r="Z179" i="9"/>
  <c r="AA179" i="9"/>
  <c r="AB179" i="9"/>
  <c r="AC179" i="9"/>
  <c r="Z121" i="9"/>
  <c r="AA121" i="9"/>
  <c r="AB121" i="9"/>
  <c r="AC121" i="9"/>
  <c r="Z180" i="9"/>
  <c r="AA180" i="9"/>
  <c r="AB180" i="9"/>
  <c r="AC180" i="9"/>
  <c r="Z110" i="9"/>
  <c r="AA110" i="9"/>
  <c r="AB110" i="9"/>
  <c r="AC110" i="9"/>
  <c r="Z55" i="9"/>
  <c r="AA55" i="9"/>
  <c r="AB55" i="9"/>
  <c r="AC55" i="9"/>
  <c r="Z68" i="9"/>
  <c r="AA68" i="9"/>
  <c r="AB68" i="9"/>
  <c r="AC68" i="9"/>
  <c r="Z181" i="9"/>
  <c r="AA181" i="9"/>
  <c r="AB181" i="9"/>
  <c r="AC181" i="9"/>
  <c r="Z182" i="9"/>
  <c r="AA182" i="9"/>
  <c r="AB182" i="9"/>
  <c r="AC182" i="9"/>
  <c r="Z183" i="9"/>
  <c r="AA183" i="9"/>
  <c r="AB183" i="9"/>
  <c r="AC183" i="9"/>
  <c r="Z126" i="9"/>
  <c r="AA126" i="9"/>
  <c r="AB126" i="9"/>
  <c r="AC126" i="9"/>
  <c r="Z60" i="9"/>
  <c r="AA60" i="9"/>
  <c r="AB60" i="9"/>
  <c r="AC60" i="9"/>
  <c r="Z92" i="9"/>
  <c r="AA92" i="9"/>
  <c r="AB92" i="9"/>
  <c r="AC92" i="9"/>
  <c r="Z98" i="9"/>
  <c r="AA98" i="9"/>
  <c r="AB98" i="9"/>
  <c r="AC98" i="9"/>
  <c r="Z100" i="9"/>
  <c r="AA100" i="9"/>
  <c r="AB100" i="9"/>
  <c r="AC100" i="9"/>
  <c r="Z113" i="9"/>
  <c r="AA113" i="9"/>
  <c r="AB113" i="9"/>
  <c r="AC113" i="9"/>
  <c r="Z43" i="9"/>
  <c r="AA43" i="9"/>
  <c r="AB43" i="9"/>
  <c r="AC43" i="9"/>
  <c r="Z59" i="9"/>
  <c r="AA59" i="9"/>
  <c r="AB59" i="9"/>
  <c r="AC59" i="9"/>
  <c r="Z184" i="9"/>
  <c r="AA184" i="9"/>
  <c r="AB184" i="9"/>
  <c r="AC184" i="9"/>
  <c r="Z28" i="9"/>
  <c r="AA28" i="9"/>
  <c r="AB28" i="9"/>
  <c r="AC28" i="9"/>
  <c r="Z33" i="9"/>
  <c r="AA33" i="9"/>
  <c r="AB33" i="9"/>
  <c r="AC33" i="9"/>
  <c r="Z185" i="9"/>
  <c r="AA185" i="9"/>
  <c r="AB185" i="9"/>
  <c r="AC185" i="9"/>
  <c r="Z118" i="9"/>
  <c r="AA118" i="9"/>
  <c r="AB118" i="9"/>
  <c r="AC118" i="9"/>
  <c r="Z27" i="9"/>
  <c r="AA27" i="9"/>
  <c r="AB27" i="9"/>
  <c r="AC27" i="9"/>
  <c r="Z186" i="9"/>
  <c r="AA186" i="9"/>
  <c r="AB186" i="9"/>
  <c r="AC186" i="9"/>
  <c r="Z6" i="9"/>
  <c r="AA6" i="9"/>
  <c r="AB6" i="9"/>
  <c r="AC6" i="9"/>
  <c r="Z187" i="9"/>
  <c r="AA187" i="9"/>
  <c r="AB187" i="9"/>
  <c r="AC187" i="9"/>
  <c r="Z14" i="9"/>
  <c r="AA14" i="9"/>
  <c r="AB14" i="9"/>
  <c r="AC14" i="9"/>
  <c r="Z188" i="9"/>
  <c r="AA188" i="9"/>
  <c r="AB188" i="9"/>
  <c r="AC188" i="9"/>
  <c r="Z189" i="9"/>
  <c r="AA189" i="9"/>
  <c r="AB189" i="9"/>
  <c r="AC189" i="9"/>
  <c r="Z94" i="9"/>
  <c r="AA94" i="9"/>
  <c r="AB94" i="9"/>
  <c r="AC94" i="9"/>
  <c r="Z61" i="9"/>
  <c r="AA61" i="9"/>
  <c r="AB61" i="9"/>
  <c r="AC61" i="9"/>
  <c r="Z190" i="9"/>
  <c r="AA190" i="9"/>
  <c r="AB190" i="9"/>
  <c r="AC190" i="9"/>
  <c r="Z120" i="9"/>
  <c r="AA120" i="9"/>
  <c r="AB120" i="9"/>
  <c r="AC120" i="9"/>
  <c r="Z12" i="9"/>
  <c r="AA12" i="9"/>
  <c r="AB12" i="9"/>
  <c r="AC12" i="9"/>
  <c r="Z146" i="9"/>
  <c r="AA146" i="9"/>
  <c r="AB146" i="9"/>
  <c r="AC146" i="9"/>
  <c r="Z112" i="9"/>
  <c r="AA112" i="9"/>
  <c r="AB112" i="9"/>
  <c r="AC112" i="9"/>
  <c r="Z131" i="9"/>
  <c r="AA131" i="9"/>
  <c r="AB131" i="9"/>
  <c r="AC131" i="9"/>
  <c r="Z37" i="9"/>
  <c r="AA37" i="9"/>
  <c r="AB37" i="9"/>
  <c r="AC37" i="9"/>
  <c r="Z84" i="9"/>
  <c r="AA84" i="9"/>
  <c r="AB84" i="9"/>
  <c r="AC84" i="9"/>
  <c r="Z64" i="9"/>
  <c r="AA64" i="9"/>
  <c r="AB64" i="9"/>
  <c r="AC64" i="9"/>
  <c r="Z135" i="9"/>
  <c r="AA135" i="9"/>
  <c r="AB135" i="9"/>
  <c r="AC135" i="9"/>
  <c r="Z31" i="9"/>
  <c r="AA31" i="9"/>
  <c r="AB31" i="9"/>
  <c r="AC31" i="9"/>
  <c r="Z57" i="9"/>
  <c r="AA57" i="9"/>
  <c r="AB57" i="9"/>
  <c r="AC57" i="9"/>
  <c r="Z191" i="9"/>
  <c r="AA191" i="9"/>
  <c r="AB191" i="9"/>
  <c r="AC191" i="9"/>
  <c r="Z128" i="9"/>
  <c r="AA128" i="9"/>
  <c r="AB128" i="9"/>
  <c r="AC128" i="9"/>
  <c r="Z102" i="9"/>
  <c r="AA102" i="9"/>
  <c r="AB102" i="9"/>
  <c r="AC102" i="9"/>
  <c r="Z192" i="9"/>
  <c r="AA192" i="9"/>
  <c r="AB192" i="9"/>
  <c r="AC192" i="9"/>
  <c r="Z19" i="9"/>
  <c r="AA19" i="9"/>
  <c r="AB19" i="9"/>
  <c r="AC19" i="9"/>
  <c r="Z104" i="9"/>
  <c r="AA104" i="9"/>
  <c r="AB104" i="9"/>
  <c r="AC104" i="9"/>
  <c r="Z193" i="9"/>
  <c r="AA193" i="9"/>
  <c r="AB193" i="9"/>
  <c r="AC193" i="9"/>
  <c r="Z194" i="9"/>
  <c r="AA194" i="9"/>
  <c r="AB194" i="9"/>
  <c r="AC194" i="9"/>
  <c r="Z195" i="9"/>
  <c r="AA195" i="9"/>
  <c r="AB195" i="9"/>
  <c r="AC195" i="9"/>
  <c r="Z196" i="9"/>
  <c r="AA196" i="9"/>
  <c r="AB196" i="9"/>
  <c r="AC196" i="9"/>
  <c r="Z197" i="9"/>
  <c r="AA197" i="9"/>
  <c r="AB197" i="9"/>
  <c r="AC197" i="9"/>
  <c r="Z56" i="9"/>
  <c r="AA56" i="9"/>
  <c r="AB56" i="9"/>
  <c r="AC56" i="9"/>
  <c r="Z198" i="9"/>
  <c r="AA198" i="9"/>
  <c r="AB198" i="9"/>
  <c r="AC198" i="9"/>
  <c r="Z199" i="9"/>
  <c r="AA199" i="9"/>
  <c r="AB199" i="9"/>
  <c r="AC199" i="9"/>
  <c r="Z72" i="9"/>
  <c r="AA72" i="9"/>
  <c r="AB72" i="9"/>
  <c r="AC72" i="9"/>
  <c r="Z200" i="9"/>
  <c r="AA200" i="9"/>
  <c r="AB200" i="9"/>
  <c r="AC200" i="9"/>
  <c r="Z201" i="9"/>
  <c r="AA201" i="9"/>
  <c r="AB201" i="9"/>
  <c r="AC201" i="9"/>
  <c r="Z24" i="9"/>
  <c r="AA24" i="9"/>
  <c r="AB24" i="9"/>
  <c r="AC24" i="9"/>
  <c r="Z141" i="9"/>
  <c r="AA141" i="9"/>
  <c r="AB141" i="9"/>
  <c r="AC141" i="9"/>
  <c r="Z62" i="9"/>
  <c r="AA62" i="9"/>
  <c r="AB62" i="9"/>
  <c r="AC62" i="9"/>
  <c r="Z80" i="9"/>
  <c r="AA80" i="9"/>
  <c r="AB80" i="9"/>
  <c r="AC80" i="9"/>
  <c r="Z65" i="9"/>
  <c r="AA65" i="9"/>
  <c r="AB65" i="9"/>
  <c r="AC65" i="9"/>
  <c r="Z202" i="9"/>
  <c r="AA202" i="9"/>
  <c r="AB202" i="9"/>
  <c r="AC202" i="9"/>
  <c r="Z203" i="9"/>
  <c r="AA203" i="9"/>
  <c r="AB203" i="9"/>
  <c r="AC203" i="9"/>
  <c r="Z204" i="9"/>
  <c r="AA204" i="9"/>
  <c r="AB204" i="9"/>
  <c r="AC204" i="9"/>
  <c r="Z26" i="9"/>
  <c r="AA26" i="9"/>
  <c r="AB26" i="9"/>
  <c r="AC26" i="9"/>
  <c r="Z32" i="9"/>
  <c r="AA32" i="9"/>
  <c r="AB32" i="9"/>
  <c r="AC32" i="9"/>
  <c r="Z125" i="9"/>
  <c r="AA125" i="9"/>
  <c r="AB125" i="9"/>
  <c r="AC125" i="9"/>
  <c r="Z205" i="9"/>
  <c r="AA205" i="9"/>
  <c r="AB205" i="9"/>
  <c r="AC205" i="9"/>
  <c r="Z107" i="9"/>
  <c r="AA107" i="9"/>
  <c r="AB107" i="9"/>
  <c r="AC107" i="9"/>
  <c r="Z206" i="9"/>
  <c r="AA206" i="9"/>
  <c r="AB206" i="9"/>
  <c r="AC206" i="9"/>
  <c r="Z207" i="9"/>
  <c r="AA207" i="9"/>
  <c r="AB207" i="9"/>
  <c r="AC207" i="9"/>
  <c r="Z111" i="9"/>
  <c r="AA111" i="9"/>
  <c r="AB111" i="9"/>
  <c r="AC111" i="9"/>
  <c r="Z83" i="9"/>
  <c r="AA83" i="9"/>
  <c r="AB83" i="9"/>
  <c r="AC83" i="9"/>
  <c r="Z73" i="9"/>
  <c r="AA73" i="9"/>
  <c r="AB73" i="9"/>
  <c r="AC73" i="9"/>
  <c r="Z86" i="9"/>
  <c r="AA86" i="9"/>
  <c r="AB86" i="9"/>
  <c r="AC86" i="9"/>
  <c r="Z129" i="9"/>
  <c r="AA129" i="9"/>
  <c r="AB129" i="9"/>
  <c r="AC129" i="9"/>
  <c r="Z20" i="9"/>
  <c r="AA20" i="9"/>
  <c r="AB20" i="9"/>
  <c r="AC20" i="9"/>
  <c r="Z208" i="9"/>
  <c r="AA208" i="9"/>
  <c r="AB208" i="9"/>
  <c r="AC208" i="9"/>
  <c r="Z209" i="9"/>
  <c r="AA209" i="9"/>
  <c r="AB209" i="9"/>
  <c r="AC209" i="9"/>
  <c r="Z53" i="9"/>
  <c r="AA53" i="9"/>
  <c r="AB53" i="9"/>
  <c r="AC53" i="9"/>
  <c r="Z116" i="9"/>
  <c r="AA116" i="9"/>
  <c r="AB116" i="9"/>
  <c r="AC116" i="9"/>
  <c r="Z63" i="9"/>
  <c r="AA63" i="9"/>
  <c r="AB63" i="9"/>
  <c r="AC63" i="9"/>
  <c r="Z210" i="9"/>
  <c r="AA210" i="9"/>
  <c r="AB210" i="9"/>
  <c r="AC210" i="9"/>
  <c r="Z211" i="9"/>
  <c r="AA211" i="9"/>
  <c r="AB211" i="9"/>
  <c r="AC211" i="9"/>
  <c r="Z212" i="9"/>
  <c r="AA212" i="9"/>
  <c r="AB212" i="9"/>
  <c r="AC212" i="9"/>
  <c r="Z137" i="9"/>
  <c r="AA137" i="9"/>
  <c r="AB137" i="9"/>
  <c r="AC137" i="9"/>
  <c r="Z213" i="9"/>
  <c r="AA213" i="9"/>
  <c r="AB213" i="9"/>
  <c r="AC213" i="9"/>
  <c r="Z214" i="9"/>
  <c r="AA214" i="9"/>
  <c r="AB214" i="9"/>
  <c r="AC214" i="9"/>
  <c r="Z215" i="9"/>
  <c r="AA215" i="9"/>
  <c r="AB215" i="9"/>
  <c r="AC215" i="9"/>
  <c r="Z216" i="9"/>
  <c r="AA216" i="9"/>
  <c r="AB216" i="9"/>
  <c r="AC216" i="9"/>
  <c r="Z217" i="9"/>
  <c r="AA217" i="9"/>
  <c r="AB217" i="9"/>
  <c r="AC217" i="9"/>
  <c r="Z3" i="9"/>
  <c r="AA3" i="9"/>
  <c r="AB3" i="9"/>
  <c r="AC3" i="9"/>
  <c r="Z21" i="9"/>
  <c r="AA21" i="9"/>
  <c r="AB21" i="9"/>
  <c r="AC21" i="9"/>
  <c r="Z106" i="9"/>
  <c r="AA106" i="9"/>
  <c r="AB106" i="9"/>
  <c r="AC106" i="9"/>
  <c r="Z82" i="9"/>
  <c r="AA82" i="9"/>
  <c r="AB82" i="9"/>
  <c r="AC82" i="9"/>
  <c r="Z78" i="9"/>
  <c r="AA78" i="9"/>
  <c r="AB78" i="9"/>
  <c r="AC78" i="9"/>
  <c r="Z218" i="9"/>
  <c r="AA218" i="9"/>
  <c r="AB218" i="9"/>
  <c r="AC218" i="9"/>
  <c r="Z122" i="9"/>
  <c r="AA122" i="9"/>
  <c r="AB122" i="9"/>
  <c r="AC122" i="9"/>
  <c r="Z88" i="9"/>
  <c r="AA88" i="9"/>
  <c r="AB88" i="9"/>
  <c r="AC88" i="9"/>
  <c r="Z66" i="9"/>
  <c r="AA66" i="9"/>
  <c r="AB66" i="9"/>
  <c r="AC66" i="9"/>
  <c r="Z219" i="9"/>
  <c r="AA219" i="9"/>
  <c r="AB219" i="9"/>
  <c r="AC219" i="9"/>
  <c r="Z40" i="9"/>
  <c r="AA40" i="9"/>
  <c r="AB40" i="9"/>
  <c r="AC40" i="9"/>
  <c r="Z23" i="9"/>
  <c r="AA23" i="9"/>
  <c r="AB23" i="9"/>
  <c r="AC23" i="9"/>
  <c r="Z4" i="9"/>
  <c r="AA4" i="9"/>
  <c r="AB4" i="9"/>
  <c r="AC4" i="9"/>
  <c r="Z39" i="9"/>
  <c r="AA39" i="9"/>
  <c r="AB39" i="9"/>
  <c r="AC39" i="9"/>
  <c r="Z99" i="9"/>
  <c r="AA99" i="9"/>
  <c r="AB99" i="9"/>
  <c r="AC99" i="9"/>
  <c r="Z58" i="9"/>
  <c r="AA58" i="9"/>
  <c r="AB58" i="9"/>
  <c r="AC58" i="9"/>
  <c r="Z75" i="9"/>
  <c r="AA75" i="9"/>
  <c r="AB75" i="9"/>
  <c r="AC75" i="9"/>
  <c r="Z220" i="9"/>
  <c r="AA220" i="9"/>
  <c r="AB220" i="9"/>
  <c r="AC220" i="9"/>
  <c r="Z79" i="9"/>
  <c r="AA79" i="9"/>
  <c r="AB79" i="9"/>
  <c r="AC79" i="9"/>
  <c r="Z17" i="9"/>
  <c r="AA17" i="9"/>
  <c r="AB17" i="9"/>
  <c r="AC17" i="9"/>
  <c r="Z42" i="9"/>
  <c r="AA42" i="9"/>
  <c r="AB42" i="9"/>
  <c r="AC42" i="9"/>
  <c r="Z49" i="9"/>
  <c r="AA49" i="9"/>
  <c r="AB49" i="9"/>
  <c r="AC49" i="9"/>
  <c r="Z109" i="9"/>
  <c r="AA109" i="9"/>
  <c r="AB109" i="9"/>
  <c r="AC109" i="9"/>
  <c r="Z117" i="9"/>
  <c r="AA117" i="9"/>
  <c r="AB117" i="9"/>
  <c r="AC117" i="9"/>
  <c r="Z77" i="9"/>
  <c r="AA77" i="9"/>
  <c r="AB77" i="9"/>
  <c r="AC77" i="9"/>
  <c r="Z221" i="9"/>
  <c r="AA221" i="9"/>
  <c r="AB221" i="9"/>
  <c r="AC221" i="9"/>
  <c r="Z76" i="9"/>
  <c r="AA76" i="9"/>
  <c r="AB76" i="9"/>
  <c r="AC76" i="9"/>
  <c r="Z222" i="9"/>
  <c r="AA222" i="9"/>
  <c r="AB222" i="9"/>
  <c r="AC222" i="9"/>
  <c r="Z223" i="9"/>
  <c r="AA223" i="9"/>
  <c r="AB223" i="9"/>
  <c r="AC223" i="9"/>
  <c r="Z224" i="9"/>
  <c r="AA224" i="9"/>
  <c r="AB224" i="9"/>
  <c r="AC224" i="9"/>
  <c r="Z70" i="9"/>
  <c r="AA70" i="9"/>
  <c r="AB70" i="9"/>
  <c r="AC70" i="9"/>
  <c r="Z48" i="9"/>
  <c r="AA48" i="9"/>
  <c r="AB48" i="9"/>
  <c r="AC48" i="9"/>
  <c r="Z225" i="9"/>
  <c r="AA225" i="9"/>
  <c r="AB225" i="9"/>
  <c r="AC225" i="9"/>
  <c r="Z226" i="9"/>
  <c r="AA226" i="9"/>
  <c r="AB226" i="9"/>
  <c r="AC226" i="9"/>
  <c r="Z227" i="9"/>
  <c r="AA227" i="9"/>
  <c r="AB227" i="9"/>
  <c r="AC227" i="9"/>
  <c r="Z13" i="9"/>
  <c r="AA13" i="9"/>
  <c r="AB13" i="9"/>
  <c r="AC13" i="9"/>
  <c r="Z114" i="9"/>
  <c r="AA114" i="9"/>
  <c r="AB114" i="9"/>
  <c r="AC114" i="9"/>
  <c r="Z8" i="9"/>
  <c r="AA8" i="9"/>
  <c r="AB8" i="9"/>
  <c r="AC8" i="9"/>
  <c r="Z11" i="9"/>
  <c r="AA11" i="9"/>
  <c r="AB11" i="9"/>
  <c r="AC11" i="9"/>
  <c r="Z45" i="9"/>
  <c r="AA45" i="9"/>
  <c r="AB45" i="9"/>
  <c r="AC45" i="9"/>
  <c r="Z10" i="9"/>
  <c r="AA10" i="9"/>
  <c r="AB10" i="9"/>
  <c r="AC10" i="9"/>
  <c r="Z228" i="9"/>
  <c r="AA228" i="9"/>
  <c r="AB228" i="9"/>
  <c r="AC228" i="9"/>
  <c r="Z229" i="9"/>
  <c r="AA229" i="9"/>
  <c r="AB229" i="9"/>
  <c r="AC229" i="9"/>
  <c r="Z230" i="9"/>
  <c r="AA230" i="9"/>
  <c r="AB230" i="9"/>
  <c r="AC230" i="9"/>
  <c r="Z231" i="9"/>
  <c r="AA231" i="9"/>
  <c r="AB231" i="9"/>
  <c r="AC231" i="9"/>
  <c r="Z101" i="9"/>
  <c r="AA101" i="9"/>
  <c r="AB101" i="9"/>
  <c r="AC101" i="9"/>
  <c r="Z232" i="9"/>
  <c r="AA232" i="9"/>
  <c r="AB232" i="9"/>
  <c r="AC232" i="9"/>
  <c r="Z233" i="9"/>
  <c r="AA233" i="9"/>
  <c r="AB233" i="9"/>
  <c r="AC233" i="9"/>
  <c r="Z69" i="9"/>
  <c r="AA69" i="9"/>
  <c r="AB69" i="9"/>
  <c r="AC69" i="9"/>
  <c r="Z9" i="9"/>
  <c r="AA9" i="9"/>
  <c r="AB9" i="9"/>
  <c r="AC9" i="9"/>
  <c r="Z127" i="9"/>
  <c r="AA127" i="9"/>
  <c r="AB127" i="9"/>
  <c r="AC127" i="9"/>
  <c r="Z234" i="9"/>
  <c r="AA234" i="9"/>
  <c r="AB234" i="9"/>
  <c r="AC234" i="9"/>
  <c r="Z236" i="9"/>
  <c r="AA236" i="9"/>
  <c r="AB236" i="9"/>
  <c r="AC236" i="9"/>
  <c r="AC148" i="9"/>
  <c r="AB148" i="9"/>
  <c r="AA148" i="9"/>
  <c r="Z148" i="9"/>
  <c r="Y149" i="9"/>
  <c r="Y34" i="9"/>
  <c r="Y150" i="9"/>
  <c r="Y144" i="9"/>
  <c r="Y151" i="9"/>
  <c r="Y152" i="9"/>
  <c r="Y123" i="9"/>
  <c r="Y91" i="9"/>
  <c r="Y115" i="9"/>
  <c r="Y153" i="9"/>
  <c r="Y25" i="9"/>
  <c r="Y54" i="9"/>
  <c r="Y154" i="9"/>
  <c r="Y138" i="9"/>
  <c r="Y29" i="9"/>
  <c r="Y97" i="9"/>
  <c r="Y155" i="9"/>
  <c r="Y89" i="9"/>
  <c r="Y51" i="9"/>
  <c r="Y132" i="9"/>
  <c r="Y156" i="9"/>
  <c r="Y157" i="9"/>
  <c r="Y158" i="9"/>
  <c r="Y93" i="9"/>
  <c r="Y159" i="9"/>
  <c r="Y160" i="9"/>
  <c r="Y85" i="9"/>
  <c r="Y139" i="9"/>
  <c r="Y161" i="9"/>
  <c r="Y74" i="9"/>
  <c r="Y162" i="9"/>
  <c r="Y163" i="9"/>
  <c r="Y164" i="9"/>
  <c r="Y165" i="9"/>
  <c r="Y166" i="9"/>
  <c r="Y22" i="9"/>
  <c r="Y130" i="9"/>
  <c r="Y167" i="9"/>
  <c r="Y30" i="9"/>
  <c r="Y7" i="9"/>
  <c r="Y168" i="9"/>
  <c r="Y90" i="9"/>
  <c r="Y169" i="9"/>
  <c r="Y170" i="9"/>
  <c r="Y171" i="9"/>
  <c r="Y103" i="9"/>
  <c r="Y172" i="9"/>
  <c r="Y47" i="9"/>
  <c r="Y173" i="9"/>
  <c r="Y95" i="9"/>
  <c r="Y41" i="9"/>
  <c r="Y81" i="9"/>
  <c r="Y133" i="9"/>
  <c r="Y124" i="9"/>
  <c r="Y67" i="9"/>
  <c r="Y71" i="9"/>
  <c r="Y174" i="9"/>
  <c r="Y44" i="9"/>
  <c r="Y36" i="9"/>
  <c r="Y15" i="9"/>
  <c r="Y134" i="9"/>
  <c r="Y108" i="9"/>
  <c r="Y105" i="9"/>
  <c r="Y18" i="9"/>
  <c r="Y136" i="9"/>
  <c r="Y175" i="9"/>
  <c r="Y50" i="9"/>
  <c r="Y96" i="9"/>
  <c r="Y5" i="9"/>
  <c r="Y147" i="9"/>
  <c r="Y176" i="9"/>
  <c r="Y177" i="9"/>
  <c r="Y35" i="9"/>
  <c r="Y16" i="9"/>
  <c r="Y145" i="9"/>
  <c r="Y143" i="9"/>
  <c r="Y119" i="9"/>
  <c r="Y46" i="9"/>
  <c r="Y140" i="9"/>
  <c r="Y38" i="9"/>
  <c r="Y87" i="9"/>
  <c r="Y142" i="9"/>
  <c r="Y52" i="9"/>
  <c r="Y178" i="9"/>
  <c r="Y179" i="9"/>
  <c r="Y121" i="9"/>
  <c r="Y180" i="9"/>
  <c r="Y110" i="9"/>
  <c r="Y55" i="9"/>
  <c r="Y68" i="9"/>
  <c r="Y181" i="9"/>
  <c r="Y182" i="9"/>
  <c r="Y183" i="9"/>
  <c r="Y126" i="9"/>
  <c r="Y60" i="9"/>
  <c r="Y92" i="9"/>
  <c r="Y98" i="9"/>
  <c r="Y100" i="9"/>
  <c r="Y113" i="9"/>
  <c r="Y43" i="9"/>
  <c r="Y59" i="9"/>
  <c r="Y184" i="9"/>
  <c r="Y28" i="9"/>
  <c r="Y33" i="9"/>
  <c r="Y185" i="9"/>
  <c r="Y118" i="9"/>
  <c r="Y27" i="9"/>
  <c r="Y186" i="9"/>
  <c r="Y6" i="9"/>
  <c r="Y187" i="9"/>
  <c r="Y14" i="9"/>
  <c r="Y188" i="9"/>
  <c r="Y189" i="9"/>
  <c r="Y94" i="9"/>
  <c r="Y61" i="9"/>
  <c r="Y190" i="9"/>
  <c r="Y120" i="9"/>
  <c r="Y12" i="9"/>
  <c r="Y146" i="9"/>
  <c r="Y112" i="9"/>
  <c r="Y131" i="9"/>
  <c r="Y37" i="9"/>
  <c r="Y84" i="9"/>
  <c r="Y64" i="9"/>
  <c r="Y135" i="9"/>
  <c r="Y31" i="9"/>
  <c r="Y57" i="9"/>
  <c r="Y191" i="9"/>
  <c r="Y128" i="9"/>
  <c r="Y102" i="9"/>
  <c r="Y192" i="9"/>
  <c r="Y19" i="9"/>
  <c r="Y104" i="9"/>
  <c r="Y193" i="9"/>
  <c r="Y194" i="9"/>
  <c r="Y195" i="9"/>
  <c r="Y196" i="9"/>
  <c r="Y197" i="9"/>
  <c r="Y56" i="9"/>
  <c r="Y198" i="9"/>
  <c r="Y199" i="9"/>
  <c r="Y72" i="9"/>
  <c r="Y200" i="9"/>
  <c r="Y201" i="9"/>
  <c r="Y24" i="9"/>
  <c r="Y141" i="9"/>
  <c r="Y62" i="9"/>
  <c r="Y80" i="9"/>
  <c r="Y65" i="9"/>
  <c r="Y202" i="9"/>
  <c r="Y203" i="9"/>
  <c r="Y204" i="9"/>
  <c r="Y26" i="9"/>
  <c r="Y32" i="9"/>
  <c r="Y125" i="9"/>
  <c r="Y205" i="9"/>
  <c r="Y107" i="9"/>
  <c r="Y206" i="9"/>
  <c r="Y207" i="9"/>
  <c r="Y111" i="9"/>
  <c r="Y83" i="9"/>
  <c r="Y73" i="9"/>
  <c r="Y86" i="9"/>
  <c r="Y129" i="9"/>
  <c r="Y20" i="9"/>
  <c r="Y208" i="9"/>
  <c r="Y209" i="9"/>
  <c r="Y53" i="9"/>
  <c r="Y116" i="9"/>
  <c r="Y63" i="9"/>
  <c r="Y210" i="9"/>
  <c r="Y211" i="9"/>
  <c r="Y212" i="9"/>
  <c r="Y137" i="9"/>
  <c r="Y213" i="9"/>
  <c r="Y214" i="9"/>
  <c r="Y215" i="9"/>
  <c r="Y216" i="9"/>
  <c r="Y217" i="9"/>
  <c r="Y3" i="9"/>
  <c r="Y21" i="9"/>
  <c r="Y106" i="9"/>
  <c r="Y82" i="9"/>
  <c r="Y78" i="9"/>
  <c r="Y218" i="9"/>
  <c r="Y122" i="9"/>
  <c r="Y88" i="9"/>
  <c r="Y66" i="9"/>
  <c r="Y219" i="9"/>
  <c r="Y40" i="9"/>
  <c r="Y23" i="9"/>
  <c r="Y4" i="9"/>
  <c r="Y39" i="9"/>
  <c r="Y99" i="9"/>
  <c r="Y58" i="9"/>
  <c r="Y75" i="9"/>
  <c r="Y220" i="9"/>
  <c r="Y79" i="9"/>
  <c r="Y17" i="9"/>
  <c r="Y42" i="9"/>
  <c r="Y49" i="9"/>
  <c r="Y109" i="9"/>
  <c r="Y117" i="9"/>
  <c r="Y77" i="9"/>
  <c r="Y221" i="9"/>
  <c r="Y76" i="9"/>
  <c r="Y222" i="9"/>
  <c r="Y223" i="9"/>
  <c r="Y224" i="9"/>
  <c r="Y70" i="9"/>
  <c r="Y48" i="9"/>
  <c r="Y225" i="9"/>
  <c r="Y226" i="9"/>
  <c r="Y227" i="9"/>
  <c r="Y13" i="9"/>
  <c r="Y114" i="9"/>
  <c r="Y8" i="9"/>
  <c r="Y11" i="9"/>
  <c r="Y45" i="9"/>
  <c r="Y10" i="9"/>
  <c r="Y228" i="9"/>
  <c r="Y229" i="9"/>
  <c r="Y230" i="9"/>
  <c r="Y231" i="9"/>
  <c r="Y101" i="9"/>
  <c r="Y232" i="9"/>
  <c r="Y233" i="9"/>
  <c r="Y69" i="9"/>
  <c r="Y9" i="9"/>
  <c r="Y127" i="9"/>
  <c r="Y234" i="9"/>
  <c r="Y236" i="9"/>
  <c r="Y148" i="9"/>
  <c r="AB234" i="7"/>
  <c r="AB71" i="7"/>
  <c r="AB72" i="7"/>
  <c r="AB73" i="7"/>
  <c r="AB74" i="7"/>
  <c r="AB75" i="7"/>
  <c r="AB76" i="7"/>
  <c r="AB77" i="7"/>
  <c r="AB78" i="7"/>
  <c r="AB79" i="7"/>
  <c r="AB45" i="7"/>
  <c r="AB47" i="7"/>
  <c r="AB80" i="7"/>
  <c r="AB81" i="7"/>
  <c r="AB82" i="7"/>
  <c r="AB36" i="7"/>
  <c r="AB27" i="7"/>
  <c r="AB83" i="7"/>
  <c r="AB84" i="7"/>
  <c r="AB18" i="7"/>
  <c r="AB85" i="7"/>
  <c r="AB11" i="7"/>
  <c r="AB86" i="7"/>
  <c r="AB28" i="7"/>
  <c r="AB87" i="7"/>
  <c r="AB88" i="7"/>
  <c r="AB89" i="7"/>
  <c r="AB90" i="7"/>
  <c r="AB91" i="7"/>
  <c r="AB7" i="7"/>
  <c r="AB92" i="7"/>
  <c r="AB70" i="7"/>
  <c r="AB93" i="7"/>
  <c r="AB94" i="7"/>
  <c r="AB95" i="7"/>
  <c r="AB19" i="7"/>
  <c r="AB96" i="7"/>
  <c r="AB97" i="7"/>
  <c r="AB98" i="7"/>
  <c r="AB99" i="7"/>
  <c r="AB13" i="7"/>
  <c r="AB100" i="7"/>
  <c r="AB101" i="7"/>
  <c r="AB102" i="7"/>
  <c r="AB103" i="7"/>
  <c r="AB61" i="7"/>
  <c r="AB104" i="7"/>
  <c r="AB105" i="7"/>
  <c r="AB106" i="7"/>
  <c r="AB107" i="7"/>
  <c r="AB41" i="7"/>
  <c r="AB22" i="7"/>
  <c r="AB4" i="7"/>
  <c r="AB108" i="7"/>
  <c r="AB109" i="7"/>
  <c r="AB110" i="7"/>
  <c r="AB111" i="7"/>
  <c r="AB64" i="7"/>
  <c r="AB112" i="7"/>
  <c r="AB113" i="7"/>
  <c r="AB114" i="7"/>
  <c r="AB115" i="7"/>
  <c r="AB116" i="7"/>
  <c r="AB117" i="7"/>
  <c r="AB37" i="7"/>
  <c r="AB118" i="7"/>
  <c r="AB53" i="7"/>
  <c r="AB119" i="7"/>
  <c r="AB120" i="7"/>
  <c r="AB121" i="7"/>
  <c r="AB122" i="7"/>
  <c r="AB123" i="7"/>
  <c r="AB57" i="7"/>
  <c r="AB124" i="7"/>
  <c r="AB125" i="7"/>
  <c r="AB126" i="7"/>
  <c r="AB127" i="7"/>
  <c r="AB128" i="7"/>
  <c r="AB129" i="7"/>
  <c r="AB130" i="7"/>
  <c r="AB55" i="7"/>
  <c r="AB68" i="7"/>
  <c r="AB131" i="7"/>
  <c r="AB132" i="7"/>
  <c r="AB42" i="7"/>
  <c r="AB35" i="7"/>
  <c r="AB133" i="7"/>
  <c r="AB134" i="7"/>
  <c r="AB135" i="7"/>
  <c r="AB136" i="7"/>
  <c r="AB137" i="7"/>
  <c r="AB138" i="7"/>
  <c r="AB139" i="7"/>
  <c r="AB54" i="7"/>
  <c r="AB140" i="7"/>
  <c r="AB141" i="7"/>
  <c r="AB142" i="7"/>
  <c r="AB143" i="7"/>
  <c r="AB144" i="7"/>
  <c r="AB145" i="7"/>
  <c r="AB51" i="7"/>
  <c r="AB146" i="7"/>
  <c r="AB147" i="7"/>
  <c r="AB148" i="7"/>
  <c r="AB149" i="7"/>
  <c r="AB150" i="7"/>
  <c r="AB6" i="7"/>
  <c r="AB151" i="7"/>
  <c r="AB24" i="7"/>
  <c r="AB152" i="7"/>
  <c r="AB153" i="7"/>
  <c r="AB154" i="7"/>
  <c r="AB56" i="7"/>
  <c r="AB155" i="7"/>
  <c r="AB156" i="7"/>
  <c r="AB157" i="7"/>
  <c r="AB158" i="7"/>
  <c r="AB159" i="7"/>
  <c r="AB160" i="7"/>
  <c r="AB161" i="7"/>
  <c r="AB44" i="7"/>
  <c r="AB50" i="7"/>
  <c r="AB162" i="7"/>
  <c r="AB163" i="7"/>
  <c r="AB164" i="7"/>
  <c r="AB165" i="7"/>
  <c r="AB166" i="7"/>
  <c r="AB167" i="7"/>
  <c r="AB3" i="7"/>
  <c r="AB67" i="7"/>
  <c r="AB168" i="7"/>
  <c r="AB169" i="7"/>
  <c r="AB14" i="7"/>
  <c r="AB20" i="7"/>
  <c r="AB17" i="7"/>
  <c r="AB170" i="7"/>
  <c r="AB171" i="7"/>
  <c r="AB172" i="7"/>
  <c r="AB43" i="7"/>
  <c r="AB173" i="7"/>
  <c r="AB174" i="7"/>
  <c r="AB175" i="7"/>
  <c r="AB39" i="7"/>
  <c r="AB176" i="7"/>
  <c r="AB177" i="7"/>
  <c r="AB178" i="7"/>
  <c r="AB179" i="7"/>
  <c r="AB180" i="7"/>
  <c r="AB181" i="7"/>
  <c r="AB182" i="7"/>
  <c r="AB183" i="7"/>
  <c r="AB184" i="7"/>
  <c r="AB185" i="7"/>
  <c r="AB186" i="7"/>
  <c r="AB187" i="7"/>
  <c r="AB32" i="7"/>
  <c r="AB58" i="7"/>
  <c r="AB26" i="7"/>
  <c r="AB188" i="7"/>
  <c r="AB5" i="7"/>
  <c r="AB189" i="7"/>
  <c r="AB190" i="7"/>
  <c r="AB8" i="7"/>
  <c r="AB38" i="7"/>
  <c r="AB191" i="7"/>
  <c r="AB65" i="7"/>
  <c r="AB192" i="7"/>
  <c r="AB193" i="7"/>
  <c r="AB194" i="7"/>
  <c r="AB195" i="7"/>
  <c r="AB196" i="7"/>
  <c r="AB197" i="7"/>
  <c r="AB198" i="7"/>
  <c r="AB199" i="7"/>
  <c r="AB200" i="7"/>
  <c r="AB33" i="7"/>
  <c r="AB201" i="7"/>
  <c r="AB202" i="7"/>
  <c r="AB203" i="7"/>
  <c r="AB204" i="7"/>
  <c r="AB205" i="7"/>
  <c r="AB206" i="7"/>
  <c r="AB31" i="7"/>
  <c r="AB207" i="7"/>
  <c r="AB10" i="7"/>
  <c r="AB208" i="7"/>
  <c r="AB209" i="7"/>
  <c r="AB34" i="7"/>
  <c r="AB48" i="7"/>
  <c r="AB210" i="7"/>
  <c r="AB21" i="7"/>
  <c r="AB211" i="7"/>
  <c r="AB212" i="7"/>
  <c r="AB69" i="7"/>
  <c r="AB213" i="7"/>
  <c r="AB40" i="7"/>
  <c r="AB9" i="7"/>
  <c r="AB52" i="7"/>
  <c r="AB66" i="7"/>
  <c r="AB214" i="7"/>
  <c r="AB49" i="7"/>
  <c r="AB215" i="7"/>
  <c r="AB216" i="7"/>
  <c r="AB12" i="7"/>
  <c r="AB217" i="7"/>
  <c r="AB63" i="7"/>
  <c r="AB218" i="7"/>
  <c r="AB16" i="7"/>
  <c r="AB219" i="7"/>
  <c r="AB220" i="7"/>
  <c r="AB221" i="7"/>
  <c r="AB62" i="7"/>
  <c r="AB59" i="7"/>
  <c r="AB222" i="7"/>
  <c r="AB223" i="7"/>
  <c r="AB224" i="7"/>
  <c r="AB225" i="7"/>
  <c r="AB226" i="7"/>
  <c r="AB46" i="7"/>
  <c r="AB227" i="7"/>
  <c r="AB228" i="7"/>
  <c r="AB229" i="7"/>
  <c r="AB23" i="7"/>
  <c r="AB230" i="7"/>
  <c r="AB60" i="7"/>
  <c r="AB29" i="7"/>
  <c r="AB231" i="7"/>
  <c r="AB232" i="7"/>
  <c r="AB25" i="7"/>
  <c r="AB233" i="7"/>
  <c r="AB15" i="7"/>
  <c r="AB30" i="7"/>
  <c r="AA96" i="7"/>
  <c r="AC96" i="7"/>
  <c r="AA47" i="7"/>
  <c r="AC47" i="7"/>
  <c r="AA228" i="7"/>
  <c r="AC228" i="7"/>
  <c r="AA108" i="7"/>
  <c r="AC108" i="7"/>
  <c r="AA109" i="7"/>
  <c r="AC109" i="7"/>
  <c r="AA110" i="7"/>
  <c r="AC110" i="7"/>
  <c r="AA111" i="7"/>
  <c r="AC111" i="7"/>
  <c r="AA64" i="7"/>
  <c r="AC64" i="7"/>
  <c r="AA112" i="7"/>
  <c r="AC112" i="7"/>
  <c r="AA113" i="7"/>
  <c r="AC113" i="7"/>
  <c r="AA114" i="7"/>
  <c r="AC114" i="7"/>
  <c r="AA115" i="7"/>
  <c r="AC115" i="7"/>
  <c r="AA116" i="7"/>
  <c r="AC116" i="7"/>
  <c r="AA117" i="7"/>
  <c r="AC117" i="7"/>
  <c r="AA37" i="7"/>
  <c r="AC37" i="7"/>
  <c r="AA4" i="7"/>
  <c r="AC4" i="7"/>
  <c r="AA73" i="7"/>
  <c r="AC73" i="7"/>
  <c r="AA90" i="7"/>
  <c r="AC90" i="7"/>
  <c r="AA66" i="7"/>
  <c r="AC66" i="7"/>
  <c r="AA118" i="7"/>
  <c r="AC118" i="7"/>
  <c r="AA53" i="7"/>
  <c r="AC53" i="7"/>
  <c r="AA119" i="7"/>
  <c r="AC119" i="7"/>
  <c r="AA120" i="7"/>
  <c r="AC120" i="7"/>
  <c r="AA121" i="7"/>
  <c r="AC121" i="7"/>
  <c r="AA122" i="7"/>
  <c r="AC122" i="7"/>
  <c r="AA123" i="7"/>
  <c r="AC123" i="7"/>
  <c r="AA57" i="7"/>
  <c r="AC57" i="7"/>
  <c r="AA124" i="7"/>
  <c r="AC124" i="7"/>
  <c r="AA125" i="7"/>
  <c r="AC125" i="7"/>
  <c r="AA126" i="7"/>
  <c r="AC126" i="7"/>
  <c r="AA127" i="7"/>
  <c r="AC127" i="7"/>
  <c r="AA128" i="7"/>
  <c r="AC128" i="7"/>
  <c r="AA129" i="7"/>
  <c r="AC129" i="7"/>
  <c r="AA130" i="7"/>
  <c r="AC130" i="7"/>
  <c r="AA55" i="7"/>
  <c r="AC55" i="7"/>
  <c r="AA68" i="7"/>
  <c r="AC68" i="7"/>
  <c r="AA131" i="7"/>
  <c r="AC131" i="7"/>
  <c r="AA132" i="7"/>
  <c r="AC132" i="7"/>
  <c r="AA42" i="7"/>
  <c r="AC42" i="7"/>
  <c r="AA35" i="7"/>
  <c r="AC35" i="7"/>
  <c r="AA219" i="7"/>
  <c r="AC219" i="7"/>
  <c r="AA88" i="7"/>
  <c r="AC88" i="7"/>
  <c r="AA49" i="7"/>
  <c r="AC49" i="7"/>
  <c r="AA133" i="7"/>
  <c r="AC133" i="7"/>
  <c r="AA134" i="7"/>
  <c r="AC134" i="7"/>
  <c r="AA135" i="7"/>
  <c r="AC135" i="7"/>
  <c r="AA136" i="7"/>
  <c r="AC136" i="7"/>
  <c r="AA137" i="7"/>
  <c r="AC137" i="7"/>
  <c r="AA138" i="7"/>
  <c r="AC138" i="7"/>
  <c r="AA139" i="7"/>
  <c r="AC139" i="7"/>
  <c r="AA54" i="7"/>
  <c r="AC54" i="7"/>
  <c r="AA140" i="7"/>
  <c r="AC140" i="7"/>
  <c r="AA141" i="7"/>
  <c r="AC141" i="7"/>
  <c r="AA142" i="7"/>
  <c r="AC142" i="7"/>
  <c r="AA143" i="7"/>
  <c r="AC143" i="7"/>
  <c r="AA144" i="7"/>
  <c r="AC144" i="7"/>
  <c r="AA145" i="7"/>
  <c r="AC145" i="7"/>
  <c r="AA51" i="7"/>
  <c r="AC51" i="7"/>
  <c r="AA146" i="7"/>
  <c r="AC146" i="7"/>
  <c r="AA147" i="7"/>
  <c r="AC147" i="7"/>
  <c r="AA148" i="7"/>
  <c r="AC148" i="7"/>
  <c r="AA149" i="7"/>
  <c r="AC149" i="7"/>
  <c r="AA150" i="7"/>
  <c r="AC150" i="7"/>
  <c r="AA6" i="7"/>
  <c r="AC6" i="7"/>
  <c r="AA92" i="7"/>
  <c r="AC92" i="7"/>
  <c r="AA72" i="7"/>
  <c r="AC72" i="7"/>
  <c r="AA25" i="7"/>
  <c r="AC25" i="7"/>
  <c r="AA101" i="7"/>
  <c r="AC101" i="7"/>
  <c r="AA18" i="7"/>
  <c r="AC18" i="7"/>
  <c r="AA99" i="7"/>
  <c r="AC99" i="7"/>
  <c r="AA82" i="7"/>
  <c r="AC82" i="7"/>
  <c r="AA221" i="7"/>
  <c r="AC221" i="7"/>
  <c r="AA151" i="7"/>
  <c r="AC151" i="7"/>
  <c r="AA24" i="7"/>
  <c r="AC24" i="7"/>
  <c r="AA100" i="7"/>
  <c r="AC100" i="7"/>
  <c r="AA84" i="7"/>
  <c r="AC84" i="7"/>
  <c r="AA62" i="7"/>
  <c r="AC62" i="7"/>
  <c r="AA152" i="7"/>
  <c r="AC152" i="7"/>
  <c r="AA153" i="7"/>
  <c r="AC153" i="7"/>
  <c r="AA154" i="7"/>
  <c r="AC154" i="7"/>
  <c r="AA56" i="7"/>
  <c r="AC56" i="7"/>
  <c r="AA155" i="7"/>
  <c r="AC155" i="7"/>
  <c r="AA156" i="7"/>
  <c r="AC156" i="7"/>
  <c r="AA157" i="7"/>
  <c r="AC157" i="7"/>
  <c r="AA158" i="7"/>
  <c r="AC158" i="7"/>
  <c r="AA159" i="7"/>
  <c r="AC159" i="7"/>
  <c r="AA160" i="7"/>
  <c r="AC160" i="7"/>
  <c r="AA161" i="7"/>
  <c r="AC161" i="7"/>
  <c r="AA44" i="7"/>
  <c r="AC44" i="7"/>
  <c r="AA50" i="7"/>
  <c r="AC50" i="7"/>
  <c r="AA162" i="7"/>
  <c r="AC162" i="7"/>
  <c r="AA163" i="7"/>
  <c r="AC163" i="7"/>
  <c r="AA164" i="7"/>
  <c r="AC164" i="7"/>
  <c r="AA165" i="7"/>
  <c r="AC165" i="7"/>
  <c r="AA166" i="7"/>
  <c r="AC166" i="7"/>
  <c r="AA167" i="7"/>
  <c r="AC167" i="7"/>
  <c r="AA3" i="7"/>
  <c r="AC3" i="7"/>
  <c r="AA7" i="7"/>
  <c r="AC7" i="7"/>
  <c r="AA70" i="7"/>
  <c r="AC70" i="7"/>
  <c r="AA30" i="7"/>
  <c r="AC30" i="7"/>
  <c r="AA105" i="7"/>
  <c r="AC105" i="7"/>
  <c r="AA86" i="7"/>
  <c r="AC86" i="7"/>
  <c r="AA234" i="7"/>
  <c r="AC234" i="7"/>
  <c r="AA67" i="7"/>
  <c r="AC67" i="7"/>
  <c r="AA168" i="7"/>
  <c r="AC168" i="7"/>
  <c r="AA169" i="7"/>
  <c r="AC169" i="7"/>
  <c r="AA14" i="7"/>
  <c r="AC14" i="7"/>
  <c r="AA225" i="7"/>
  <c r="AC225" i="7"/>
  <c r="AA45" i="7"/>
  <c r="AC45" i="7"/>
  <c r="AA229" i="7"/>
  <c r="AC229" i="7"/>
  <c r="AA20" i="7"/>
  <c r="AC20" i="7"/>
  <c r="AA79" i="7"/>
  <c r="AC79" i="7"/>
  <c r="AA214" i="7"/>
  <c r="AC214" i="7"/>
  <c r="AA224" i="7"/>
  <c r="AC224" i="7"/>
  <c r="AA17" i="7"/>
  <c r="AC17" i="7"/>
  <c r="AA98" i="7"/>
  <c r="AC98" i="7"/>
  <c r="AA81" i="7"/>
  <c r="AC81" i="7"/>
  <c r="AA46" i="7"/>
  <c r="AC46" i="7"/>
  <c r="AA170" i="7"/>
  <c r="AC170" i="7"/>
  <c r="AA171" i="7"/>
  <c r="AC171" i="7"/>
  <c r="AA172" i="7"/>
  <c r="AC172" i="7"/>
  <c r="AA43" i="7"/>
  <c r="AC43" i="7"/>
  <c r="AA173" i="7"/>
  <c r="AC173" i="7"/>
  <c r="AA174" i="7"/>
  <c r="AC174" i="7"/>
  <c r="AA175" i="7"/>
  <c r="AC175" i="7"/>
  <c r="AA39" i="7"/>
  <c r="AC39" i="7"/>
  <c r="AA176" i="7"/>
  <c r="AC176" i="7"/>
  <c r="AA177" i="7"/>
  <c r="AC177" i="7"/>
  <c r="AA178" i="7"/>
  <c r="AC178" i="7"/>
  <c r="AA179" i="7"/>
  <c r="AC179" i="7"/>
  <c r="AA180" i="7"/>
  <c r="AC180" i="7"/>
  <c r="AA181" i="7"/>
  <c r="AC181" i="7"/>
  <c r="AA182" i="7"/>
  <c r="AC182" i="7"/>
  <c r="AA183" i="7"/>
  <c r="AC183" i="7"/>
  <c r="AA184" i="7"/>
  <c r="AC184" i="7"/>
  <c r="AA185" i="7"/>
  <c r="AC185" i="7"/>
  <c r="AA186" i="7"/>
  <c r="AC186" i="7"/>
  <c r="AA187" i="7"/>
  <c r="AC187" i="7"/>
  <c r="AA32" i="7"/>
  <c r="AC32" i="7"/>
  <c r="AA107" i="7"/>
  <c r="AC107" i="7"/>
  <c r="AA16" i="7"/>
  <c r="AC16" i="7"/>
  <c r="AA97" i="7"/>
  <c r="AC97" i="7"/>
  <c r="AA80" i="7"/>
  <c r="AC80" i="7"/>
  <c r="AA12" i="7"/>
  <c r="AC12" i="7"/>
  <c r="AA36" i="7"/>
  <c r="AC36" i="7"/>
  <c r="AA222" i="7"/>
  <c r="AC222" i="7"/>
  <c r="AA78" i="7"/>
  <c r="AC78" i="7"/>
  <c r="AA230" i="7"/>
  <c r="AC230" i="7"/>
  <c r="AA58" i="7"/>
  <c r="AC58" i="7"/>
  <c r="AA26" i="7"/>
  <c r="AC26" i="7"/>
  <c r="AA102" i="7"/>
  <c r="AC102" i="7"/>
  <c r="AA226" i="7"/>
  <c r="AC226" i="7"/>
  <c r="AA220" i="7"/>
  <c r="AC220" i="7"/>
  <c r="AA188" i="7"/>
  <c r="AC188" i="7"/>
  <c r="AA5" i="7"/>
  <c r="AC5" i="7"/>
  <c r="AA232" i="7"/>
  <c r="AC232" i="7"/>
  <c r="AA71" i="7"/>
  <c r="AC71" i="7"/>
  <c r="AA233" i="7"/>
  <c r="AC233" i="7"/>
  <c r="AA189" i="7"/>
  <c r="AC189" i="7"/>
  <c r="AA190" i="7"/>
  <c r="AC190" i="7"/>
  <c r="AA8" i="7"/>
  <c r="AC8" i="7"/>
  <c r="AA93" i="7"/>
  <c r="AC93" i="7"/>
  <c r="AA74" i="7"/>
  <c r="AC74" i="7"/>
  <c r="AA231" i="7"/>
  <c r="AC231" i="7"/>
  <c r="AA38" i="7"/>
  <c r="AC38" i="7"/>
  <c r="AA63" i="7"/>
  <c r="AC63" i="7"/>
  <c r="AA91" i="7"/>
  <c r="AC91" i="7"/>
  <c r="AA52" i="7"/>
  <c r="AC52" i="7"/>
  <c r="AA191" i="7"/>
  <c r="AC191" i="7"/>
  <c r="AA65" i="7"/>
  <c r="AC65" i="7"/>
  <c r="AA192" i="7"/>
  <c r="AC192" i="7"/>
  <c r="AA193" i="7"/>
  <c r="AC193" i="7"/>
  <c r="AA194" i="7"/>
  <c r="AC194" i="7"/>
  <c r="AA195" i="7"/>
  <c r="AC195" i="7"/>
  <c r="AA196" i="7"/>
  <c r="AC196" i="7"/>
  <c r="AA197" i="7"/>
  <c r="AC197" i="7"/>
  <c r="AA198" i="7"/>
  <c r="AC198" i="7"/>
  <c r="AA199" i="7"/>
  <c r="AC199" i="7"/>
  <c r="AA200" i="7"/>
  <c r="AC200" i="7"/>
  <c r="AA33" i="7"/>
  <c r="AC33" i="7"/>
  <c r="AA41" i="7"/>
  <c r="AC41" i="7"/>
  <c r="AA227" i="7"/>
  <c r="AC227" i="7"/>
  <c r="AA216" i="7"/>
  <c r="AC216" i="7"/>
  <c r="AA201" i="7"/>
  <c r="AC201" i="7"/>
  <c r="AA202" i="7"/>
  <c r="AC202" i="7"/>
  <c r="AA203" i="7"/>
  <c r="AC203" i="7"/>
  <c r="AA204" i="7"/>
  <c r="AC204" i="7"/>
  <c r="AA205" i="7"/>
  <c r="AC205" i="7"/>
  <c r="AA206" i="7"/>
  <c r="AC206" i="7"/>
  <c r="AA31" i="7"/>
  <c r="AC31" i="7"/>
  <c r="AA106" i="7"/>
  <c r="AC106" i="7"/>
  <c r="AA28" i="7"/>
  <c r="AC28" i="7"/>
  <c r="AA61" i="7"/>
  <c r="AC61" i="7"/>
  <c r="AA11" i="7"/>
  <c r="AC11" i="7"/>
  <c r="AA19" i="7"/>
  <c r="AC19" i="7"/>
  <c r="AA13" i="7"/>
  <c r="AC13" i="7"/>
  <c r="AA89" i="7"/>
  <c r="AC89" i="7"/>
  <c r="AA77" i="7"/>
  <c r="AC77" i="7"/>
  <c r="AA217" i="7"/>
  <c r="AC217" i="7"/>
  <c r="AA207" i="7"/>
  <c r="AC207" i="7"/>
  <c r="AA10" i="7"/>
  <c r="AC10" i="7"/>
  <c r="AA95" i="7"/>
  <c r="AC95" i="7"/>
  <c r="AA76" i="7"/>
  <c r="AC76" i="7"/>
  <c r="AA29" i="7"/>
  <c r="AC29" i="7"/>
  <c r="AA104" i="7"/>
  <c r="AC104" i="7"/>
  <c r="AA60" i="7"/>
  <c r="AC60" i="7"/>
  <c r="AA218" i="7"/>
  <c r="AC218" i="7"/>
  <c r="AA208" i="7"/>
  <c r="AC208" i="7"/>
  <c r="AA209" i="7"/>
  <c r="AC209" i="7"/>
  <c r="AA34" i="7"/>
  <c r="AC34" i="7"/>
  <c r="AA22" i="7"/>
  <c r="AC22" i="7"/>
  <c r="AA83" i="7"/>
  <c r="AC83" i="7"/>
  <c r="AA87" i="7"/>
  <c r="AC87" i="7"/>
  <c r="AA215" i="7"/>
  <c r="AC215" i="7"/>
  <c r="AA48" i="7"/>
  <c r="AC48" i="7"/>
  <c r="AA210" i="7"/>
  <c r="AC210" i="7"/>
  <c r="AA21" i="7"/>
  <c r="AC21" i="7"/>
  <c r="AA23" i="7"/>
  <c r="AC23" i="7"/>
  <c r="AA59" i="7"/>
  <c r="AC59" i="7"/>
  <c r="AA27" i="7"/>
  <c r="AC27" i="7"/>
  <c r="AA103" i="7"/>
  <c r="AC103" i="7"/>
  <c r="AA85" i="7"/>
  <c r="AC85" i="7"/>
  <c r="AA223" i="7"/>
  <c r="AC223" i="7"/>
  <c r="AA211" i="7"/>
  <c r="AC211" i="7"/>
  <c r="AA212" i="7"/>
  <c r="AC212" i="7"/>
  <c r="AA69" i="7"/>
  <c r="AC69" i="7"/>
  <c r="AA213" i="7"/>
  <c r="AC213" i="7"/>
  <c r="AA40" i="7"/>
  <c r="AC40" i="7"/>
  <c r="AA9" i="7"/>
  <c r="AC9" i="7"/>
  <c r="AA94" i="7"/>
  <c r="AC94" i="7"/>
  <c r="AA75" i="7"/>
  <c r="AC75" i="7"/>
  <c r="AA236" i="7"/>
  <c r="AB236" i="7"/>
  <c r="AC236" i="7"/>
  <c r="AA15" i="7"/>
  <c r="AC15" i="7"/>
  <c r="Z236" i="7"/>
  <c r="Z96" i="7"/>
  <c r="Z47" i="7"/>
  <c r="Z228" i="7"/>
  <c r="Z108" i="7"/>
  <c r="Z109" i="7"/>
  <c r="Z110" i="7"/>
  <c r="Z111" i="7"/>
  <c r="Z64" i="7"/>
  <c r="Z112" i="7"/>
  <c r="Z113" i="7"/>
  <c r="Z114" i="7"/>
  <c r="Z115" i="7"/>
  <c r="Z116" i="7"/>
  <c r="Z117" i="7"/>
  <c r="Z37" i="7"/>
  <c r="Z4" i="7"/>
  <c r="Z73" i="7"/>
  <c r="Z90" i="7"/>
  <c r="Z66" i="7"/>
  <c r="Z118" i="7"/>
  <c r="Z53" i="7"/>
  <c r="Z119" i="7"/>
  <c r="Z120" i="7"/>
  <c r="Z121" i="7"/>
  <c r="Z122" i="7"/>
  <c r="Z123" i="7"/>
  <c r="Z57" i="7"/>
  <c r="Z124" i="7"/>
  <c r="Z125" i="7"/>
  <c r="Z126" i="7"/>
  <c r="Z127" i="7"/>
  <c r="Z128" i="7"/>
  <c r="Z129" i="7"/>
  <c r="Z130" i="7"/>
  <c r="Z55" i="7"/>
  <c r="Z68" i="7"/>
  <c r="Z131" i="7"/>
  <c r="Z132" i="7"/>
  <c r="Z42" i="7"/>
  <c r="Z35" i="7"/>
  <c r="Z219" i="7"/>
  <c r="Z88" i="7"/>
  <c r="Z49" i="7"/>
  <c r="Z133" i="7"/>
  <c r="Z134" i="7"/>
  <c r="Z135" i="7"/>
  <c r="Z136" i="7"/>
  <c r="Z137" i="7"/>
  <c r="Z138" i="7"/>
  <c r="Z139" i="7"/>
  <c r="Z54" i="7"/>
  <c r="Z140" i="7"/>
  <c r="Z141" i="7"/>
  <c r="Z142" i="7"/>
  <c r="Z143" i="7"/>
  <c r="Z144" i="7"/>
  <c r="Z145" i="7"/>
  <c r="Z51" i="7"/>
  <c r="Z146" i="7"/>
  <c r="Z147" i="7"/>
  <c r="Z148" i="7"/>
  <c r="Z149" i="7"/>
  <c r="Z150" i="7"/>
  <c r="Z6" i="7"/>
  <c r="Z92" i="7"/>
  <c r="Z72" i="7"/>
  <c r="Z25" i="7"/>
  <c r="Z101" i="7"/>
  <c r="Z18" i="7"/>
  <c r="Z99" i="7"/>
  <c r="Z82" i="7"/>
  <c r="Z221" i="7"/>
  <c r="Z151" i="7"/>
  <c r="Z24" i="7"/>
  <c r="Z100" i="7"/>
  <c r="Z84" i="7"/>
  <c r="Z62" i="7"/>
  <c r="Z152" i="7"/>
  <c r="Z153" i="7"/>
  <c r="Z154" i="7"/>
  <c r="Z56" i="7"/>
  <c r="Z155" i="7"/>
  <c r="Z156" i="7"/>
  <c r="Z157" i="7"/>
  <c r="Z158" i="7"/>
  <c r="Z159" i="7"/>
  <c r="Z160" i="7"/>
  <c r="Z161" i="7"/>
  <c r="Z44" i="7"/>
  <c r="Z50" i="7"/>
  <c r="Z162" i="7"/>
  <c r="Z163" i="7"/>
  <c r="Z164" i="7"/>
  <c r="Z165" i="7"/>
  <c r="Z166" i="7"/>
  <c r="Z167" i="7"/>
  <c r="Z3" i="7"/>
  <c r="Z7" i="7"/>
  <c r="Z70" i="7"/>
  <c r="Z30" i="7"/>
  <c r="Z105" i="7"/>
  <c r="Z86" i="7"/>
  <c r="Z234" i="7"/>
  <c r="Z67" i="7"/>
  <c r="Z168" i="7"/>
  <c r="Z169" i="7"/>
  <c r="Z14" i="7"/>
  <c r="Z225" i="7"/>
  <c r="Z45" i="7"/>
  <c r="Z229" i="7"/>
  <c r="Z20" i="7"/>
  <c r="Z79" i="7"/>
  <c r="Z214" i="7"/>
  <c r="Z224" i="7"/>
  <c r="Z17" i="7"/>
  <c r="Z98" i="7"/>
  <c r="Z81" i="7"/>
  <c r="Z46" i="7"/>
  <c r="Z170" i="7"/>
  <c r="Z171" i="7"/>
  <c r="Z172" i="7"/>
  <c r="Z43" i="7"/>
  <c r="Z173" i="7"/>
  <c r="Z174" i="7"/>
  <c r="Z175" i="7"/>
  <c r="Z39" i="7"/>
  <c r="Z176" i="7"/>
  <c r="Z177" i="7"/>
  <c r="Z178" i="7"/>
  <c r="Z179" i="7"/>
  <c r="Z180" i="7"/>
  <c r="Z181" i="7"/>
  <c r="Z182" i="7"/>
  <c r="Z183" i="7"/>
  <c r="Z184" i="7"/>
  <c r="Z185" i="7"/>
  <c r="Z186" i="7"/>
  <c r="Z187" i="7"/>
  <c r="Z32" i="7"/>
  <c r="Z107" i="7"/>
  <c r="Z16" i="7"/>
  <c r="Z97" i="7"/>
  <c r="Z80" i="7"/>
  <c r="Z12" i="7"/>
  <c r="Z36" i="7"/>
  <c r="Z222" i="7"/>
  <c r="Z78" i="7"/>
  <c r="Z230" i="7"/>
  <c r="Z58" i="7"/>
  <c r="Z26" i="7"/>
  <c r="Z102" i="7"/>
  <c r="Z226" i="7"/>
  <c r="Z220" i="7"/>
  <c r="Z188" i="7"/>
  <c r="Z5" i="7"/>
  <c r="Z232" i="7"/>
  <c r="Z71" i="7"/>
  <c r="Z233" i="7"/>
  <c r="Z189" i="7"/>
  <c r="Z190" i="7"/>
  <c r="Z8" i="7"/>
  <c r="Z93" i="7"/>
  <c r="Z74" i="7"/>
  <c r="Z231" i="7"/>
  <c r="Z38" i="7"/>
  <c r="Z63" i="7"/>
  <c r="Z91" i="7"/>
  <c r="Z52" i="7"/>
  <c r="Z191" i="7"/>
  <c r="Z65" i="7"/>
  <c r="Z192" i="7"/>
  <c r="Z193" i="7"/>
  <c r="Z194" i="7"/>
  <c r="Z195" i="7"/>
  <c r="Z196" i="7"/>
  <c r="Z197" i="7"/>
  <c r="Z198" i="7"/>
  <c r="Z199" i="7"/>
  <c r="Z200" i="7"/>
  <c r="Z33" i="7"/>
  <c r="Z41" i="7"/>
  <c r="Z227" i="7"/>
  <c r="Z216" i="7"/>
  <c r="Z201" i="7"/>
  <c r="Z202" i="7"/>
  <c r="Z203" i="7"/>
  <c r="Z204" i="7"/>
  <c r="Z205" i="7"/>
  <c r="Z206" i="7"/>
  <c r="Z31" i="7"/>
  <c r="Z106" i="7"/>
  <c r="Z28" i="7"/>
  <c r="Z61" i="7"/>
  <c r="Z11" i="7"/>
  <c r="Z19" i="7"/>
  <c r="Z13" i="7"/>
  <c r="Z89" i="7"/>
  <c r="Z77" i="7"/>
  <c r="Z217" i="7"/>
  <c r="Z207" i="7"/>
  <c r="Z10" i="7"/>
  <c r="Z95" i="7"/>
  <c r="Z76" i="7"/>
  <c r="Z29" i="7"/>
  <c r="Z104" i="7"/>
  <c r="Z60" i="7"/>
  <c r="Z218" i="7"/>
  <c r="Z208" i="7"/>
  <c r="Z209" i="7"/>
  <c r="Z34" i="7"/>
  <c r="Z22" i="7"/>
  <c r="Z83" i="7"/>
  <c r="Z87" i="7"/>
  <c r="Z215" i="7"/>
  <c r="Z48" i="7"/>
  <c r="Z210" i="7"/>
  <c r="Z21" i="7"/>
  <c r="Z23" i="7"/>
  <c r="Z59" i="7"/>
  <c r="Z27" i="7"/>
  <c r="Z103" i="7"/>
  <c r="Z85" i="7"/>
  <c r="Z223" i="7"/>
  <c r="Z211" i="7"/>
  <c r="Z212" i="7"/>
  <c r="Z69" i="7"/>
  <c r="Z213" i="7"/>
  <c r="Z40" i="7"/>
  <c r="Z9" i="7"/>
  <c r="Z94" i="7"/>
  <c r="Z75" i="7"/>
  <c r="Z15" i="7"/>
  <c r="Y96" i="7"/>
  <c r="Y47" i="7"/>
  <c r="Y228" i="7"/>
  <c r="Y108" i="7"/>
  <c r="Y109" i="7"/>
  <c r="Y110" i="7"/>
  <c r="Y111" i="7"/>
  <c r="Y64" i="7"/>
  <c r="Y112" i="7"/>
  <c r="Y113" i="7"/>
  <c r="Y114" i="7"/>
  <c r="Y115" i="7"/>
  <c r="Y116" i="7"/>
  <c r="Y117" i="7"/>
  <c r="Y37" i="7"/>
  <c r="Y4" i="7"/>
  <c r="Y73" i="7"/>
  <c r="Y90" i="7"/>
  <c r="Y66" i="7"/>
  <c r="Y118" i="7"/>
  <c r="Y53" i="7"/>
  <c r="Y119" i="7"/>
  <c r="Y120" i="7"/>
  <c r="Y121" i="7"/>
  <c r="Y122" i="7"/>
  <c r="Y123" i="7"/>
  <c r="Y57" i="7"/>
  <c r="Y124" i="7"/>
  <c r="Y125" i="7"/>
  <c r="Y126" i="7"/>
  <c r="Y127" i="7"/>
  <c r="Y128" i="7"/>
  <c r="Y129" i="7"/>
  <c r="Y130" i="7"/>
  <c r="Y55" i="7"/>
  <c r="Y68" i="7"/>
  <c r="Y131" i="7"/>
  <c r="Y132" i="7"/>
  <c r="Y42" i="7"/>
  <c r="Y35" i="7"/>
  <c r="Y219" i="7"/>
  <c r="Y88" i="7"/>
  <c r="Y49" i="7"/>
  <c r="Y133" i="7"/>
  <c r="Y134" i="7"/>
  <c r="Y135" i="7"/>
  <c r="Y136" i="7"/>
  <c r="Y137" i="7"/>
  <c r="Y138" i="7"/>
  <c r="Y139" i="7"/>
  <c r="Y54" i="7"/>
  <c r="Y140" i="7"/>
  <c r="Y141" i="7"/>
  <c r="Y142" i="7"/>
  <c r="Y143" i="7"/>
  <c r="Y144" i="7"/>
  <c r="Y145" i="7"/>
  <c r="Y51" i="7"/>
  <c r="Y146" i="7"/>
  <c r="Y147" i="7"/>
  <c r="Y148" i="7"/>
  <c r="Y149" i="7"/>
  <c r="Y150" i="7"/>
  <c r="Y6" i="7"/>
  <c r="Y92" i="7"/>
  <c r="Y72" i="7"/>
  <c r="Y25" i="7"/>
  <c r="Y101" i="7"/>
  <c r="Y18" i="7"/>
  <c r="Y99" i="7"/>
  <c r="Y82" i="7"/>
  <c r="Y221" i="7"/>
  <c r="Y151" i="7"/>
  <c r="Y24" i="7"/>
  <c r="Y100" i="7"/>
  <c r="Y84" i="7"/>
  <c r="Y62" i="7"/>
  <c r="Y152" i="7"/>
  <c r="Y153" i="7"/>
  <c r="Y154" i="7"/>
  <c r="Y56" i="7"/>
  <c r="Y155" i="7"/>
  <c r="Y156" i="7"/>
  <c r="Y157" i="7"/>
  <c r="Y158" i="7"/>
  <c r="Y159" i="7"/>
  <c r="Y160" i="7"/>
  <c r="Y161" i="7"/>
  <c r="Y44" i="7"/>
  <c r="Y50" i="7"/>
  <c r="Y162" i="7"/>
  <c r="Y163" i="7"/>
  <c r="Y164" i="7"/>
  <c r="Y165" i="7"/>
  <c r="Y166" i="7"/>
  <c r="Y167" i="7"/>
  <c r="Y3" i="7"/>
  <c r="Y7" i="7"/>
  <c r="Y70" i="7"/>
  <c r="Y30" i="7"/>
  <c r="Y105" i="7"/>
  <c r="Y86" i="7"/>
  <c r="Y234" i="7"/>
  <c r="Y67" i="7"/>
  <c r="Y168" i="7"/>
  <c r="Y169" i="7"/>
  <c r="Y14" i="7"/>
  <c r="Y225" i="7"/>
  <c r="Y45" i="7"/>
  <c r="Y229" i="7"/>
  <c r="Y20" i="7"/>
  <c r="Y79" i="7"/>
  <c r="Y214" i="7"/>
  <c r="Y224" i="7"/>
  <c r="Y17" i="7"/>
  <c r="Y98" i="7"/>
  <c r="Y81" i="7"/>
  <c r="Y46" i="7"/>
  <c r="Y170" i="7"/>
  <c r="Y171" i="7"/>
  <c r="Y172" i="7"/>
  <c r="Y43" i="7"/>
  <c r="Y173" i="7"/>
  <c r="Y174" i="7"/>
  <c r="Y175" i="7"/>
  <c r="Y39" i="7"/>
  <c r="Y176" i="7"/>
  <c r="Y177" i="7"/>
  <c r="Y178" i="7"/>
  <c r="Y179" i="7"/>
  <c r="Y180" i="7"/>
  <c r="Y181" i="7"/>
  <c r="Y182" i="7"/>
  <c r="Y183" i="7"/>
  <c r="Y184" i="7"/>
  <c r="Y185" i="7"/>
  <c r="Y186" i="7"/>
  <c r="Y187" i="7"/>
  <c r="Y32" i="7"/>
  <c r="Y107" i="7"/>
  <c r="Y16" i="7"/>
  <c r="Y97" i="7"/>
  <c r="Y80" i="7"/>
  <c r="Y12" i="7"/>
  <c r="Y36" i="7"/>
  <c r="Y222" i="7"/>
  <c r="Y78" i="7"/>
  <c r="Y230" i="7"/>
  <c r="Y58" i="7"/>
  <c r="Y26" i="7"/>
  <c r="Y102" i="7"/>
  <c r="Y226" i="7"/>
  <c r="Y220" i="7"/>
  <c r="Y188" i="7"/>
  <c r="Y5" i="7"/>
  <c r="Y232" i="7"/>
  <c r="Y71" i="7"/>
  <c r="Y233" i="7"/>
  <c r="Y189" i="7"/>
  <c r="Y190" i="7"/>
  <c r="Y8" i="7"/>
  <c r="Y93" i="7"/>
  <c r="Y74" i="7"/>
  <c r="Y231" i="7"/>
  <c r="Y38" i="7"/>
  <c r="Y63" i="7"/>
  <c r="Y91" i="7"/>
  <c r="Y52" i="7"/>
  <c r="Y191" i="7"/>
  <c r="Y65" i="7"/>
  <c r="Y192" i="7"/>
  <c r="Y193" i="7"/>
  <c r="Y194" i="7"/>
  <c r="Y195" i="7"/>
  <c r="Y196" i="7"/>
  <c r="Y197" i="7"/>
  <c r="Y198" i="7"/>
  <c r="Y199" i="7"/>
  <c r="Y200" i="7"/>
  <c r="Y33" i="7"/>
  <c r="Y41" i="7"/>
  <c r="Y227" i="7"/>
  <c r="Y216" i="7"/>
  <c r="Y201" i="7"/>
  <c r="Y202" i="7"/>
  <c r="Y203" i="7"/>
  <c r="Y204" i="7"/>
  <c r="Y205" i="7"/>
  <c r="Y206" i="7"/>
  <c r="Y31" i="7"/>
  <c r="Y106" i="7"/>
  <c r="Y28" i="7"/>
  <c r="Y61" i="7"/>
  <c r="Y11" i="7"/>
  <c r="Y19" i="7"/>
  <c r="Y13" i="7"/>
  <c r="Y89" i="7"/>
  <c r="Y77" i="7"/>
  <c r="Y217" i="7"/>
  <c r="Y207" i="7"/>
  <c r="Y10" i="7"/>
  <c r="Y95" i="7"/>
  <c r="Y76" i="7"/>
  <c r="Y29" i="7"/>
  <c r="Y104" i="7"/>
  <c r="Y60" i="7"/>
  <c r="Y218" i="7"/>
  <c r="Y208" i="7"/>
  <c r="Y209" i="7"/>
  <c r="Y34" i="7"/>
  <c r="Y22" i="7"/>
  <c r="Y83" i="7"/>
  <c r="Y87" i="7"/>
  <c r="Y215" i="7"/>
  <c r="Y48" i="7"/>
  <c r="Y210" i="7"/>
  <c r="Y21" i="7"/>
  <c r="Y23" i="7"/>
  <c r="Y59" i="7"/>
  <c r="Y27" i="7"/>
  <c r="Y103" i="7"/>
  <c r="Y85" i="7"/>
  <c r="Y223" i="7"/>
  <c r="Y211" i="7"/>
  <c r="Y212" i="7"/>
  <c r="Y69" i="7"/>
  <c r="Y213" i="7"/>
  <c r="Y40" i="7"/>
  <c r="Y9" i="7"/>
  <c r="Y94" i="7"/>
  <c r="Y75" i="7"/>
  <c r="Y236" i="7"/>
  <c r="Y15" i="7"/>
  <c r="E704" i="27"/>
  <c r="E696" i="27"/>
  <c r="B191" i="27"/>
  <c r="B190" i="27"/>
  <c r="B189" i="27"/>
  <c r="I76" i="24"/>
  <c r="I75" i="24"/>
  <c r="I74" i="24"/>
  <c r="G76" i="24"/>
  <c r="G75" i="24"/>
  <c r="G74" i="24"/>
  <c r="F74" i="24" l="1"/>
  <c r="F75" i="24"/>
  <c r="F76" i="24"/>
  <c r="G70" i="24" l="1"/>
  <c r="I70" i="24"/>
  <c r="F70" i="24" l="1"/>
  <c r="F673" i="27"/>
  <c r="F672" i="27"/>
  <c r="F671" i="27"/>
  <c r="F670" i="27"/>
  <c r="F669" i="27"/>
  <c r="F668" i="27"/>
  <c r="F667" i="27"/>
  <c r="F666" i="27"/>
  <c r="F665" i="27"/>
  <c r="F664" i="27"/>
  <c r="F663" i="27"/>
  <c r="F662" i="27"/>
  <c r="F661" i="27"/>
  <c r="F660" i="27"/>
  <c r="F659" i="27"/>
  <c r="F658" i="27"/>
  <c r="D618" i="27" l="1"/>
  <c r="D617" i="27"/>
  <c r="D616" i="27"/>
  <c r="D615" i="27"/>
  <c r="D614" i="27"/>
  <c r="D613" i="27"/>
  <c r="D612" i="27"/>
  <c r="D611" i="27"/>
  <c r="D610" i="27"/>
  <c r="D609" i="27"/>
  <c r="D608" i="27"/>
  <c r="D607" i="27"/>
  <c r="D606" i="27"/>
  <c r="D605" i="27"/>
  <c r="D604" i="27"/>
  <c r="D603" i="27"/>
  <c r="D602" i="27"/>
  <c r="C618" i="27"/>
  <c r="C617" i="27"/>
  <c r="C616" i="27"/>
  <c r="C615" i="27"/>
  <c r="C614" i="27"/>
  <c r="C613" i="27"/>
  <c r="C612" i="27"/>
  <c r="C611" i="27"/>
  <c r="C610" i="27"/>
  <c r="C609" i="27"/>
  <c r="C608" i="27"/>
  <c r="C607" i="27"/>
  <c r="C663" i="27" s="1"/>
  <c r="C606" i="27"/>
  <c r="C605" i="27"/>
  <c r="C604" i="27"/>
  <c r="C603" i="27"/>
  <c r="C602" i="27"/>
  <c r="B618" i="27"/>
  <c r="B617" i="27"/>
  <c r="B616" i="27"/>
  <c r="B615" i="27"/>
  <c r="B614" i="27"/>
  <c r="B613" i="27"/>
  <c r="B612" i="27"/>
  <c r="B611" i="27"/>
  <c r="B610" i="27"/>
  <c r="B609" i="27"/>
  <c r="B608" i="27"/>
  <c r="B607" i="27"/>
  <c r="B663" i="27" s="1"/>
  <c r="B606" i="27"/>
  <c r="B605" i="27"/>
  <c r="B604" i="27"/>
  <c r="B603" i="27"/>
  <c r="B602" i="27"/>
  <c r="B658" i="27" s="1"/>
  <c r="B626" i="27" l="1"/>
  <c r="B634" i="27"/>
  <c r="B669" i="27"/>
  <c r="C629" i="27"/>
  <c r="C664" i="27"/>
  <c r="C637" i="27"/>
  <c r="C672" i="27"/>
  <c r="B623" i="27"/>
  <c r="B627" i="27"/>
  <c r="B662" i="27"/>
  <c r="B631" i="27"/>
  <c r="B666" i="27"/>
  <c r="B635" i="27"/>
  <c r="B670" i="27"/>
  <c r="C626" i="27"/>
  <c r="C661" i="27"/>
  <c r="C630" i="27"/>
  <c r="C665" i="27"/>
  <c r="C634" i="27"/>
  <c r="C669" i="27"/>
  <c r="C638" i="27"/>
  <c r="C673" i="27"/>
  <c r="B661" i="27"/>
  <c r="B638" i="27"/>
  <c r="B673" i="27"/>
  <c r="C633" i="27"/>
  <c r="C668" i="27"/>
  <c r="B624" i="27"/>
  <c r="B659" i="27"/>
  <c r="B628" i="27"/>
  <c r="B632" i="27"/>
  <c r="B667" i="27"/>
  <c r="B636" i="27"/>
  <c r="B671" i="27"/>
  <c r="C623" i="27"/>
  <c r="C658" i="27"/>
  <c r="C627" i="27"/>
  <c r="C662" i="27"/>
  <c r="C631" i="27"/>
  <c r="C666" i="27"/>
  <c r="C635" i="27"/>
  <c r="C670" i="27"/>
  <c r="B630" i="27"/>
  <c r="B665" i="27"/>
  <c r="C625" i="27"/>
  <c r="C660" i="27"/>
  <c r="B625" i="27"/>
  <c r="B660" i="27"/>
  <c r="B629" i="27"/>
  <c r="B664" i="27"/>
  <c r="B633" i="27"/>
  <c r="B668" i="27"/>
  <c r="B637" i="27"/>
  <c r="B672" i="27"/>
  <c r="C624" i="27"/>
  <c r="C659" i="27"/>
  <c r="C628" i="27"/>
  <c r="C632" i="27"/>
  <c r="C667" i="27"/>
  <c r="C636" i="27"/>
  <c r="C671" i="27"/>
  <c r="B566" i="27"/>
  <c r="B567" i="27"/>
  <c r="B568" i="27"/>
  <c r="B569" i="27"/>
  <c r="B570" i="27"/>
  <c r="B571" i="27"/>
  <c r="B572" i="27"/>
  <c r="B573" i="27"/>
  <c r="B574" i="27"/>
  <c r="B575" i="27"/>
  <c r="B576" i="27"/>
  <c r="B577" i="27"/>
  <c r="B578" i="27"/>
  <c r="B579" i="27"/>
  <c r="E127" i="5" l="1"/>
  <c r="F127" i="5"/>
  <c r="G127" i="5"/>
  <c r="H127" i="5"/>
  <c r="I127" i="5"/>
  <c r="J127" i="5"/>
  <c r="K127" i="5"/>
  <c r="L127" i="5"/>
  <c r="M127" i="5"/>
  <c r="N127" i="5"/>
  <c r="O127" i="5"/>
  <c r="P127" i="5"/>
  <c r="Q127" i="5"/>
  <c r="R127" i="5"/>
  <c r="S127" i="5"/>
  <c r="T127" i="5"/>
  <c r="U127" i="5"/>
  <c r="V127" i="5"/>
  <c r="W127" i="5"/>
  <c r="X127" i="5"/>
  <c r="Y127" i="5"/>
  <c r="Z127" i="5"/>
  <c r="AA127" i="5"/>
  <c r="AB127" i="5"/>
  <c r="AC127" i="5"/>
  <c r="AD127" i="5"/>
  <c r="AE127" i="5"/>
  <c r="AF127" i="5"/>
  <c r="AG127" i="5"/>
  <c r="C560" i="27"/>
  <c r="C559" i="27"/>
  <c r="C558" i="27"/>
  <c r="C557" i="27"/>
  <c r="C556" i="27"/>
  <c r="C555" i="27"/>
  <c r="C554" i="27"/>
  <c r="C553" i="27"/>
  <c r="C552" i="27"/>
  <c r="C551" i="27"/>
  <c r="C550" i="27"/>
  <c r="C549" i="27"/>
  <c r="C548" i="27"/>
  <c r="C547" i="27"/>
  <c r="C546" i="27"/>
  <c r="B560" i="27"/>
  <c r="B559" i="27"/>
  <c r="B558" i="27"/>
  <c r="B557" i="27"/>
  <c r="B556" i="27"/>
  <c r="B555" i="27"/>
  <c r="B554" i="27"/>
  <c r="B553" i="27"/>
  <c r="B552" i="27"/>
  <c r="B551" i="27"/>
  <c r="B550" i="27"/>
  <c r="B549" i="27"/>
  <c r="B548" i="27"/>
  <c r="B547" i="27"/>
  <c r="B546" i="27"/>
  <c r="B148" i="27" l="1"/>
  <c r="B147" i="27"/>
  <c r="F26" i="31"/>
  <c r="H25" i="31" s="1"/>
  <c r="J25" i="31" s="1"/>
  <c r="G24" i="31" l="1"/>
  <c r="I24" i="31" s="1"/>
  <c r="G4" i="31"/>
  <c r="H6" i="31"/>
  <c r="J6" i="31" s="1"/>
  <c r="H11" i="31"/>
  <c r="J11" i="31" s="1"/>
  <c r="H8" i="31"/>
  <c r="J8" i="31" s="1"/>
  <c r="H13" i="31"/>
  <c r="J13" i="31" s="1"/>
  <c r="G9" i="31"/>
  <c r="I9" i="31" s="1"/>
  <c r="H16" i="31"/>
  <c r="J16" i="31" s="1"/>
  <c r="H5" i="31"/>
  <c r="J5" i="31" s="1"/>
  <c r="G11" i="31"/>
  <c r="I11" i="31" s="1"/>
  <c r="H19" i="31"/>
  <c r="J19" i="31" s="1"/>
  <c r="H14" i="31"/>
  <c r="J14" i="31" s="1"/>
  <c r="G17" i="31"/>
  <c r="I17" i="31" s="1"/>
  <c r="H20" i="31"/>
  <c r="J20" i="31" s="1"/>
  <c r="H4" i="31"/>
  <c r="J4" i="31" s="1"/>
  <c r="G7" i="31"/>
  <c r="I7" i="31" s="1"/>
  <c r="H9" i="31"/>
  <c r="J9" i="31" s="1"/>
  <c r="H12" i="31"/>
  <c r="J12" i="31" s="1"/>
  <c r="G15" i="31"/>
  <c r="I15" i="31" s="1"/>
  <c r="H17" i="31"/>
  <c r="J17" i="31" s="1"/>
  <c r="H22" i="31"/>
  <c r="J22" i="31" s="1"/>
  <c r="G5" i="31"/>
  <c r="I5" i="31" s="1"/>
  <c r="H7" i="31"/>
  <c r="J7" i="31" s="1"/>
  <c r="H10" i="31"/>
  <c r="J10" i="31" s="1"/>
  <c r="G13" i="31"/>
  <c r="I13" i="31" s="1"/>
  <c r="H15" i="31"/>
  <c r="J15" i="31" s="1"/>
  <c r="H18" i="31"/>
  <c r="J18" i="31" s="1"/>
  <c r="H23" i="31"/>
  <c r="J23" i="31" s="1"/>
  <c r="H24" i="31"/>
  <c r="J24" i="31" s="1"/>
  <c r="I4" i="31"/>
  <c r="G6" i="31"/>
  <c r="I6" i="31" s="1"/>
  <c r="G8" i="31"/>
  <c r="I8" i="31" s="1"/>
  <c r="G10" i="31"/>
  <c r="I10" i="31" s="1"/>
  <c r="G12" i="31"/>
  <c r="I12" i="31" s="1"/>
  <c r="G14" i="31"/>
  <c r="I14" i="31" s="1"/>
  <c r="G16" i="31"/>
  <c r="I16" i="31" s="1"/>
  <c r="G18" i="31"/>
  <c r="I18" i="31" s="1"/>
  <c r="H21" i="31"/>
  <c r="J21" i="31" s="1"/>
  <c r="G19" i="31"/>
  <c r="I19" i="31" s="1"/>
  <c r="G20" i="31"/>
  <c r="I20" i="31" s="1"/>
  <c r="G21" i="31"/>
  <c r="I21" i="31" s="1"/>
  <c r="G22" i="31"/>
  <c r="I22" i="31" s="1"/>
  <c r="G23" i="31"/>
  <c r="I23" i="31" s="1"/>
  <c r="G25" i="31"/>
  <c r="I25" i="31" s="1"/>
  <c r="H26" i="31" l="1"/>
  <c r="J26" i="31"/>
  <c r="I26" i="31"/>
  <c r="G26" i="31"/>
  <c r="AH127" i="5" l="1"/>
  <c r="AI127" i="5"/>
  <c r="AX127" i="5" s="1"/>
  <c r="AJ127" i="5"/>
  <c r="AY127" i="5" s="1"/>
  <c r="AK127" i="5"/>
  <c r="AZ127" i="5" s="1"/>
  <c r="AL127" i="5"/>
  <c r="BA127" i="5" s="1"/>
  <c r="AM127" i="5"/>
  <c r="BB127" i="5" s="1"/>
  <c r="AN127" i="5"/>
  <c r="BC127" i="5" s="1"/>
  <c r="AO127" i="5"/>
  <c r="BD127" i="5" s="1"/>
  <c r="AP127" i="5"/>
  <c r="BE127" i="5" s="1"/>
  <c r="AQ127" i="5"/>
  <c r="BF127" i="5" s="1"/>
  <c r="AR127" i="5"/>
  <c r="BG127" i="5" s="1"/>
  <c r="AS127" i="5"/>
  <c r="BH127" i="5" s="1"/>
  <c r="AT127" i="5"/>
  <c r="BI127" i="5" s="1"/>
  <c r="AU127" i="5"/>
  <c r="BJ127" i="5" s="1"/>
  <c r="AV127" i="5"/>
  <c r="BK127" i="5" s="1"/>
  <c r="C504" i="27" l="1"/>
  <c r="C505" i="27"/>
  <c r="C506" i="27"/>
  <c r="C507" i="27"/>
  <c r="C508" i="27"/>
  <c r="C509" i="27"/>
  <c r="C510" i="27"/>
  <c r="C511" i="27"/>
  <c r="C512" i="27"/>
  <c r="C513" i="27"/>
  <c r="C514" i="27"/>
  <c r="C515" i="27"/>
  <c r="C516" i="27"/>
  <c r="C517" i="27"/>
  <c r="C518" i="27"/>
  <c r="C519" i="27"/>
  <c r="C520" i="27"/>
  <c r="C521" i="27"/>
  <c r="C522" i="27"/>
  <c r="C523" i="27"/>
  <c r="C468" i="27"/>
  <c r="D468" i="27"/>
  <c r="C469" i="27"/>
  <c r="D469" i="27"/>
  <c r="C470" i="27"/>
  <c r="D470" i="27"/>
  <c r="C471" i="27"/>
  <c r="D471" i="27"/>
  <c r="C472" i="27"/>
  <c r="D472" i="27"/>
  <c r="C473" i="27"/>
  <c r="D473" i="27"/>
  <c r="C474" i="27"/>
  <c r="D474" i="27"/>
  <c r="C475" i="27"/>
  <c r="D475" i="27"/>
  <c r="C476" i="27"/>
  <c r="D476" i="27"/>
  <c r="C477" i="27"/>
  <c r="D477" i="27"/>
  <c r="C478" i="27"/>
  <c r="D478" i="27"/>
  <c r="C479" i="27"/>
  <c r="D479" i="27"/>
  <c r="C480" i="27"/>
  <c r="D480" i="27"/>
  <c r="C481" i="27"/>
  <c r="D481" i="27"/>
  <c r="C482" i="27"/>
  <c r="D482" i="27"/>
  <c r="B469" i="27"/>
  <c r="B470" i="27"/>
  <c r="B471" i="27"/>
  <c r="B472" i="27"/>
  <c r="B473" i="27"/>
  <c r="B474" i="27"/>
  <c r="B475" i="27"/>
  <c r="B476" i="27"/>
  <c r="B477" i="27"/>
  <c r="B478" i="27"/>
  <c r="B479" i="27"/>
  <c r="B480" i="27"/>
  <c r="B481" i="27"/>
  <c r="B482" i="27"/>
  <c r="B468" i="27"/>
  <c r="B504" i="27"/>
  <c r="B505" i="27"/>
  <c r="B506" i="27"/>
  <c r="B507" i="27"/>
  <c r="B508" i="27"/>
  <c r="B509" i="27"/>
  <c r="B510" i="27"/>
  <c r="B511" i="27"/>
  <c r="B512" i="27"/>
  <c r="B513" i="27"/>
  <c r="B514" i="27"/>
  <c r="B515" i="27"/>
  <c r="B516" i="27"/>
  <c r="B517" i="27"/>
  <c r="B518" i="27"/>
  <c r="B519" i="27"/>
  <c r="B520" i="27"/>
  <c r="B521" i="27"/>
  <c r="B522" i="27"/>
  <c r="B523" i="27"/>
  <c r="B503" i="27"/>
  <c r="C219" i="27"/>
  <c r="D219" i="27"/>
  <c r="E219" i="27"/>
  <c r="F219" i="27"/>
  <c r="E286" i="27" s="1"/>
  <c r="C220" i="27"/>
  <c r="D220" i="27"/>
  <c r="E220" i="27"/>
  <c r="F220" i="27"/>
  <c r="E287" i="27" s="1"/>
  <c r="C221" i="27"/>
  <c r="D221" i="27"/>
  <c r="E221" i="27"/>
  <c r="F221" i="27"/>
  <c r="E288" i="27" s="1"/>
  <c r="C222" i="27"/>
  <c r="D222" i="27"/>
  <c r="E222" i="27"/>
  <c r="F222" i="27"/>
  <c r="E289" i="27" s="1"/>
  <c r="C223" i="27"/>
  <c r="D223" i="27"/>
  <c r="E223" i="27"/>
  <c r="F223" i="27"/>
  <c r="E290" i="27" s="1"/>
  <c r="C224" i="27"/>
  <c r="D224" i="27"/>
  <c r="E224" i="27"/>
  <c r="F224" i="27"/>
  <c r="E291" i="27" s="1"/>
  <c r="C225" i="27"/>
  <c r="D225" i="27"/>
  <c r="E225" i="27"/>
  <c r="F225" i="27"/>
  <c r="E292" i="27" s="1"/>
  <c r="C226" i="27"/>
  <c r="D226" i="27"/>
  <c r="E226" i="27"/>
  <c r="F226" i="27"/>
  <c r="E293" i="27" s="1"/>
  <c r="C227" i="27"/>
  <c r="D227" i="27"/>
  <c r="E227" i="27"/>
  <c r="F227" i="27"/>
  <c r="E294" i="27" s="1"/>
  <c r="C228" i="27"/>
  <c r="D228" i="27"/>
  <c r="E228" i="27"/>
  <c r="F228" i="27"/>
  <c r="E295" i="27" s="1"/>
  <c r="C229" i="27"/>
  <c r="D229" i="27"/>
  <c r="E229" i="27"/>
  <c r="F229" i="27"/>
  <c r="E296" i="27" s="1"/>
  <c r="C230" i="27"/>
  <c r="D230" i="27"/>
  <c r="E230" i="27"/>
  <c r="F230" i="27"/>
  <c r="E297" i="27" s="1"/>
  <c r="C231" i="27"/>
  <c r="D231" i="27"/>
  <c r="E231" i="27"/>
  <c r="F231" i="27"/>
  <c r="E298" i="27" s="1"/>
  <c r="C232" i="27"/>
  <c r="D232" i="27"/>
  <c r="E232" i="27"/>
  <c r="F232" i="27"/>
  <c r="E299" i="27" s="1"/>
  <c r="C233" i="27"/>
  <c r="D233" i="27"/>
  <c r="E233" i="27"/>
  <c r="F233" i="27"/>
  <c r="E300" i="27" s="1"/>
  <c r="B220" i="27"/>
  <c r="B221" i="27"/>
  <c r="D288" i="27" s="1"/>
  <c r="B222" i="27"/>
  <c r="B223" i="27"/>
  <c r="B224" i="27"/>
  <c r="B225" i="27"/>
  <c r="D292" i="27" s="1"/>
  <c r="B226" i="27"/>
  <c r="B227" i="27"/>
  <c r="B228" i="27"/>
  <c r="B229" i="27"/>
  <c r="B230" i="27"/>
  <c r="B231" i="27"/>
  <c r="B232" i="27"/>
  <c r="B233" i="27"/>
  <c r="D274" i="27"/>
  <c r="E274" i="27"/>
  <c r="F274" i="27"/>
  <c r="D275" i="27"/>
  <c r="E275" i="27"/>
  <c r="F275" i="27"/>
  <c r="D276" i="27"/>
  <c r="E276" i="27"/>
  <c r="F276" i="27"/>
  <c r="C275" i="27"/>
  <c r="C276" i="27"/>
  <c r="C274" i="27"/>
  <c r="C271" i="27"/>
  <c r="D271" i="27"/>
  <c r="E271" i="27"/>
  <c r="F271" i="27"/>
  <c r="C272" i="27"/>
  <c r="D272" i="27"/>
  <c r="E272" i="27"/>
  <c r="F272" i="27"/>
  <c r="D270" i="27"/>
  <c r="E270" i="27"/>
  <c r="F270" i="27"/>
  <c r="C270" i="27"/>
  <c r="C279" i="27"/>
  <c r="D279" i="27"/>
  <c r="E279" i="27"/>
  <c r="F279" i="27"/>
  <c r="C280" i="27"/>
  <c r="D280" i="27"/>
  <c r="E280" i="27"/>
  <c r="F280" i="27"/>
  <c r="D278" i="27"/>
  <c r="E278" i="27"/>
  <c r="F278" i="27"/>
  <c r="C278" i="27"/>
  <c r="C199" i="27"/>
  <c r="D199" i="27"/>
  <c r="E199" i="27"/>
  <c r="F199" i="27"/>
  <c r="C286" i="27" s="1"/>
  <c r="C200" i="27"/>
  <c r="D200" i="27"/>
  <c r="E200" i="27"/>
  <c r="F200" i="27"/>
  <c r="C201" i="27"/>
  <c r="D201" i="27"/>
  <c r="E201" i="27"/>
  <c r="F201" i="27"/>
  <c r="C202" i="27"/>
  <c r="D202" i="27"/>
  <c r="E202" i="27"/>
  <c r="F202" i="27"/>
  <c r="C203" i="27"/>
  <c r="D203" i="27"/>
  <c r="E203" i="27"/>
  <c r="F203" i="27"/>
  <c r="C204" i="27"/>
  <c r="D204" i="27"/>
  <c r="E204" i="27"/>
  <c r="F204" i="27"/>
  <c r="C205" i="27"/>
  <c r="D205" i="27"/>
  <c r="E205" i="27"/>
  <c r="F205" i="27"/>
  <c r="C206" i="27"/>
  <c r="D206" i="27"/>
  <c r="E206" i="27"/>
  <c r="F206" i="27"/>
  <c r="C207" i="27"/>
  <c r="D207" i="27"/>
  <c r="E207" i="27"/>
  <c r="F207" i="27"/>
  <c r="C208" i="27"/>
  <c r="D208" i="27"/>
  <c r="E208" i="27"/>
  <c r="F208" i="27"/>
  <c r="C209" i="27"/>
  <c r="D209" i="27"/>
  <c r="E209" i="27"/>
  <c r="F209" i="27"/>
  <c r="C210" i="27"/>
  <c r="D210" i="27"/>
  <c r="E210" i="27"/>
  <c r="F210" i="27"/>
  <c r="C211" i="27"/>
  <c r="D211" i="27"/>
  <c r="E211" i="27"/>
  <c r="F211" i="27"/>
  <c r="C212" i="27"/>
  <c r="D212" i="27"/>
  <c r="E212" i="27"/>
  <c r="F212" i="27"/>
  <c r="C213" i="27"/>
  <c r="D213" i="27"/>
  <c r="E213" i="27"/>
  <c r="F213" i="27"/>
  <c r="C300" i="27" s="1"/>
  <c r="B200" i="27"/>
  <c r="B201" i="27"/>
  <c r="B202" i="27"/>
  <c r="B203" i="27"/>
  <c r="B204" i="27"/>
  <c r="B205" i="27"/>
  <c r="B206" i="27"/>
  <c r="B207" i="27"/>
  <c r="B208" i="27"/>
  <c r="B209" i="27"/>
  <c r="B210" i="27"/>
  <c r="B211" i="27"/>
  <c r="B212" i="27"/>
  <c r="B213" i="27"/>
  <c r="B199" i="27"/>
  <c r="D300" i="27" l="1"/>
  <c r="D296" i="27"/>
  <c r="D299" i="27"/>
  <c r="D295" i="27"/>
  <c r="D291" i="27"/>
  <c r="D287" i="27"/>
  <c r="D298" i="27"/>
  <c r="D294" i="27"/>
  <c r="D290" i="27"/>
  <c r="D297" i="27"/>
  <c r="D293" i="27"/>
  <c r="D289" i="27"/>
  <c r="B300" i="27"/>
  <c r="B296" i="27"/>
  <c r="B292" i="27"/>
  <c r="B288" i="27"/>
  <c r="B286" i="27"/>
  <c r="B289" i="27"/>
  <c r="B287" i="27"/>
  <c r="B298" i="27"/>
  <c r="B294" i="27"/>
  <c r="B290" i="27"/>
  <c r="B297" i="27"/>
  <c r="B293" i="27"/>
  <c r="B299" i="27"/>
  <c r="B295" i="27"/>
  <c r="B291" i="27"/>
  <c r="D286" i="27"/>
  <c r="B156" i="27"/>
  <c r="B157" i="27"/>
  <c r="B158" i="27"/>
  <c r="B159" i="27"/>
  <c r="B160" i="27"/>
  <c r="B161" i="27"/>
  <c r="B162" i="27"/>
  <c r="B163" i="27"/>
  <c r="B164" i="27"/>
  <c r="B165" i="27"/>
  <c r="B166" i="27"/>
  <c r="B167" i="27"/>
  <c r="B168" i="27"/>
  <c r="B155" i="27"/>
  <c r="C113" i="27"/>
  <c r="C114" i="27"/>
  <c r="C115" i="27"/>
  <c r="C116" i="27"/>
  <c r="C117" i="27"/>
  <c r="C118" i="27"/>
  <c r="C119" i="27"/>
  <c r="C120" i="27"/>
  <c r="C121" i="27"/>
  <c r="C122" i="27"/>
  <c r="C123" i="27"/>
  <c r="C124" i="27"/>
  <c r="C125" i="27"/>
  <c r="C126" i="27"/>
  <c r="B114" i="27"/>
  <c r="B115" i="27"/>
  <c r="B116" i="27"/>
  <c r="B117" i="27"/>
  <c r="B118" i="27"/>
  <c r="B119" i="27"/>
  <c r="B120" i="27"/>
  <c r="B121" i="27"/>
  <c r="B122" i="27"/>
  <c r="B123" i="27"/>
  <c r="B124" i="27"/>
  <c r="B125" i="27"/>
  <c r="B126" i="27"/>
  <c r="B113" i="27"/>
  <c r="C79" i="27"/>
  <c r="D79" i="27"/>
  <c r="C80" i="27"/>
  <c r="D80" i="27"/>
  <c r="C81" i="27"/>
  <c r="D81" i="27"/>
  <c r="C82" i="27"/>
  <c r="D82" i="27"/>
  <c r="C83" i="27"/>
  <c r="D83" i="27"/>
  <c r="C84" i="27"/>
  <c r="D84" i="27"/>
  <c r="C85" i="27"/>
  <c r="D85" i="27"/>
  <c r="C86" i="27"/>
  <c r="D86" i="27"/>
  <c r="C87" i="27"/>
  <c r="D87" i="27"/>
  <c r="C88" i="27"/>
  <c r="D88" i="27"/>
  <c r="C89" i="27"/>
  <c r="D89" i="27"/>
  <c r="C90" i="27"/>
  <c r="D90" i="27"/>
  <c r="C91" i="27"/>
  <c r="D91" i="27"/>
  <c r="C92" i="27"/>
  <c r="D92" i="27"/>
  <c r="B80" i="27"/>
  <c r="B81" i="27"/>
  <c r="B82" i="27"/>
  <c r="B83" i="27"/>
  <c r="B84" i="27"/>
  <c r="B85" i="27"/>
  <c r="B86" i="27"/>
  <c r="B87" i="27"/>
  <c r="B88" i="27"/>
  <c r="B89" i="27"/>
  <c r="B90" i="27"/>
  <c r="B91" i="27"/>
  <c r="B92" i="27"/>
  <c r="B79" i="27"/>
  <c r="B44" i="27"/>
  <c r="B45" i="27"/>
  <c r="B46" i="27"/>
  <c r="B47" i="27"/>
  <c r="B48" i="27"/>
  <c r="B49" i="27"/>
  <c r="B50" i="27"/>
  <c r="B51" i="27"/>
  <c r="B52" i="27"/>
  <c r="B53" i="27"/>
  <c r="B54" i="27"/>
  <c r="B55" i="27"/>
  <c r="B56" i="27"/>
  <c r="B43" i="27"/>
  <c r="D22" i="27"/>
  <c r="D9" i="27"/>
  <c r="D10" i="27"/>
  <c r="D11" i="27"/>
  <c r="D12" i="27"/>
  <c r="D13" i="27"/>
  <c r="D14" i="27"/>
  <c r="D15" i="27"/>
  <c r="D16" i="27"/>
  <c r="D17" i="27"/>
  <c r="D18" i="27"/>
  <c r="D19" i="27"/>
  <c r="D20" i="27"/>
  <c r="D21" i="27"/>
  <c r="D8" i="27"/>
  <c r="C9" i="27"/>
  <c r="C10" i="27"/>
  <c r="C11" i="27"/>
  <c r="C12" i="27"/>
  <c r="C13" i="27"/>
  <c r="C14" i="27"/>
  <c r="C15" i="27"/>
  <c r="C16" i="27"/>
  <c r="C17" i="27"/>
  <c r="C18" i="27"/>
  <c r="C19" i="27"/>
  <c r="C20" i="27"/>
  <c r="C21" i="27"/>
  <c r="C22" i="27"/>
  <c r="C8" i="27"/>
  <c r="B9" i="27"/>
  <c r="B10" i="27"/>
  <c r="B11" i="27"/>
  <c r="B12" i="27"/>
  <c r="B13" i="27"/>
  <c r="B14" i="27"/>
  <c r="B15" i="27"/>
  <c r="B16" i="27"/>
  <c r="B17" i="27"/>
  <c r="B18" i="27"/>
  <c r="B19" i="27"/>
  <c r="B20" i="27"/>
  <c r="B21" i="27"/>
  <c r="B22" i="27"/>
  <c r="B8" i="27"/>
  <c r="H435" i="27" l="1"/>
  <c r="C445" i="27"/>
  <c r="H433" i="27"/>
  <c r="C443" i="27"/>
  <c r="H431" i="27"/>
  <c r="C437" i="27"/>
  <c r="C435" i="27"/>
  <c r="C433" i="27"/>
  <c r="C432" i="27"/>
  <c r="C431" i="27"/>
  <c r="B431" i="27"/>
  <c r="G434" i="27"/>
  <c r="G432" i="27"/>
  <c r="B441" i="27"/>
  <c r="B438" i="27"/>
  <c r="B436" i="27"/>
  <c r="G435" i="27"/>
  <c r="B445" i="27"/>
  <c r="G433" i="27"/>
  <c r="B443" i="27"/>
  <c r="G431" i="27"/>
  <c r="B437" i="27"/>
  <c r="B435" i="27"/>
  <c r="B433" i="27"/>
  <c r="B432" i="27"/>
  <c r="B440" i="27"/>
  <c r="B434" i="27"/>
  <c r="C446" i="27"/>
  <c r="H434" i="27"/>
  <c r="C444" i="27"/>
  <c r="H432" i="27"/>
  <c r="C442" i="27"/>
  <c r="C441" i="27"/>
  <c r="C440" i="27"/>
  <c r="C439" i="27"/>
  <c r="C438" i="27"/>
  <c r="C436" i="27"/>
  <c r="C434" i="27"/>
  <c r="B446" i="27"/>
  <c r="B444" i="27"/>
  <c r="B442" i="27"/>
  <c r="B439" i="27"/>
  <c r="H362" i="27"/>
  <c r="H361" i="27"/>
  <c r="H360" i="27"/>
  <c r="H359" i="27"/>
  <c r="H358" i="27"/>
  <c r="C368" i="27"/>
  <c r="C366" i="27"/>
  <c r="C359" i="27"/>
  <c r="C372" i="27"/>
  <c r="C370" i="27"/>
  <c r="C367" i="27"/>
  <c r="C364" i="27"/>
  <c r="C362" i="27"/>
  <c r="C360" i="27"/>
  <c r="B373" i="27"/>
  <c r="B370" i="27"/>
  <c r="B367" i="27"/>
  <c r="B364" i="27"/>
  <c r="B362" i="27"/>
  <c r="B361" i="27"/>
  <c r="B360" i="27"/>
  <c r="B358" i="27"/>
  <c r="G362" i="27"/>
  <c r="G361" i="27"/>
  <c r="G360" i="27"/>
  <c r="G359" i="27"/>
  <c r="G358" i="27"/>
  <c r="B368" i="27"/>
  <c r="B366" i="27"/>
  <c r="B359" i="27"/>
  <c r="C373" i="27"/>
  <c r="C371" i="27"/>
  <c r="C369" i="27"/>
  <c r="C365" i="27"/>
  <c r="C363" i="27"/>
  <c r="C361" i="27"/>
  <c r="C358" i="27"/>
  <c r="B372" i="27"/>
  <c r="B371" i="27"/>
  <c r="B369" i="27"/>
  <c r="B365" i="27"/>
  <c r="B363" i="27"/>
  <c r="C263" i="27"/>
  <c r="C264" i="27"/>
  <c r="C262" i="27"/>
  <c r="E262" i="27"/>
  <c r="E263" i="27"/>
  <c r="E264" i="27"/>
  <c r="D263" i="27"/>
  <c r="D264" i="27"/>
  <c r="D262" i="27"/>
  <c r="F262" i="27"/>
  <c r="F264" i="27"/>
  <c r="F263" i="27"/>
  <c r="C254" i="27"/>
  <c r="C255" i="27"/>
  <c r="C256" i="27"/>
  <c r="F259" i="27"/>
  <c r="F260" i="27"/>
  <c r="F258" i="27"/>
  <c r="E259" i="27"/>
  <c r="E258" i="27"/>
  <c r="E260" i="27"/>
  <c r="D255" i="27"/>
  <c r="D254" i="27"/>
  <c r="D256" i="27"/>
  <c r="F256" i="27"/>
  <c r="F254" i="27"/>
  <c r="F255" i="27"/>
  <c r="E254" i="27"/>
  <c r="E255" i="27"/>
  <c r="E256" i="27"/>
  <c r="C258" i="27"/>
  <c r="C260" i="27"/>
  <c r="C259" i="27"/>
  <c r="D258" i="27"/>
  <c r="D259" i="27"/>
  <c r="D260" i="27"/>
  <c r="H323" i="27"/>
  <c r="H325" i="27"/>
  <c r="G322" i="27"/>
  <c r="C326" i="27"/>
  <c r="C330" i="27"/>
  <c r="C334" i="27"/>
  <c r="C322" i="27"/>
  <c r="B326" i="27"/>
  <c r="B330" i="27"/>
  <c r="B334" i="27"/>
  <c r="B322" i="27"/>
  <c r="G323" i="27"/>
  <c r="C325" i="27"/>
  <c r="C337" i="27"/>
  <c r="B333" i="27"/>
  <c r="G324" i="27"/>
  <c r="G326" i="27"/>
  <c r="C323" i="27"/>
  <c r="C327" i="27"/>
  <c r="C331" i="27"/>
  <c r="C335" i="27"/>
  <c r="B323" i="27"/>
  <c r="B327" i="27"/>
  <c r="B331" i="27"/>
  <c r="B335" i="27"/>
  <c r="G325" i="27"/>
  <c r="C333" i="27"/>
  <c r="B329" i="27"/>
  <c r="H324" i="27"/>
  <c r="H326" i="27"/>
  <c r="C324" i="27"/>
  <c r="C328" i="27"/>
  <c r="C332" i="27"/>
  <c r="C336" i="27"/>
  <c r="B324" i="27"/>
  <c r="B328" i="27"/>
  <c r="B332" i="27"/>
  <c r="B336" i="27"/>
  <c r="H322" i="27"/>
  <c r="C329" i="27"/>
  <c r="B325" i="27"/>
  <c r="B337" i="27"/>
  <c r="C395" i="27"/>
  <c r="C397" i="27"/>
  <c r="C399" i="27"/>
  <c r="C401" i="27"/>
  <c r="C403" i="27"/>
  <c r="C405" i="27"/>
  <c r="C407" i="27"/>
  <c r="C409" i="27"/>
  <c r="H396" i="27"/>
  <c r="H398" i="27"/>
  <c r="B394" i="27"/>
  <c r="B399" i="27"/>
  <c r="B405" i="27"/>
  <c r="G398" i="27"/>
  <c r="B396" i="27"/>
  <c r="B398" i="27"/>
  <c r="B400" i="27"/>
  <c r="B402" i="27"/>
  <c r="B404" i="27"/>
  <c r="B406" i="27"/>
  <c r="B408" i="27"/>
  <c r="G395" i="27"/>
  <c r="G397" i="27"/>
  <c r="H394" i="27"/>
  <c r="B395" i="27"/>
  <c r="B401" i="27"/>
  <c r="B407" i="27"/>
  <c r="G396" i="27"/>
  <c r="C396" i="27"/>
  <c r="C398" i="27"/>
  <c r="C400" i="27"/>
  <c r="C402" i="27"/>
  <c r="C404" i="27"/>
  <c r="C406" i="27"/>
  <c r="C408" i="27"/>
  <c r="H395" i="27"/>
  <c r="H397" i="27"/>
  <c r="G394" i="27"/>
  <c r="B397" i="27"/>
  <c r="B403" i="27"/>
  <c r="B409" i="27"/>
  <c r="C394" i="27"/>
  <c r="C299" i="27"/>
  <c r="C298" i="27"/>
  <c r="C297" i="27"/>
  <c r="C296" i="27"/>
  <c r="C295" i="27"/>
  <c r="C294" i="27"/>
  <c r="C293" i="27"/>
  <c r="C292" i="27"/>
  <c r="C291" i="27"/>
  <c r="C290" i="27"/>
  <c r="C289" i="27"/>
  <c r="C288" i="27"/>
  <c r="C287" i="27"/>
  <c r="C338" i="27" l="1"/>
  <c r="C447" i="27"/>
  <c r="B338" i="27"/>
  <c r="B447" i="27"/>
  <c r="C374" i="27"/>
  <c r="B374" i="27"/>
  <c r="B410" i="27"/>
  <c r="C410" i="27"/>
  <c r="BC125" i="6"/>
  <c r="BD125" i="6"/>
  <c r="BE125" i="6"/>
  <c r="BF125" i="6"/>
  <c r="BG125" i="6"/>
  <c r="BH125" i="6"/>
  <c r="BI125" i="6"/>
  <c r="BJ125" i="6"/>
  <c r="BK125" i="6"/>
  <c r="BL125" i="6"/>
  <c r="BM125" i="6"/>
  <c r="BN125" i="6"/>
  <c r="BO125" i="6"/>
  <c r="BP125" i="6"/>
  <c r="BQ125" i="6"/>
  <c r="BR125" i="6"/>
  <c r="BS125" i="6"/>
  <c r="E125" i="6"/>
  <c r="F125" i="6"/>
  <c r="G125" i="6"/>
  <c r="H125" i="6"/>
  <c r="I125" i="6"/>
  <c r="J125" i="6"/>
  <c r="K125" i="6"/>
  <c r="L125" i="6"/>
  <c r="M125" i="6"/>
  <c r="N125" i="6"/>
  <c r="O125" i="6"/>
  <c r="P125" i="6"/>
  <c r="Q125" i="6"/>
  <c r="R125" i="6"/>
  <c r="S125" i="6"/>
  <c r="T125" i="6"/>
  <c r="U125" i="6"/>
  <c r="V125" i="6"/>
  <c r="W125" i="6"/>
  <c r="X125" i="6"/>
  <c r="Y125" i="6"/>
  <c r="Z125" i="6"/>
  <c r="AA125" i="6"/>
  <c r="AB125" i="6"/>
  <c r="AC125" i="6"/>
  <c r="AD125" i="6"/>
  <c r="AE125" i="6"/>
  <c r="AF125" i="6"/>
  <c r="AG125" i="6"/>
  <c r="AH125" i="6"/>
  <c r="AI125" i="6"/>
  <c r="AJ125" i="6"/>
  <c r="AK125" i="6"/>
  <c r="AL125" i="6"/>
  <c r="AM125" i="6"/>
  <c r="AN125" i="6"/>
  <c r="AO125" i="6"/>
  <c r="AP125" i="6"/>
  <c r="AQ125" i="6"/>
  <c r="AR125" i="6"/>
  <c r="AS125" i="6"/>
  <c r="AT125" i="6"/>
  <c r="AU125" i="6"/>
  <c r="AV125" i="6"/>
  <c r="AW125" i="6"/>
  <c r="AX125" i="6"/>
  <c r="AY125" i="6"/>
  <c r="AZ125" i="6"/>
  <c r="BA125" i="6"/>
  <c r="BB125" i="6"/>
  <c r="D125" i="6"/>
  <c r="DB5" i="6"/>
  <c r="DB6" i="6"/>
  <c r="DB20" i="6"/>
  <c r="DB37" i="6"/>
  <c r="DB9" i="6"/>
  <c r="DB10" i="6"/>
  <c r="DB11" i="6"/>
  <c r="DB12" i="6"/>
  <c r="DB13" i="6"/>
  <c r="DB14" i="6"/>
  <c r="DB15" i="6"/>
  <c r="DB16" i="6"/>
  <c r="DB17" i="6"/>
  <c r="DB18" i="6"/>
  <c r="DB19" i="6"/>
  <c r="DB116" i="6"/>
  <c r="DB21" i="6"/>
  <c r="DB22" i="6"/>
  <c r="DB23" i="6"/>
  <c r="DB24" i="6"/>
  <c r="DB25" i="6"/>
  <c r="DB26" i="6"/>
  <c r="DB27" i="6"/>
  <c r="DB28" i="6"/>
  <c r="DB29" i="6"/>
  <c r="DB30" i="6"/>
  <c r="DB31" i="6"/>
  <c r="DB32" i="6"/>
  <c r="DB33" i="6"/>
  <c r="DB34" i="6"/>
  <c r="DB35" i="6"/>
  <c r="DB36" i="6"/>
  <c r="DB7" i="6"/>
  <c r="DB38" i="6"/>
  <c r="DB61" i="6"/>
  <c r="DB111" i="6"/>
  <c r="DB118" i="6"/>
  <c r="DB120" i="6"/>
  <c r="DB43" i="6"/>
  <c r="DB44" i="6"/>
  <c r="DB45" i="6"/>
  <c r="DB46" i="6"/>
  <c r="DB47" i="6"/>
  <c r="DB48" i="6"/>
  <c r="DB49" i="6"/>
  <c r="DB50" i="6"/>
  <c r="DB51" i="6"/>
  <c r="DB52" i="6"/>
  <c r="DB53" i="6"/>
  <c r="DB54" i="6"/>
  <c r="DB55" i="6"/>
  <c r="DB56" i="6"/>
  <c r="DB57" i="6"/>
  <c r="DB58" i="6"/>
  <c r="DB59" i="6"/>
  <c r="DB60" i="6"/>
  <c r="DB108" i="6"/>
  <c r="DB62" i="6"/>
  <c r="DB63" i="6"/>
  <c r="DB64" i="6"/>
  <c r="DB65" i="6"/>
  <c r="DB66" i="6"/>
  <c r="DB67" i="6"/>
  <c r="DB68" i="6"/>
  <c r="DB69" i="6"/>
  <c r="DB70" i="6"/>
  <c r="DB71" i="6"/>
  <c r="DB72" i="6"/>
  <c r="DB73" i="6"/>
  <c r="DB74" i="6"/>
  <c r="DB75" i="6"/>
  <c r="DB76" i="6"/>
  <c r="DB77" i="6"/>
  <c r="DB78" i="6"/>
  <c r="DB79" i="6"/>
  <c r="DB80" i="6"/>
  <c r="DB81" i="6"/>
  <c r="DB82" i="6"/>
  <c r="DB83" i="6"/>
  <c r="DB84" i="6"/>
  <c r="DB85" i="6"/>
  <c r="DB86" i="6"/>
  <c r="DB87" i="6"/>
  <c r="DB88" i="6"/>
  <c r="DB89" i="6"/>
  <c r="DB90" i="6"/>
  <c r="DB91" i="6"/>
  <c r="DB92" i="6"/>
  <c r="DB93" i="6"/>
  <c r="DB94" i="6"/>
  <c r="DB95" i="6"/>
  <c r="DB96" i="6"/>
  <c r="DB97" i="6"/>
  <c r="DB98" i="6"/>
  <c r="DB99" i="6"/>
  <c r="DB100" i="6"/>
  <c r="DB101" i="6"/>
  <c r="DB102" i="6"/>
  <c r="DB103" i="6"/>
  <c r="DB104" i="6"/>
  <c r="DB105" i="6"/>
  <c r="DB106" i="6"/>
  <c r="DB107" i="6"/>
  <c r="DB8" i="6"/>
  <c r="DB109" i="6"/>
  <c r="DB110" i="6"/>
  <c r="DB39" i="6"/>
  <c r="DB112" i="6"/>
  <c r="DB40" i="6"/>
  <c r="DB41" i="6"/>
  <c r="DB42" i="6"/>
  <c r="DB113" i="6"/>
  <c r="DB114" i="6"/>
  <c r="DB115" i="6"/>
  <c r="DB117" i="6"/>
  <c r="DB119" i="6"/>
  <c r="DB121" i="6"/>
  <c r="DB122" i="6"/>
  <c r="DB123" i="6"/>
  <c r="DB4" i="6"/>
  <c r="BL5" i="5"/>
  <c r="BL6" i="5"/>
  <c r="BL20" i="5"/>
  <c r="BL37" i="5"/>
  <c r="BL9" i="5"/>
  <c r="BL10" i="5"/>
  <c r="BL11" i="5"/>
  <c r="BL12" i="5"/>
  <c r="BL13" i="5"/>
  <c r="BL14" i="5"/>
  <c r="BL15" i="5"/>
  <c r="BL16" i="5"/>
  <c r="BL17" i="5"/>
  <c r="BL18" i="5"/>
  <c r="BL19" i="5"/>
  <c r="BL118" i="5"/>
  <c r="BL21" i="5"/>
  <c r="BL22" i="5"/>
  <c r="BL23" i="5"/>
  <c r="BL24" i="5"/>
  <c r="BL25" i="5"/>
  <c r="BL26" i="5"/>
  <c r="BL27" i="5"/>
  <c r="BL28" i="5"/>
  <c r="BL29" i="5"/>
  <c r="BL30" i="5"/>
  <c r="BL31" i="5"/>
  <c r="BL32" i="5"/>
  <c r="BL33" i="5"/>
  <c r="BL34" i="5"/>
  <c r="BL35" i="5"/>
  <c r="BL36" i="5"/>
  <c r="BL7" i="5"/>
  <c r="BL38" i="5"/>
  <c r="BL61" i="5"/>
  <c r="BL113" i="5"/>
  <c r="BL120" i="5"/>
  <c r="BL122" i="5"/>
  <c r="BL43" i="5"/>
  <c r="BL44" i="5"/>
  <c r="BL45" i="5"/>
  <c r="BL46" i="5"/>
  <c r="BL47" i="5"/>
  <c r="BL48" i="5"/>
  <c r="BL49" i="5"/>
  <c r="BL50" i="5"/>
  <c r="BL51" i="5"/>
  <c r="BL52" i="5"/>
  <c r="BL53" i="5"/>
  <c r="BL54" i="5"/>
  <c r="BL55" i="5"/>
  <c r="BL56" i="5"/>
  <c r="BL57" i="5"/>
  <c r="BL58" i="5"/>
  <c r="BL59" i="5"/>
  <c r="BL60" i="5"/>
  <c r="BL110" i="5"/>
  <c r="BL62" i="5"/>
  <c r="BL63" i="5"/>
  <c r="BL64" i="5"/>
  <c r="BL65" i="5"/>
  <c r="BL66" i="5"/>
  <c r="BL67" i="5"/>
  <c r="BL68" i="5"/>
  <c r="BL69" i="5"/>
  <c r="BL70" i="5"/>
  <c r="BL71" i="5"/>
  <c r="BL72" i="5"/>
  <c r="BL73" i="5"/>
  <c r="BL74" i="5"/>
  <c r="BL75" i="5"/>
  <c r="BL76" i="5"/>
  <c r="BL77" i="5"/>
  <c r="BL78" i="5"/>
  <c r="BL79" i="5"/>
  <c r="BL80" i="5"/>
  <c r="BL81" i="5"/>
  <c r="BL82" i="5"/>
  <c r="BL83" i="5"/>
  <c r="BL84" i="5"/>
  <c r="BL85" i="5"/>
  <c r="BL86" i="5"/>
  <c r="BL87" i="5"/>
  <c r="BL88" i="5"/>
  <c r="BL89" i="5"/>
  <c r="BL90" i="5"/>
  <c r="BL91" i="5"/>
  <c r="BL92" i="5"/>
  <c r="BL93" i="5"/>
  <c r="BL94" i="5"/>
  <c r="BL95" i="5"/>
  <c r="BL96" i="5"/>
  <c r="BL97" i="5"/>
  <c r="BL98" i="5"/>
  <c r="BL99" i="5"/>
  <c r="BL100" i="5"/>
  <c r="BL101" i="5"/>
  <c r="BL102" i="5"/>
  <c r="BL103" i="5"/>
  <c r="BL104" i="5"/>
  <c r="BL105" i="5"/>
  <c r="BL106" i="5"/>
  <c r="BL107" i="5"/>
  <c r="BL108" i="5"/>
  <c r="BL109" i="5"/>
  <c r="BL8" i="5"/>
  <c r="BL111" i="5"/>
  <c r="BL112" i="5"/>
  <c r="BL39" i="5"/>
  <c r="BL114" i="5"/>
  <c r="BL40" i="5"/>
  <c r="BL41" i="5"/>
  <c r="BL42" i="5"/>
  <c r="BL115" i="5"/>
  <c r="BL116" i="5"/>
  <c r="BL117" i="5"/>
  <c r="BL119" i="5"/>
  <c r="BL121" i="5"/>
  <c r="BL123" i="5"/>
  <c r="BL124" i="5"/>
  <c r="BL125" i="5"/>
  <c r="BL4" i="5"/>
  <c r="E35" i="25" l="1"/>
  <c r="D26" i="25"/>
  <c r="E23" i="25"/>
  <c r="C17" i="25"/>
  <c r="D14" i="25"/>
  <c r="E11" i="25"/>
  <c r="C8" i="25"/>
  <c r="E4" i="25"/>
  <c r="E6" i="25"/>
  <c r="E7" i="25"/>
  <c r="E8" i="25" s="1"/>
  <c r="E9" i="25"/>
  <c r="E10" i="25"/>
  <c r="E12" i="25"/>
  <c r="E13" i="25"/>
  <c r="E14" i="25" s="1"/>
  <c r="E15" i="25"/>
  <c r="E16" i="25"/>
  <c r="E17" i="25" s="1"/>
  <c r="E18" i="25"/>
  <c r="E19" i="25"/>
  <c r="E20" i="25" s="1"/>
  <c r="E21" i="25"/>
  <c r="E22" i="25"/>
  <c r="E24" i="25"/>
  <c r="E25" i="25"/>
  <c r="E26" i="25" s="1"/>
  <c r="E27" i="25"/>
  <c r="E28" i="25"/>
  <c r="E29" i="25" s="1"/>
  <c r="E30" i="25"/>
  <c r="E31" i="25"/>
  <c r="E32" i="25" s="1"/>
  <c r="E33" i="25"/>
  <c r="E34" i="25"/>
  <c r="E3" i="25"/>
  <c r="E36" i="25" s="1"/>
  <c r="D4" i="25"/>
  <c r="D6" i="25"/>
  <c r="D7" i="25"/>
  <c r="D8" i="25" s="1"/>
  <c r="D9" i="25"/>
  <c r="D10" i="25"/>
  <c r="D11" i="25" s="1"/>
  <c r="D12" i="25"/>
  <c r="D13" i="25"/>
  <c r="D15" i="25"/>
  <c r="D16" i="25"/>
  <c r="D17" i="25" s="1"/>
  <c r="D18" i="25"/>
  <c r="D19" i="25"/>
  <c r="D20" i="25" s="1"/>
  <c r="D21" i="25"/>
  <c r="D22" i="25"/>
  <c r="D23" i="25" s="1"/>
  <c r="D24" i="25"/>
  <c r="D25" i="25"/>
  <c r="D27" i="25"/>
  <c r="D28" i="25"/>
  <c r="D29" i="25" s="1"/>
  <c r="D30" i="25"/>
  <c r="D31" i="25"/>
  <c r="D32" i="25" s="1"/>
  <c r="D33" i="25"/>
  <c r="D34" i="25"/>
  <c r="D35" i="25" s="1"/>
  <c r="D3" i="25"/>
  <c r="C4" i="25"/>
  <c r="C6" i="25"/>
  <c r="C7" i="25"/>
  <c r="C9" i="25"/>
  <c r="C10" i="25"/>
  <c r="C11" i="25" s="1"/>
  <c r="C12" i="25"/>
  <c r="C13" i="25"/>
  <c r="C14" i="25" s="1"/>
  <c r="C15" i="25"/>
  <c r="C16" i="25"/>
  <c r="C18" i="25"/>
  <c r="C19" i="25"/>
  <c r="C20" i="25" s="1"/>
  <c r="C21" i="25"/>
  <c r="C22" i="25"/>
  <c r="C23" i="25" s="1"/>
  <c r="C24" i="25"/>
  <c r="C25" i="25"/>
  <c r="C26" i="25" s="1"/>
  <c r="C27" i="25"/>
  <c r="C29" i="25" s="1"/>
  <c r="C28" i="25"/>
  <c r="C30" i="25"/>
  <c r="C31" i="25"/>
  <c r="C32" i="25" s="1"/>
  <c r="C33" i="25"/>
  <c r="C34" i="25"/>
  <c r="C35" i="25" s="1"/>
  <c r="C3" i="25"/>
  <c r="C36" i="25" s="1"/>
  <c r="B35" i="25"/>
  <c r="B23" i="25"/>
  <c r="B11" i="25"/>
  <c r="B4" i="25"/>
  <c r="B6" i="25"/>
  <c r="B7" i="25"/>
  <c r="B8" i="25" s="1"/>
  <c r="B9" i="25"/>
  <c r="B10" i="25"/>
  <c r="B12" i="25"/>
  <c r="B14" i="25" s="1"/>
  <c r="B13" i="25"/>
  <c r="B15" i="25"/>
  <c r="B16" i="25"/>
  <c r="B17" i="25" s="1"/>
  <c r="B18" i="25"/>
  <c r="B19" i="25"/>
  <c r="B20" i="25" s="1"/>
  <c r="B21" i="25"/>
  <c r="B22" i="25"/>
  <c r="B24" i="25"/>
  <c r="B26" i="25" s="1"/>
  <c r="B25" i="25"/>
  <c r="B27" i="25"/>
  <c r="B28" i="25"/>
  <c r="B29" i="25" s="1"/>
  <c r="B30" i="25"/>
  <c r="B31" i="25"/>
  <c r="B32" i="25" s="1"/>
  <c r="B33" i="25"/>
  <c r="B34" i="25"/>
  <c r="B3" i="25"/>
  <c r="G35" i="25"/>
  <c r="H35" i="25"/>
  <c r="I35" i="25"/>
  <c r="J35" i="25"/>
  <c r="K35" i="25"/>
  <c r="L35" i="25"/>
  <c r="M35" i="25"/>
  <c r="N35" i="25"/>
  <c r="O35" i="25"/>
  <c r="P35" i="25"/>
  <c r="Q35" i="25"/>
  <c r="R35" i="25"/>
  <c r="F35" i="25"/>
  <c r="S34" i="25"/>
  <c r="S35" i="25" s="1"/>
  <c r="S33" i="25"/>
  <c r="D37" i="25" l="1"/>
  <c r="D5" i="25"/>
  <c r="B38" i="25"/>
  <c r="C5" i="25"/>
  <c r="B5" i="25"/>
  <c r="C37" i="25"/>
  <c r="C38" i="25" s="1"/>
  <c r="E37" i="25"/>
  <c r="E38" i="25" s="1"/>
  <c r="D36" i="25"/>
  <c r="E5" i="25"/>
  <c r="G32" i="25"/>
  <c r="H32" i="25"/>
  <c r="I32" i="25"/>
  <c r="J32" i="25"/>
  <c r="K32" i="25"/>
  <c r="L32" i="25"/>
  <c r="M32" i="25"/>
  <c r="N32" i="25"/>
  <c r="O32" i="25"/>
  <c r="P32" i="25"/>
  <c r="Q32" i="25"/>
  <c r="R32" i="25"/>
  <c r="F32" i="25"/>
  <c r="S31" i="25"/>
  <c r="S32" i="25" s="1"/>
  <c r="S30" i="25"/>
  <c r="D38" i="25" l="1"/>
  <c r="G29" i="25"/>
  <c r="H29" i="25"/>
  <c r="I29" i="25"/>
  <c r="J29" i="25"/>
  <c r="K29" i="25"/>
  <c r="L29" i="25"/>
  <c r="M29" i="25"/>
  <c r="N29" i="25"/>
  <c r="O29" i="25"/>
  <c r="P29" i="25"/>
  <c r="Q29" i="25"/>
  <c r="R29" i="25"/>
  <c r="F29" i="25"/>
  <c r="S28" i="25"/>
  <c r="S29" i="25" s="1"/>
  <c r="S27" i="25"/>
  <c r="G26" i="25" l="1"/>
  <c r="H26" i="25"/>
  <c r="I26" i="25"/>
  <c r="J26" i="25"/>
  <c r="K26" i="25"/>
  <c r="L26" i="25"/>
  <c r="M26" i="25"/>
  <c r="N26" i="25"/>
  <c r="O26" i="25"/>
  <c r="P26" i="25"/>
  <c r="Q26" i="25"/>
  <c r="R26" i="25"/>
  <c r="F26" i="25"/>
  <c r="S25" i="25"/>
  <c r="S26" i="25" s="1"/>
  <c r="S24" i="25"/>
  <c r="G23" i="25" l="1"/>
  <c r="H23" i="25"/>
  <c r="I23" i="25"/>
  <c r="J23" i="25"/>
  <c r="K23" i="25"/>
  <c r="L23" i="25"/>
  <c r="M23" i="25"/>
  <c r="N23" i="25"/>
  <c r="O23" i="25"/>
  <c r="P23" i="25"/>
  <c r="Q23" i="25"/>
  <c r="R23" i="25"/>
  <c r="F23" i="25"/>
  <c r="S22" i="25"/>
  <c r="S23" i="25" s="1"/>
  <c r="S21" i="25"/>
  <c r="G20" i="25" l="1"/>
  <c r="H20" i="25"/>
  <c r="I20" i="25"/>
  <c r="J20" i="25"/>
  <c r="K20" i="25"/>
  <c r="L20" i="25"/>
  <c r="M20" i="25"/>
  <c r="N20" i="25"/>
  <c r="O20" i="25"/>
  <c r="P20" i="25"/>
  <c r="Q20" i="25"/>
  <c r="R20" i="25"/>
  <c r="F20" i="25"/>
  <c r="S19" i="25"/>
  <c r="S20" i="25" s="1"/>
  <c r="S18" i="25"/>
  <c r="G17" i="25" l="1"/>
  <c r="H17" i="25"/>
  <c r="I17" i="25"/>
  <c r="J17" i="25"/>
  <c r="K17" i="25"/>
  <c r="L17" i="25"/>
  <c r="M17" i="25"/>
  <c r="N17" i="25"/>
  <c r="O17" i="25"/>
  <c r="P17" i="25"/>
  <c r="Q17" i="25"/>
  <c r="R17" i="25"/>
  <c r="F17" i="25"/>
  <c r="S16" i="25"/>
  <c r="S17" i="25" s="1"/>
  <c r="S15" i="25"/>
  <c r="H14" i="25"/>
  <c r="I14" i="25"/>
  <c r="J14" i="25"/>
  <c r="K14" i="25"/>
  <c r="L14" i="25"/>
  <c r="M14" i="25"/>
  <c r="N14" i="25"/>
  <c r="O14" i="25"/>
  <c r="P14" i="25"/>
  <c r="Q14" i="25"/>
  <c r="R14" i="25"/>
  <c r="G14" i="25"/>
  <c r="S13" i="25"/>
  <c r="S14" i="25" s="1"/>
  <c r="S12" i="25"/>
  <c r="S11" i="25" l="1"/>
  <c r="G11" i="25"/>
  <c r="H11" i="25"/>
  <c r="I11" i="25"/>
  <c r="J11" i="25"/>
  <c r="K11" i="25"/>
  <c r="L11" i="25"/>
  <c r="M11" i="25"/>
  <c r="N11" i="25"/>
  <c r="O11" i="25"/>
  <c r="P11" i="25"/>
  <c r="Q11" i="25"/>
  <c r="R11" i="25"/>
  <c r="F11" i="25"/>
  <c r="H8" i="25" l="1"/>
  <c r="I8" i="25"/>
  <c r="J8" i="25"/>
  <c r="K8" i="25"/>
  <c r="L8" i="25"/>
  <c r="M8" i="25"/>
  <c r="N8" i="25"/>
  <c r="O8" i="25"/>
  <c r="P8" i="25"/>
  <c r="Q8" i="25"/>
  <c r="R8" i="25"/>
  <c r="S8" i="25"/>
  <c r="G8" i="25"/>
  <c r="S7" i="25"/>
  <c r="S6" i="25"/>
  <c r="S4" i="25" l="1"/>
  <c r="S3" i="25"/>
  <c r="S36" i="25" s="1"/>
  <c r="G5" i="25"/>
  <c r="H5" i="25"/>
  <c r="I5" i="25"/>
  <c r="J5" i="25"/>
  <c r="K5" i="25"/>
  <c r="L5" i="25"/>
  <c r="M5" i="25"/>
  <c r="N5" i="25"/>
  <c r="O5" i="25"/>
  <c r="P5" i="25"/>
  <c r="Q5" i="25"/>
  <c r="R5" i="25"/>
  <c r="F5" i="25"/>
  <c r="S5" i="25" l="1"/>
  <c r="S37" i="25"/>
  <c r="S38" i="25" s="1"/>
  <c r="E5" i="8"/>
  <c r="E7" i="8"/>
  <c r="E8" i="8"/>
  <c r="E9" i="8"/>
  <c r="E10" i="8"/>
  <c r="E11" i="8"/>
  <c r="E14" i="8"/>
  <c r="E15" i="8"/>
  <c r="E16" i="8"/>
  <c r="E17" i="8"/>
  <c r="E20" i="8"/>
  <c r="E22" i="8"/>
  <c r="E19" i="8"/>
  <c r="H19" i="8" s="1"/>
  <c r="E24" i="8"/>
  <c r="E3" i="8"/>
  <c r="E710" i="27" l="1"/>
  <c r="B31" i="8"/>
</calcChain>
</file>

<file path=xl/comments1.xml><?xml version="1.0" encoding="utf-8"?>
<comments xmlns="http://schemas.openxmlformats.org/spreadsheetml/2006/main">
  <authors>
    <author>Ani</author>
  </authors>
  <commentList>
    <comment ref="F2" authorId="0" shapeId="0">
      <text>
        <r>
          <rPr>
            <sz val="9"/>
            <color indexed="81"/>
            <rFont val="Tahoma"/>
            <family val="2"/>
          </rPr>
          <t>Compensation of employees, and personal transfers, debit (US$ million)</t>
        </r>
      </text>
    </comment>
  </commentList>
</comments>
</file>

<file path=xl/comments2.xml><?xml version="1.0" encoding="utf-8"?>
<comments xmlns="http://schemas.openxmlformats.org/spreadsheetml/2006/main">
  <authors>
    <author>UIS.Stat</author>
  </authors>
  <commentList>
    <comment ref="C8" authorId="0" shapeId="0">
      <text>
        <r>
          <rPr>
            <sz val="9"/>
            <color indexed="81"/>
            <rFont val="Tahoma"/>
            <family val="2"/>
          </rPr>
          <t>‡: UIS Estimation</t>
        </r>
      </text>
    </comment>
    <comment ref="D8" authorId="0" shapeId="0">
      <text>
        <r>
          <rPr>
            <sz val="9"/>
            <color indexed="81"/>
            <rFont val="Tahoma"/>
            <family val="2"/>
          </rPr>
          <t>‡: UIS Estimation</t>
        </r>
      </text>
    </comment>
    <comment ref="E8" authorId="0" shapeId="0">
      <text>
        <r>
          <rPr>
            <sz val="9"/>
            <color indexed="81"/>
            <rFont val="Tahoma"/>
            <family val="2"/>
          </rPr>
          <t>‡: UIS Estimation</t>
        </r>
      </text>
    </comment>
    <comment ref="F8" authorId="0" shapeId="0">
      <text>
        <r>
          <rPr>
            <sz val="9"/>
            <color indexed="81"/>
            <rFont val="Tahoma"/>
            <family val="2"/>
          </rPr>
          <t>‡: UIS Estimation</t>
        </r>
      </text>
    </comment>
    <comment ref="G8" authorId="0" shapeId="0">
      <text>
        <r>
          <rPr>
            <sz val="9"/>
            <color indexed="81"/>
            <rFont val="Tahoma"/>
            <family val="2"/>
          </rPr>
          <t>‡: UIS Estimation</t>
        </r>
      </text>
    </comment>
    <comment ref="H8" authorId="0" shapeId="0">
      <text>
        <r>
          <rPr>
            <sz val="9"/>
            <color indexed="81"/>
            <rFont val="Tahoma"/>
            <family val="2"/>
          </rPr>
          <t>‡: UIS Estimation</t>
        </r>
      </text>
    </comment>
    <comment ref="I8" authorId="0" shapeId="0">
      <text>
        <r>
          <rPr>
            <sz val="9"/>
            <color indexed="81"/>
            <rFont val="Tahoma"/>
            <family val="2"/>
          </rPr>
          <t>‡: UIS Estimation</t>
        </r>
      </text>
    </comment>
    <comment ref="J8" authorId="0" shapeId="0">
      <text>
        <r>
          <rPr>
            <sz val="9"/>
            <color indexed="81"/>
            <rFont val="Tahoma"/>
            <family val="2"/>
          </rPr>
          <t>‡: UIS Estimation</t>
        </r>
      </text>
    </comment>
    <comment ref="K8" authorId="0" shapeId="0">
      <text>
        <r>
          <rPr>
            <sz val="9"/>
            <color indexed="81"/>
            <rFont val="Tahoma"/>
            <family val="2"/>
          </rPr>
          <t>‡: UIS Estimation</t>
        </r>
      </text>
    </comment>
    <comment ref="F11" authorId="0" shapeId="0">
      <text>
        <r>
          <rPr>
            <sz val="9"/>
            <color indexed="81"/>
            <rFont val="Tahoma"/>
            <family val="2"/>
          </rPr>
          <t>‡: UIS Estimation</t>
        </r>
      </text>
    </comment>
    <comment ref="G11" authorId="0" shapeId="0">
      <text>
        <r>
          <rPr>
            <sz val="9"/>
            <color indexed="81"/>
            <rFont val="Tahoma"/>
            <family val="2"/>
          </rPr>
          <t>‡: UIS Estimation</t>
        </r>
      </text>
    </comment>
    <comment ref="H11" authorId="0" shapeId="0">
      <text>
        <r>
          <rPr>
            <sz val="9"/>
            <color indexed="81"/>
            <rFont val="Tahoma"/>
            <family val="2"/>
          </rPr>
          <t>‡: UIS Estimation</t>
        </r>
      </text>
    </comment>
    <comment ref="I12" authorId="0" shapeId="0">
      <text>
        <r>
          <rPr>
            <sz val="9"/>
            <color indexed="81"/>
            <rFont val="Tahoma"/>
            <family val="2"/>
          </rPr>
          <t>‡: UIS Estimation</t>
        </r>
      </text>
    </comment>
    <comment ref="J12" authorId="0" shapeId="0">
      <text>
        <r>
          <rPr>
            <sz val="9"/>
            <color indexed="81"/>
            <rFont val="Tahoma"/>
            <family val="2"/>
          </rPr>
          <t>‡: UIS Estimation</t>
        </r>
      </text>
    </comment>
    <comment ref="K12" authorId="0" shapeId="0">
      <text>
        <r>
          <rPr>
            <sz val="9"/>
            <color indexed="81"/>
            <rFont val="Tahoma"/>
            <family val="2"/>
          </rPr>
          <t>‡: UIS Estimation</t>
        </r>
      </text>
    </comment>
    <comment ref="F18" authorId="0" shapeId="0">
      <text>
        <r>
          <rPr>
            <sz val="9"/>
            <color indexed="81"/>
            <rFont val="Tahoma"/>
            <family val="2"/>
          </rPr>
          <t>‡: UIS Estimation</t>
        </r>
      </text>
    </comment>
    <comment ref="G18" authorId="0" shapeId="0">
      <text>
        <r>
          <rPr>
            <sz val="9"/>
            <color indexed="81"/>
            <rFont val="Tahoma"/>
            <family val="2"/>
          </rPr>
          <t>‡: UIS Estimation</t>
        </r>
      </text>
    </comment>
    <comment ref="H18" authorId="0" shapeId="0">
      <text>
        <r>
          <rPr>
            <sz val="9"/>
            <color indexed="81"/>
            <rFont val="Tahoma"/>
            <family val="2"/>
          </rPr>
          <t>‡: UIS Estimation</t>
        </r>
      </text>
    </comment>
  </commentList>
</comments>
</file>

<file path=xl/comments3.xml><?xml version="1.0" encoding="utf-8"?>
<comments xmlns="http://schemas.openxmlformats.org/spreadsheetml/2006/main">
  <authors>
    <author/>
  </authors>
  <commentList>
    <comment ref="F3" authorId="0" shapeId="0">
      <text>
        <r>
          <rPr>
            <sz val="10"/>
            <rFont val="Arial"/>
            <family val="2"/>
          </rPr>
          <t>[R] Real value</t>
        </r>
      </text>
    </comment>
    <comment ref="G3" authorId="0" shapeId="0">
      <text>
        <r>
          <rPr>
            <sz val="10"/>
            <rFont val="Arial"/>
            <family val="2"/>
          </rPr>
          <t>[R] Real value</t>
        </r>
      </text>
    </comment>
    <comment ref="H3" authorId="0" shapeId="0">
      <text>
        <r>
          <rPr>
            <sz val="10"/>
            <rFont val="Arial"/>
            <family val="2"/>
          </rPr>
          <t>[R] Real value</t>
        </r>
      </text>
    </comment>
    <comment ref="F4" authorId="0" shapeId="0">
      <text>
        <r>
          <rPr>
            <sz val="10"/>
            <rFont val="Arial"/>
            <family val="2"/>
          </rPr>
          <t>[R] Real value</t>
        </r>
      </text>
    </comment>
    <comment ref="G4" authorId="0" shapeId="0">
      <text>
        <r>
          <rPr>
            <sz val="10"/>
            <rFont val="Arial"/>
            <family val="2"/>
          </rPr>
          <t>[R] Real value</t>
        </r>
      </text>
    </comment>
    <comment ref="H4" authorId="0" shapeId="0">
      <text>
        <r>
          <rPr>
            <sz val="10"/>
            <rFont val="Arial"/>
            <family val="2"/>
          </rPr>
          <t>[R] Real value</t>
        </r>
      </text>
    </comment>
    <comment ref="F5" authorId="0" shapeId="0">
      <text>
        <r>
          <rPr>
            <sz val="10"/>
            <rFont val="Arial"/>
            <family val="2"/>
          </rPr>
          <t>[R] Real value</t>
        </r>
      </text>
    </comment>
    <comment ref="G5" authorId="0" shapeId="0">
      <text>
        <r>
          <rPr>
            <sz val="10"/>
            <rFont val="Arial"/>
            <family val="2"/>
          </rPr>
          <t>[R] Real value</t>
        </r>
      </text>
    </comment>
    <comment ref="H5" authorId="0" shapeId="0">
      <text>
        <r>
          <rPr>
            <sz val="10"/>
            <rFont val="Arial"/>
            <family val="2"/>
          </rPr>
          <t>[R] Real value</t>
        </r>
      </text>
    </comment>
    <comment ref="F6" authorId="0" shapeId="0">
      <text>
        <r>
          <rPr>
            <sz val="10"/>
            <rFont val="Arial"/>
            <family val="2"/>
          </rPr>
          <t>[R] Real value</t>
        </r>
      </text>
    </comment>
    <comment ref="F7" authorId="0" shapeId="0">
      <text>
        <r>
          <rPr>
            <sz val="10"/>
            <rFont val="Arial"/>
            <family val="2"/>
          </rPr>
          <t>[R] Real value</t>
        </r>
      </text>
    </comment>
    <comment ref="F8" authorId="0" shapeId="0">
      <text>
        <r>
          <rPr>
            <sz val="10"/>
            <rFont val="Arial"/>
            <family val="2"/>
          </rPr>
          <t>[R] Real value</t>
        </r>
      </text>
    </comment>
    <comment ref="F15" authorId="0" shapeId="0">
      <text>
        <r>
          <rPr>
            <sz val="10"/>
            <rFont val="Arial"/>
            <family val="2"/>
          </rPr>
          <t>[R] Real value</t>
        </r>
      </text>
    </comment>
    <comment ref="G15" authorId="0" shapeId="0">
      <text>
        <r>
          <rPr>
            <sz val="10"/>
            <rFont val="Arial"/>
            <family val="2"/>
          </rPr>
          <t>[R] Real value</t>
        </r>
      </text>
    </comment>
    <comment ref="H15" authorId="0" shapeId="0">
      <text>
        <r>
          <rPr>
            <sz val="10"/>
            <rFont val="Arial"/>
            <family val="2"/>
          </rPr>
          <t>[R] Real value</t>
        </r>
      </text>
    </comment>
    <comment ref="F16" authorId="0" shapeId="0">
      <text>
        <r>
          <rPr>
            <sz val="10"/>
            <rFont val="Arial"/>
            <family val="2"/>
          </rPr>
          <t>[R] Real value</t>
        </r>
      </text>
    </comment>
    <comment ref="G16" authorId="0" shapeId="0">
      <text>
        <r>
          <rPr>
            <sz val="10"/>
            <rFont val="Arial"/>
            <family val="2"/>
          </rPr>
          <t>[R] Real value</t>
        </r>
      </text>
    </comment>
    <comment ref="H16" authorId="0" shapeId="0">
      <text>
        <r>
          <rPr>
            <sz val="10"/>
            <rFont val="Arial"/>
            <family val="2"/>
          </rPr>
          <t>[R] Real value</t>
        </r>
      </text>
    </comment>
    <comment ref="F17" authorId="0" shapeId="0">
      <text>
        <r>
          <rPr>
            <sz val="10"/>
            <rFont val="Arial"/>
            <family val="2"/>
          </rPr>
          <t>[R] Real value</t>
        </r>
      </text>
    </comment>
    <comment ref="G17" authorId="0" shapeId="0">
      <text>
        <r>
          <rPr>
            <sz val="10"/>
            <rFont val="Arial"/>
            <family val="2"/>
          </rPr>
          <t>[R] Real value</t>
        </r>
      </text>
    </comment>
    <comment ref="H17" authorId="0" shapeId="0">
      <text>
        <r>
          <rPr>
            <sz val="10"/>
            <rFont val="Arial"/>
            <family val="2"/>
          </rPr>
          <t>[R] Real value</t>
        </r>
      </text>
    </comment>
    <comment ref="G21" authorId="0" shapeId="0">
      <text>
        <r>
          <rPr>
            <sz val="10"/>
            <rFont val="Arial"/>
            <family val="2"/>
          </rPr>
          <t>[R] Real value</t>
        </r>
      </text>
    </comment>
    <comment ref="G22" authorId="0" shapeId="0">
      <text>
        <r>
          <rPr>
            <sz val="10"/>
            <rFont val="Arial"/>
            <family val="2"/>
          </rPr>
          <t>[R] Real value</t>
        </r>
      </text>
    </comment>
    <comment ref="G23" authorId="0" shapeId="0">
      <text>
        <r>
          <rPr>
            <sz val="10"/>
            <rFont val="Arial"/>
            <family val="2"/>
          </rPr>
          <t>[R] Real value</t>
        </r>
      </text>
    </comment>
    <comment ref="G24" authorId="0" shapeId="0">
      <text>
        <r>
          <rPr>
            <sz val="10"/>
            <rFont val="Arial"/>
            <family val="2"/>
          </rPr>
          <t>[R] Real value</t>
        </r>
      </text>
    </comment>
    <comment ref="G25" authorId="0" shapeId="0">
      <text>
        <r>
          <rPr>
            <sz val="10"/>
            <rFont val="Arial"/>
            <family val="2"/>
          </rPr>
          <t>[R] Real value</t>
        </r>
      </text>
    </comment>
    <comment ref="G26" authorId="0" shapeId="0">
      <text>
        <r>
          <rPr>
            <sz val="10"/>
            <rFont val="Arial"/>
            <family val="2"/>
          </rPr>
          <t>[R] Real value</t>
        </r>
      </text>
    </comment>
    <comment ref="F36" authorId="0" shapeId="0">
      <text>
        <r>
          <rPr>
            <sz val="10"/>
            <rFont val="Arial"/>
            <family val="2"/>
          </rPr>
          <t>[R] Real value</t>
        </r>
      </text>
    </comment>
    <comment ref="G36" authorId="0" shapeId="0">
      <text>
        <r>
          <rPr>
            <sz val="10"/>
            <rFont val="Arial"/>
            <family val="2"/>
          </rPr>
          <t>[R] Real value</t>
        </r>
      </text>
    </comment>
    <comment ref="F37" authorId="0" shapeId="0">
      <text>
        <r>
          <rPr>
            <sz val="10"/>
            <rFont val="Arial"/>
            <family val="2"/>
          </rPr>
          <t>[R] Real value</t>
        </r>
      </text>
    </comment>
    <comment ref="G37" authorId="0" shapeId="0">
      <text>
        <r>
          <rPr>
            <sz val="10"/>
            <rFont val="Arial"/>
            <family val="2"/>
          </rPr>
          <t>[R] Real value</t>
        </r>
      </text>
    </comment>
    <comment ref="F38" authorId="0" shapeId="0">
      <text>
        <r>
          <rPr>
            <sz val="10"/>
            <rFont val="Arial"/>
            <family val="2"/>
          </rPr>
          <t>[R] Real value</t>
        </r>
      </text>
    </comment>
    <comment ref="G38" authorId="0" shapeId="0">
      <text>
        <r>
          <rPr>
            <sz val="10"/>
            <rFont val="Arial"/>
            <family val="2"/>
          </rPr>
          <t>[R] Real value</t>
        </r>
      </text>
    </comment>
    <comment ref="G42" authorId="0" shapeId="0">
      <text>
        <r>
          <rPr>
            <sz val="10"/>
            <rFont val="Arial"/>
            <family val="2"/>
          </rPr>
          <t>[R] Real value</t>
        </r>
      </text>
    </comment>
    <comment ref="H42" authorId="0" shapeId="0">
      <text>
        <r>
          <rPr>
            <sz val="10"/>
            <rFont val="Arial"/>
            <family val="2"/>
          </rPr>
          <t>[R] Real value</t>
        </r>
      </text>
    </comment>
    <comment ref="G43" authorId="0" shapeId="0">
      <text>
        <r>
          <rPr>
            <sz val="10"/>
            <rFont val="Arial"/>
            <family val="2"/>
          </rPr>
          <t>[R] Real value</t>
        </r>
      </text>
    </comment>
    <comment ref="H43" authorId="0" shapeId="0">
      <text>
        <r>
          <rPr>
            <sz val="10"/>
            <rFont val="Arial"/>
            <family val="2"/>
          </rPr>
          <t>[R] Real value</t>
        </r>
      </text>
    </comment>
    <comment ref="G44" authorId="0" shapeId="0">
      <text>
        <r>
          <rPr>
            <sz val="10"/>
            <rFont val="Arial"/>
            <family val="2"/>
          </rPr>
          <t>[R] Real value</t>
        </r>
      </text>
    </comment>
    <comment ref="H44" authorId="0" shapeId="0">
      <text>
        <r>
          <rPr>
            <sz val="10"/>
            <rFont val="Arial"/>
            <family val="2"/>
          </rPr>
          <t>[R] Real value</t>
        </r>
      </text>
    </comment>
    <comment ref="E45" authorId="0" shapeId="0">
      <text>
        <r>
          <rPr>
            <sz val="10"/>
            <rFont val="Arial"/>
            <family val="2"/>
          </rPr>
          <t>[R] Real value</t>
        </r>
      </text>
    </comment>
    <comment ref="G45" authorId="0" shapeId="0">
      <text>
        <r>
          <rPr>
            <sz val="10"/>
            <rFont val="Arial"/>
            <family val="2"/>
          </rPr>
          <t>[R] Real value</t>
        </r>
      </text>
    </comment>
    <comment ref="E46" authorId="0" shapeId="0">
      <text>
        <r>
          <rPr>
            <sz val="10"/>
            <rFont val="Arial"/>
            <family val="2"/>
          </rPr>
          <t>[R] Real value</t>
        </r>
      </text>
    </comment>
    <comment ref="G46" authorId="0" shapeId="0">
      <text>
        <r>
          <rPr>
            <sz val="10"/>
            <rFont val="Arial"/>
            <family val="2"/>
          </rPr>
          <t>[R] Real value</t>
        </r>
      </text>
    </comment>
    <comment ref="E47" authorId="0" shapeId="0">
      <text>
        <r>
          <rPr>
            <sz val="10"/>
            <rFont val="Arial"/>
            <family val="2"/>
          </rPr>
          <t>[R] Real value</t>
        </r>
      </text>
    </comment>
    <comment ref="G47" authorId="0" shapeId="0">
      <text>
        <r>
          <rPr>
            <sz val="10"/>
            <rFont val="Arial"/>
            <family val="2"/>
          </rPr>
          <t>[R] Real value</t>
        </r>
      </text>
    </comment>
    <comment ref="E51" authorId="0" shapeId="0">
      <text>
        <r>
          <rPr>
            <sz val="10"/>
            <rFont val="Arial"/>
            <family val="2"/>
          </rPr>
          <t>[R] Real value</t>
        </r>
      </text>
    </comment>
    <comment ref="F51" authorId="0" shapeId="0">
      <text>
        <r>
          <rPr>
            <sz val="10"/>
            <rFont val="Arial"/>
            <family val="2"/>
          </rPr>
          <t>[R] Real value</t>
        </r>
      </text>
    </comment>
    <comment ref="G51" authorId="0" shapeId="0">
      <text>
        <r>
          <rPr>
            <sz val="10"/>
            <rFont val="Arial"/>
            <family val="2"/>
          </rPr>
          <t>[R] Real value</t>
        </r>
      </text>
    </comment>
    <comment ref="H51" authorId="0" shapeId="0">
      <text>
        <r>
          <rPr>
            <sz val="10"/>
            <rFont val="Arial"/>
            <family val="2"/>
          </rPr>
          <t>[R] Real value</t>
        </r>
      </text>
    </comment>
    <comment ref="E52" authorId="0" shapeId="0">
      <text>
        <r>
          <rPr>
            <sz val="10"/>
            <rFont val="Arial"/>
            <family val="2"/>
          </rPr>
          <t>[R] Real value</t>
        </r>
      </text>
    </comment>
    <comment ref="F52" authorId="0" shapeId="0">
      <text>
        <r>
          <rPr>
            <sz val="10"/>
            <rFont val="Arial"/>
            <family val="2"/>
          </rPr>
          <t>[R] Real value</t>
        </r>
      </text>
    </comment>
    <comment ref="G52" authorId="0" shapeId="0">
      <text>
        <r>
          <rPr>
            <sz val="10"/>
            <rFont val="Arial"/>
            <family val="2"/>
          </rPr>
          <t>[R] Real value</t>
        </r>
      </text>
    </comment>
    <comment ref="H52" authorId="0" shapeId="0">
      <text>
        <r>
          <rPr>
            <sz val="10"/>
            <rFont val="Arial"/>
            <family val="2"/>
          </rPr>
          <t>[R] Real value</t>
        </r>
      </text>
    </comment>
    <comment ref="E53" authorId="0" shapeId="0">
      <text>
        <r>
          <rPr>
            <sz val="10"/>
            <rFont val="Arial"/>
            <family val="2"/>
          </rPr>
          <t>[R] Real value</t>
        </r>
      </text>
    </comment>
    <comment ref="F53" authorId="0" shapeId="0">
      <text>
        <r>
          <rPr>
            <sz val="10"/>
            <rFont val="Arial"/>
            <family val="2"/>
          </rPr>
          <t>[R] Real value</t>
        </r>
      </text>
    </comment>
    <comment ref="G53" authorId="0" shapeId="0">
      <text>
        <r>
          <rPr>
            <sz val="10"/>
            <rFont val="Arial"/>
            <family val="2"/>
          </rPr>
          <t>[R] Real value</t>
        </r>
      </text>
    </comment>
    <comment ref="H53" authorId="0" shapeId="0">
      <text>
        <r>
          <rPr>
            <sz val="10"/>
            <rFont val="Arial"/>
            <family val="2"/>
          </rPr>
          <t>[R] Real value</t>
        </r>
      </text>
    </comment>
    <comment ref="F57" authorId="0" shapeId="0">
      <text>
        <r>
          <rPr>
            <sz val="10"/>
            <rFont val="Arial"/>
            <family val="2"/>
          </rPr>
          <t>[R] Real value</t>
        </r>
      </text>
    </comment>
    <comment ref="F58" authorId="0" shapeId="0">
      <text>
        <r>
          <rPr>
            <sz val="10"/>
            <rFont val="Arial"/>
            <family val="2"/>
          </rPr>
          <t>[R] Real value</t>
        </r>
      </text>
    </comment>
    <comment ref="F59" authorId="0" shapeId="0">
      <text>
        <r>
          <rPr>
            <sz val="10"/>
            <rFont val="Arial"/>
            <family val="2"/>
          </rPr>
          <t>[R] Real value</t>
        </r>
      </text>
    </comment>
    <comment ref="F60" authorId="0" shapeId="0">
      <text>
        <r>
          <rPr>
            <sz val="10"/>
            <rFont val="Arial"/>
            <family val="2"/>
          </rPr>
          <t>[R] Real value</t>
        </r>
      </text>
    </comment>
    <comment ref="F61" authorId="0" shapeId="0">
      <text>
        <r>
          <rPr>
            <sz val="10"/>
            <rFont val="Arial"/>
            <family val="2"/>
          </rPr>
          <t>[R] Real value</t>
        </r>
      </text>
    </comment>
    <comment ref="F62" authorId="0" shapeId="0">
      <text>
        <r>
          <rPr>
            <sz val="10"/>
            <rFont val="Arial"/>
            <family val="2"/>
          </rPr>
          <t>[R] Real value</t>
        </r>
      </text>
    </comment>
    <comment ref="H63" authorId="0" shapeId="0">
      <text>
        <r>
          <rPr>
            <sz val="10"/>
            <rFont val="Arial"/>
            <family val="2"/>
          </rPr>
          <t>[R] Real value</t>
        </r>
      </text>
    </comment>
    <comment ref="H64" authorId="0" shapeId="0">
      <text>
        <r>
          <rPr>
            <sz val="10"/>
            <rFont val="Arial"/>
            <family val="2"/>
          </rPr>
          <t>[R] Real value</t>
        </r>
      </text>
    </comment>
    <comment ref="H65" authorId="0" shapeId="0">
      <text>
        <r>
          <rPr>
            <sz val="10"/>
            <rFont val="Arial"/>
            <family val="2"/>
          </rPr>
          <t>[R] Real value</t>
        </r>
      </text>
    </comment>
  </commentList>
</comments>
</file>

<file path=xl/comments4.xml><?xml version="1.0" encoding="utf-8"?>
<comments xmlns="http://schemas.openxmlformats.org/spreadsheetml/2006/main">
  <authors>
    <author>Hewlett-Packard Company</author>
  </authors>
  <commentList>
    <comment ref="G6" authorId="0" shapeId="0">
      <text>
        <r>
          <rPr>
            <b/>
            <sz val="9"/>
            <color indexed="81"/>
            <rFont val="Tahoma"/>
            <family val="2"/>
          </rPr>
          <t>Hewlett-Packard Company:</t>
        </r>
        <r>
          <rPr>
            <sz val="9"/>
            <color indexed="81"/>
            <rFont val="Tahoma"/>
            <family val="2"/>
          </rPr>
          <t xml:space="preserve">
6-9</t>
        </r>
      </text>
    </comment>
  </commentList>
</comments>
</file>

<file path=xl/sharedStrings.xml><?xml version="1.0" encoding="utf-8"?>
<sst xmlns="http://schemas.openxmlformats.org/spreadsheetml/2006/main" count="4340" uniqueCount="1187">
  <si>
    <t>Population Trends</t>
  </si>
  <si>
    <t>Female</t>
  </si>
  <si>
    <t>Male</t>
  </si>
  <si>
    <t>1980</t>
  </si>
  <si>
    <t>1985</t>
  </si>
  <si>
    <t>1990</t>
  </si>
  <si>
    <t>1995</t>
  </si>
  <si>
    <t>2000</t>
  </si>
  <si>
    <t>2005</t>
  </si>
  <si>
    <t>2010</t>
  </si>
  <si>
    <t>2015</t>
  </si>
  <si>
    <t>2020</t>
  </si>
  <si>
    <t>2025</t>
  </si>
  <si>
    <t>2030</t>
  </si>
  <si>
    <t>2035</t>
  </si>
  <si>
    <t>2040</t>
  </si>
  <si>
    <t>2045</t>
  </si>
  <si>
    <t>2050</t>
  </si>
  <si>
    <t>Total</t>
  </si>
  <si>
    <t>Year</t>
  </si>
  <si>
    <t>0-4</t>
  </si>
  <si>
    <t>65+</t>
  </si>
  <si>
    <t>Somalia</t>
  </si>
  <si>
    <t>State of Palestine</t>
  </si>
  <si>
    <t>Western Sahara</t>
  </si>
  <si>
    <t>Population size (thousands)</t>
  </si>
  <si>
    <t>Region, subregion, country or area *</t>
  </si>
  <si>
    <t>Eastern Africa</t>
  </si>
  <si>
    <t>Burundi</t>
  </si>
  <si>
    <t>Comoros</t>
  </si>
  <si>
    <t>Djibouti</t>
  </si>
  <si>
    <t>Eritrea</t>
  </si>
  <si>
    <t>Ethiopia</t>
  </si>
  <si>
    <t>Kenya</t>
  </si>
  <si>
    <t>Madagascar</t>
  </si>
  <si>
    <t>Malawi</t>
  </si>
  <si>
    <t>Mauritius</t>
  </si>
  <si>
    <t>Mayotte</t>
  </si>
  <si>
    <t>Mozambique</t>
  </si>
  <si>
    <t>Réunion</t>
  </si>
  <si>
    <t>Rwanda</t>
  </si>
  <si>
    <t>Seychelles</t>
  </si>
  <si>
    <t>South Sudan</t>
  </si>
  <si>
    <t>Uganda</t>
  </si>
  <si>
    <t>United Republic of Tanzania</t>
  </si>
  <si>
    <t>Zambia</t>
  </si>
  <si>
    <t>Zimbabwe</t>
  </si>
  <si>
    <t>Middle Africa</t>
  </si>
  <si>
    <t>Angola</t>
  </si>
  <si>
    <t>Cameroon</t>
  </si>
  <si>
    <t>Central African Republic</t>
  </si>
  <si>
    <t>Chad</t>
  </si>
  <si>
    <t>Congo</t>
  </si>
  <si>
    <t>Democratic Republic of the Congo</t>
  </si>
  <si>
    <t>Equatorial Guinea</t>
  </si>
  <si>
    <t>Gabon</t>
  </si>
  <si>
    <t>Sao Tome and Principe</t>
  </si>
  <si>
    <t>Southern Africa</t>
  </si>
  <si>
    <t>Botswana</t>
  </si>
  <si>
    <t>Lesotho</t>
  </si>
  <si>
    <t>Namibia</t>
  </si>
  <si>
    <t>South Africa</t>
  </si>
  <si>
    <t>Western Africa</t>
  </si>
  <si>
    <t>Benin</t>
  </si>
  <si>
    <t>Burkina Faso</t>
  </si>
  <si>
    <t>Cabo Verde</t>
  </si>
  <si>
    <t>Côte d'Ivoire</t>
  </si>
  <si>
    <t>Gambia</t>
  </si>
  <si>
    <t>Ghana</t>
  </si>
  <si>
    <t>Guinea</t>
  </si>
  <si>
    <t>Guinea-Bissau</t>
  </si>
  <si>
    <t>Liberia</t>
  </si>
  <si>
    <t>Mali</t>
  </si>
  <si>
    <t>Mauritania</t>
  </si>
  <si>
    <t>Niger</t>
  </si>
  <si>
    <t>Nigeria</t>
  </si>
  <si>
    <t>Senegal</t>
  </si>
  <si>
    <t>Sierra Leone</t>
  </si>
  <si>
    <t>Togo</t>
  </si>
  <si>
    <t>Northern Africa</t>
  </si>
  <si>
    <t>Algeria</t>
  </si>
  <si>
    <t>Egypt</t>
  </si>
  <si>
    <t>Libya</t>
  </si>
  <si>
    <t>Morocco</t>
  </si>
  <si>
    <t>Sudan</t>
  </si>
  <si>
    <t>Tunisia</t>
  </si>
  <si>
    <t>Western Asia</t>
  </si>
  <si>
    <t>Armenia</t>
  </si>
  <si>
    <t>Azerbaijan</t>
  </si>
  <si>
    <t>Bahrain</t>
  </si>
  <si>
    <t>Cyprus</t>
  </si>
  <si>
    <t>Georgia</t>
  </si>
  <si>
    <t>Iraq</t>
  </si>
  <si>
    <t>Israel</t>
  </si>
  <si>
    <t>Jordan</t>
  </si>
  <si>
    <t>Kuwait</t>
  </si>
  <si>
    <t>Lebanon</t>
  </si>
  <si>
    <t>Oman</t>
  </si>
  <si>
    <t>Qatar</t>
  </si>
  <si>
    <t>Saudi Arabia</t>
  </si>
  <si>
    <t>Syrian Arab Republic</t>
  </si>
  <si>
    <t>Turkey</t>
  </si>
  <si>
    <t>United Arab Emirates</t>
  </si>
  <si>
    <t>Yemen</t>
  </si>
  <si>
    <t>Central Asia</t>
  </si>
  <si>
    <t>Kazakhstan</t>
  </si>
  <si>
    <t>Kyrgyzstan</t>
  </si>
  <si>
    <t>Tajikistan</t>
  </si>
  <si>
    <t>Turkmenistan</t>
  </si>
  <si>
    <t>Uzbekistan</t>
  </si>
  <si>
    <t>Southern Asia</t>
  </si>
  <si>
    <t>Afghanistan</t>
  </si>
  <si>
    <t>Bangladesh</t>
  </si>
  <si>
    <t>Bhutan</t>
  </si>
  <si>
    <t>India</t>
  </si>
  <si>
    <t>Iran (Islamic Republic of)</t>
  </si>
  <si>
    <t>Maldives</t>
  </si>
  <si>
    <t>Nepal</t>
  </si>
  <si>
    <t>Pakistan</t>
  </si>
  <si>
    <t>Sri Lanka</t>
  </si>
  <si>
    <t>Eastern Asia</t>
  </si>
  <si>
    <t>China</t>
  </si>
  <si>
    <t>China, Hong Kong SAR</t>
  </si>
  <si>
    <t>China, Macao SAR</t>
  </si>
  <si>
    <t>China, Taiwan Province of China</t>
  </si>
  <si>
    <t>Dem. People's Republic of Korea</t>
  </si>
  <si>
    <t>Japan</t>
  </si>
  <si>
    <t>Mongolia</t>
  </si>
  <si>
    <t>Republic of Korea</t>
  </si>
  <si>
    <t>South-Eastern Asia</t>
  </si>
  <si>
    <t>Brunei Darussalam</t>
  </si>
  <si>
    <t>Cambodia</t>
  </si>
  <si>
    <t>Indonesia</t>
  </si>
  <si>
    <t>Lao People's Democratic Republic</t>
  </si>
  <si>
    <t>Malaysia</t>
  </si>
  <si>
    <t>Myanmar</t>
  </si>
  <si>
    <t>Philippines</t>
  </si>
  <si>
    <t>Singapore</t>
  </si>
  <si>
    <t>Thailand</t>
  </si>
  <si>
    <t>Timor-Leste</t>
  </si>
  <si>
    <t>Viet Nam</t>
  </si>
  <si>
    <t>Male 1980</t>
  </si>
  <si>
    <t>Male 1981</t>
  </si>
  <si>
    <t>Male 1982</t>
  </si>
  <si>
    <t>Male 1983</t>
  </si>
  <si>
    <t>Male 1984</t>
  </si>
  <si>
    <t>Male 1985</t>
  </si>
  <si>
    <t>Male 1986</t>
  </si>
  <si>
    <t>Male 1987</t>
  </si>
  <si>
    <t>Male 1988</t>
  </si>
  <si>
    <t>Male 1989</t>
  </si>
  <si>
    <t>Male 1990</t>
  </si>
  <si>
    <t>Male 1991</t>
  </si>
  <si>
    <t>Male 1992</t>
  </si>
  <si>
    <t>Male 1993</t>
  </si>
  <si>
    <t>Male 1994</t>
  </si>
  <si>
    <t>Male 1995</t>
  </si>
  <si>
    <t>Male 1996</t>
  </si>
  <si>
    <t>Male 1997</t>
  </si>
  <si>
    <t>Male 1998</t>
  </si>
  <si>
    <t>Male 1999</t>
  </si>
  <si>
    <t>Male 2000</t>
  </si>
  <si>
    <t>Male 2001</t>
  </si>
  <si>
    <t>Male 2002</t>
  </si>
  <si>
    <t>Male 2003</t>
  </si>
  <si>
    <t>Male 2004</t>
  </si>
  <si>
    <t>Male 2005</t>
  </si>
  <si>
    <t>Male 2006</t>
  </si>
  <si>
    <t>Male 2007</t>
  </si>
  <si>
    <t>Male 2008</t>
  </si>
  <si>
    <t>Male 2009</t>
  </si>
  <si>
    <t>Male 2010</t>
  </si>
  <si>
    <t>Male 2011</t>
  </si>
  <si>
    <t>Male 2012</t>
  </si>
  <si>
    <t>Male 2013</t>
  </si>
  <si>
    <t>Male 2014</t>
  </si>
  <si>
    <t>Male 2015</t>
  </si>
  <si>
    <t>Male 2016</t>
  </si>
  <si>
    <t>Male 2017</t>
  </si>
  <si>
    <t>Male 2018</t>
  </si>
  <si>
    <t>Male 2019</t>
  </si>
  <si>
    <t>Male 2020</t>
  </si>
  <si>
    <t>Male 2021</t>
  </si>
  <si>
    <t>Male 2022</t>
  </si>
  <si>
    <t>Male 2023</t>
  </si>
  <si>
    <t>Male 2024</t>
  </si>
  <si>
    <t>Male 2025</t>
  </si>
  <si>
    <t>Male 2026</t>
  </si>
  <si>
    <t>Male 2027</t>
  </si>
  <si>
    <t>Male 2028</t>
  </si>
  <si>
    <t>Male 2029</t>
  </si>
  <si>
    <t>Male 2030</t>
  </si>
  <si>
    <t>Male 2031</t>
  </si>
  <si>
    <t>Male 2032</t>
  </si>
  <si>
    <t>Male 2033</t>
  </si>
  <si>
    <t>Male 2034</t>
  </si>
  <si>
    <t>Male 2035</t>
  </si>
  <si>
    <t>Male 2036</t>
  </si>
  <si>
    <t>Male 2037</t>
  </si>
  <si>
    <t>Male 2038</t>
  </si>
  <si>
    <t>Male 2039</t>
  </si>
  <si>
    <t>Male 2040</t>
  </si>
  <si>
    <t>Male 2041</t>
  </si>
  <si>
    <t>Male 2042</t>
  </si>
  <si>
    <t>Male 2043</t>
  </si>
  <si>
    <t>Male 2044</t>
  </si>
  <si>
    <t>Male 2045</t>
  </si>
  <si>
    <t>Male 2046</t>
  </si>
  <si>
    <t>Male 2047</t>
  </si>
  <si>
    <t>Male 2048</t>
  </si>
  <si>
    <t>Male 2049</t>
  </si>
  <si>
    <t>Male 2050</t>
  </si>
  <si>
    <t>Male 2051</t>
  </si>
  <si>
    <t>Male 2052</t>
  </si>
  <si>
    <t>Male 2053</t>
  </si>
  <si>
    <t>Male 2054</t>
  </si>
  <si>
    <t>Male 2055</t>
  </si>
  <si>
    <t>Male 2056</t>
  </si>
  <si>
    <t>Male 2057</t>
  </si>
  <si>
    <t>Male 2058</t>
  </si>
  <si>
    <t>Male 2059</t>
  </si>
  <si>
    <t>Male 2060</t>
  </si>
  <si>
    <t>Male 2061</t>
  </si>
  <si>
    <t>Male 2062</t>
  </si>
  <si>
    <t>Male 2063</t>
  </si>
  <si>
    <t>Male 2064</t>
  </si>
  <si>
    <t>Male 2065</t>
  </si>
  <si>
    <t>Male 2066</t>
  </si>
  <si>
    <t>Male 2067</t>
  </si>
  <si>
    <t>Male 2068</t>
  </si>
  <si>
    <t>Male 2069</t>
  </si>
  <si>
    <t>Male 2070</t>
  </si>
  <si>
    <t>Male 2071</t>
  </si>
  <si>
    <t>Male 2072</t>
  </si>
  <si>
    <t>Male 2073</t>
  </si>
  <si>
    <t>Male 2074</t>
  </si>
  <si>
    <t>Male 2075</t>
  </si>
  <si>
    <t>Male 2076</t>
  </si>
  <si>
    <t>Male 2077</t>
  </si>
  <si>
    <t>Male 2078</t>
  </si>
  <si>
    <t>Male 2079</t>
  </si>
  <si>
    <t>Male 2080</t>
  </si>
  <si>
    <t>Male 2081</t>
  </si>
  <si>
    <t>Male 2082</t>
  </si>
  <si>
    <t>Male 2083</t>
  </si>
  <si>
    <t>Male 2084</t>
  </si>
  <si>
    <t>Male 2085</t>
  </si>
  <si>
    <t>Male 2086</t>
  </si>
  <si>
    <t>Male 2087</t>
  </si>
  <si>
    <t>Male 2088</t>
  </si>
  <si>
    <t>Male 2089</t>
  </si>
  <si>
    <t>Male 2090</t>
  </si>
  <si>
    <t>Male 2091</t>
  </si>
  <si>
    <t>Male 2092</t>
  </si>
  <si>
    <t>Male 2093</t>
  </si>
  <si>
    <t>Male 2094</t>
  </si>
  <si>
    <t>Male 2095</t>
  </si>
  <si>
    <t>Male 2096</t>
  </si>
  <si>
    <t>Male 2097</t>
  </si>
  <si>
    <t>Male 2098</t>
  </si>
  <si>
    <t>Male 2099</t>
  </si>
  <si>
    <t>Male 2100</t>
  </si>
  <si>
    <t>Female 1980</t>
  </si>
  <si>
    <t>Female 1981</t>
  </si>
  <si>
    <t>Female 1982</t>
  </si>
  <si>
    <t>Female 1983</t>
  </si>
  <si>
    <t>Female 1984</t>
  </si>
  <si>
    <t>Female 1985</t>
  </si>
  <si>
    <t>Female 1986</t>
  </si>
  <si>
    <t>Female 1987</t>
  </si>
  <si>
    <t>Female 1988</t>
  </si>
  <si>
    <t>Female 1989</t>
  </si>
  <si>
    <t>Female 1990</t>
  </si>
  <si>
    <t>Female 1991</t>
  </si>
  <si>
    <t>Female 1992</t>
  </si>
  <si>
    <t>Female 1993</t>
  </si>
  <si>
    <t>Female 1994</t>
  </si>
  <si>
    <t>Female 1995</t>
  </si>
  <si>
    <t>Female 1996</t>
  </si>
  <si>
    <t>Female 1997</t>
  </si>
  <si>
    <t>Female 1998</t>
  </si>
  <si>
    <t>Female 1999</t>
  </si>
  <si>
    <t>Female 2000</t>
  </si>
  <si>
    <t>Female 2001</t>
  </si>
  <si>
    <t>Female 2002</t>
  </si>
  <si>
    <t>Female 2003</t>
  </si>
  <si>
    <t>Female 2004</t>
  </si>
  <si>
    <t>Female 2005</t>
  </si>
  <si>
    <t>Female 2006</t>
  </si>
  <si>
    <t>Female 2007</t>
  </si>
  <si>
    <t>Female 2008</t>
  </si>
  <si>
    <t>Female 2009</t>
  </si>
  <si>
    <t>Female 2010</t>
  </si>
  <si>
    <t>Female 2011</t>
  </si>
  <si>
    <t>Female 2012</t>
  </si>
  <si>
    <t>Female 2013</t>
  </si>
  <si>
    <t>Female 2014</t>
  </si>
  <si>
    <t>Female 2015</t>
  </si>
  <si>
    <t>Female 2016</t>
  </si>
  <si>
    <t>Female 2017</t>
  </si>
  <si>
    <t>Female 2018</t>
  </si>
  <si>
    <t>Female 2019</t>
  </si>
  <si>
    <t>Female 2020</t>
  </si>
  <si>
    <t>Female 2021</t>
  </si>
  <si>
    <t>Female 2022</t>
  </si>
  <si>
    <t>Female 2023</t>
  </si>
  <si>
    <t>Female 2024</t>
  </si>
  <si>
    <t>Female 2025</t>
  </si>
  <si>
    <t>Female 2026</t>
  </si>
  <si>
    <t>Female 2027</t>
  </si>
  <si>
    <t>Female 2028</t>
  </si>
  <si>
    <t>Female 2029</t>
  </si>
  <si>
    <t>Female 2030</t>
  </si>
  <si>
    <t>Female 2031</t>
  </si>
  <si>
    <t>Female 2032</t>
  </si>
  <si>
    <t>Female 2033</t>
  </si>
  <si>
    <t>Female 2034</t>
  </si>
  <si>
    <t>Female 2035</t>
  </si>
  <si>
    <t>Female 2036</t>
  </si>
  <si>
    <t>Female 2037</t>
  </si>
  <si>
    <t>Female 2038</t>
  </si>
  <si>
    <t>Female 2039</t>
  </si>
  <si>
    <t>Female 2040</t>
  </si>
  <si>
    <t>Female 2041</t>
  </si>
  <si>
    <t>Female 2042</t>
  </si>
  <si>
    <t>Female 2043</t>
  </si>
  <si>
    <t>Female 2044</t>
  </si>
  <si>
    <t>Female 2045</t>
  </si>
  <si>
    <t>Female 2046</t>
  </si>
  <si>
    <t>Female 2047</t>
  </si>
  <si>
    <t>Female 2048</t>
  </si>
  <si>
    <t>Female 2049</t>
  </si>
  <si>
    <t>Female 2050</t>
  </si>
  <si>
    <t>Female 2051</t>
  </si>
  <si>
    <t>Female 2052</t>
  </si>
  <si>
    <t>Female 2053</t>
  </si>
  <si>
    <t>Female 2054</t>
  </si>
  <si>
    <t>Female 2055</t>
  </si>
  <si>
    <t>Female 2056</t>
  </si>
  <si>
    <t>Female 2057</t>
  </si>
  <si>
    <t>Female 2058</t>
  </si>
  <si>
    <t>Female 2059</t>
  </si>
  <si>
    <t>Female 2060</t>
  </si>
  <si>
    <t>Female 2061</t>
  </si>
  <si>
    <t>Female 2062</t>
  </si>
  <si>
    <t>Female 2063</t>
  </si>
  <si>
    <t>Female 2064</t>
  </si>
  <si>
    <t>Female 2065</t>
  </si>
  <si>
    <t>Female 2066</t>
  </si>
  <si>
    <t>Female 2067</t>
  </si>
  <si>
    <t>Female 2068</t>
  </si>
  <si>
    <t>Female 2069</t>
  </si>
  <si>
    <t>Female 2070</t>
  </si>
  <si>
    <t>Female 2071</t>
  </si>
  <si>
    <t>Female 2072</t>
  </si>
  <si>
    <t>Female 2073</t>
  </si>
  <si>
    <t>Female 2074</t>
  </si>
  <si>
    <t>Female 2075</t>
  </si>
  <si>
    <t>Female 2076</t>
  </si>
  <si>
    <t>Female 2077</t>
  </si>
  <si>
    <t>Female 2078</t>
  </si>
  <si>
    <t>Female 2079</t>
  </si>
  <si>
    <t>Female 2080</t>
  </si>
  <si>
    <t>Female 2081</t>
  </si>
  <si>
    <t>Female 2082</t>
  </si>
  <si>
    <t>Female 2083</t>
  </si>
  <si>
    <t>Female 2084</t>
  </si>
  <si>
    <t>Female 2085</t>
  </si>
  <si>
    <t>Female 2086</t>
  </si>
  <si>
    <t>Female 2087</t>
  </si>
  <si>
    <t>Female 2088</t>
  </si>
  <si>
    <t>Female 2089</t>
  </si>
  <si>
    <t>Female 2090</t>
  </si>
  <si>
    <t>Female 2091</t>
  </si>
  <si>
    <t>Female 2092</t>
  </si>
  <si>
    <t>Female 2093</t>
  </si>
  <si>
    <t>Female 2094</t>
  </si>
  <si>
    <t>Female 2095</t>
  </si>
  <si>
    <t>Female 2096</t>
  </si>
  <si>
    <t>Female 2097</t>
  </si>
  <si>
    <t>Female 2098</t>
  </si>
  <si>
    <t>Female 2099</t>
  </si>
  <si>
    <t>Female 2100</t>
  </si>
  <si>
    <t>Total 1980</t>
  </si>
  <si>
    <t>Total 1981</t>
  </si>
  <si>
    <t>Total 1982</t>
  </si>
  <si>
    <t>Total 1983</t>
  </si>
  <si>
    <t>Total 1984</t>
  </si>
  <si>
    <t>Total 1985</t>
  </si>
  <si>
    <t>Total 1986</t>
  </si>
  <si>
    <t>Total 1987</t>
  </si>
  <si>
    <t>Total 1988</t>
  </si>
  <si>
    <t>Total 1989</t>
  </si>
  <si>
    <t>Total 1990</t>
  </si>
  <si>
    <t>Total 1991</t>
  </si>
  <si>
    <t>Total 1992</t>
  </si>
  <si>
    <t>Total 1993</t>
  </si>
  <si>
    <t>Total 1994</t>
  </si>
  <si>
    <t>Total 1995</t>
  </si>
  <si>
    <t>Total 1996</t>
  </si>
  <si>
    <t>Total 1997</t>
  </si>
  <si>
    <t>Total 1998</t>
  </si>
  <si>
    <t>Total 1999</t>
  </si>
  <si>
    <t>Total 2000</t>
  </si>
  <si>
    <t>Total 2001</t>
  </si>
  <si>
    <t>Total 2002</t>
  </si>
  <si>
    <t>Total 2003</t>
  </si>
  <si>
    <t>Total 2004</t>
  </si>
  <si>
    <t>Total 2005</t>
  </si>
  <si>
    <t>Total 2006</t>
  </si>
  <si>
    <t>Total 2007</t>
  </si>
  <si>
    <t>Total 2008</t>
  </si>
  <si>
    <t>Total 2009</t>
  </si>
  <si>
    <t>Total 2010</t>
  </si>
  <si>
    <t>Total 2011</t>
  </si>
  <si>
    <t>Total 2012</t>
  </si>
  <si>
    <t>Total 2013</t>
  </si>
  <si>
    <t>Total 2014</t>
  </si>
  <si>
    <t>Total 2015</t>
  </si>
  <si>
    <t>Total 2016</t>
  </si>
  <si>
    <t>Total 2017</t>
  </si>
  <si>
    <t>Total 2018</t>
  </si>
  <si>
    <t>Total 2019</t>
  </si>
  <si>
    <t>Total 2020</t>
  </si>
  <si>
    <t>Total 2021</t>
  </si>
  <si>
    <t>Total 2022</t>
  </si>
  <si>
    <t>Total 2023</t>
  </si>
  <si>
    <t>Total 2024</t>
  </si>
  <si>
    <t>Total 2025</t>
  </si>
  <si>
    <t>Total 2026</t>
  </si>
  <si>
    <t>Total 2027</t>
  </si>
  <si>
    <t>Total 2028</t>
  </si>
  <si>
    <t>Total 2029</t>
  </si>
  <si>
    <t>Total 2030</t>
  </si>
  <si>
    <t>Total 2031</t>
  </si>
  <si>
    <t>Total 2032</t>
  </si>
  <si>
    <t>Total 2033</t>
  </si>
  <si>
    <t>Total 2034</t>
  </si>
  <si>
    <t>Total 2035</t>
  </si>
  <si>
    <t>Total 2036</t>
  </si>
  <si>
    <t>Total 2037</t>
  </si>
  <si>
    <t>Total 2038</t>
  </si>
  <si>
    <t>Total 2039</t>
  </si>
  <si>
    <t>Total 2040</t>
  </si>
  <si>
    <t>Total 2041</t>
  </si>
  <si>
    <t>Total 2042</t>
  </si>
  <si>
    <t>Total 2043</t>
  </si>
  <si>
    <t>Total 2044</t>
  </si>
  <si>
    <t>Total 2045</t>
  </si>
  <si>
    <t>Total 2046</t>
  </si>
  <si>
    <t>Total 2047</t>
  </si>
  <si>
    <t>Total 2048</t>
  </si>
  <si>
    <t>Total 2049</t>
  </si>
  <si>
    <t>Total 2050</t>
  </si>
  <si>
    <t>Total 2051</t>
  </si>
  <si>
    <t>Total 2052</t>
  </si>
  <si>
    <t>Total 2053</t>
  </si>
  <si>
    <t>Total 2054</t>
  </si>
  <si>
    <t>Total 2055</t>
  </si>
  <si>
    <t>Total 2056</t>
  </si>
  <si>
    <t>Total 2057</t>
  </si>
  <si>
    <t>Total 2058</t>
  </si>
  <si>
    <t>Total 2059</t>
  </si>
  <si>
    <t>Total 2060</t>
  </si>
  <si>
    <t>Total 2061</t>
  </si>
  <si>
    <t>Total 2062</t>
  </si>
  <si>
    <t>Total 2063</t>
  </si>
  <si>
    <t>Total 2064</t>
  </si>
  <si>
    <t>Total 2065</t>
  </si>
  <si>
    <t>Total 2066</t>
  </si>
  <si>
    <t>Total 2067</t>
  </si>
  <si>
    <t>Total 2068</t>
  </si>
  <si>
    <t>Total 2069</t>
  </si>
  <si>
    <t>Total 2070</t>
  </si>
  <si>
    <t>Total 2071</t>
  </si>
  <si>
    <t>Total 2072</t>
  </si>
  <si>
    <t>Total 2073</t>
  </si>
  <si>
    <t>Total 2074</t>
  </si>
  <si>
    <t>Total 2075</t>
  </si>
  <si>
    <t>Total 2076</t>
  </si>
  <si>
    <t>Total 2077</t>
  </si>
  <si>
    <t>Total 2078</t>
  </si>
  <si>
    <t>Total 2079</t>
  </si>
  <si>
    <t>Total 2080</t>
  </si>
  <si>
    <t>Total 2081</t>
  </si>
  <si>
    <t>Total 2082</t>
  </si>
  <si>
    <t>Total 2083</t>
  </si>
  <si>
    <t>Total 2084</t>
  </si>
  <si>
    <t>Total 2085</t>
  </si>
  <si>
    <t>Total 2086</t>
  </si>
  <si>
    <t>Total 2087</t>
  </si>
  <si>
    <t>Total 2088</t>
  </si>
  <si>
    <t>Total 2089</t>
  </si>
  <si>
    <t>Total 2090</t>
  </si>
  <si>
    <t>Total 2091</t>
  </si>
  <si>
    <t>Total 2092</t>
  </si>
  <si>
    <t>Total 2093</t>
  </si>
  <si>
    <t>Total 2094</t>
  </si>
  <si>
    <t>Total 2095</t>
  </si>
  <si>
    <t>Total 2096</t>
  </si>
  <si>
    <t>Total 2097</t>
  </si>
  <si>
    <t>Total 2098</t>
  </si>
  <si>
    <t>Total 2099</t>
  </si>
  <si>
    <t>Total 2100</t>
  </si>
  <si>
    <t>Population growth rate (percentage)</t>
  </si>
  <si>
    <t>Average annual rate of population change</t>
  </si>
  <si>
    <t>1980 - 1985</t>
  </si>
  <si>
    <t>1985 - 1990</t>
  </si>
  <si>
    <t>1990 - 1995</t>
  </si>
  <si>
    <t>1995 - 2000</t>
  </si>
  <si>
    <t>2000 - 2005</t>
  </si>
  <si>
    <t>2005 - 2010</t>
  </si>
  <si>
    <t>2010 - 2015</t>
  </si>
  <si>
    <t>2015 - 2020</t>
  </si>
  <si>
    <t>2020 - 2025</t>
  </si>
  <si>
    <t>2025 - 2030</t>
  </si>
  <si>
    <t>2030 - 2035</t>
  </si>
  <si>
    <t>2035 - 2040</t>
  </si>
  <si>
    <t>2040 - 2045</t>
  </si>
  <si>
    <t>2045 - 2050</t>
  </si>
  <si>
    <t>1985-1990</t>
  </si>
  <si>
    <t>1990-1995</t>
  </si>
  <si>
    <t>1995-2000</t>
  </si>
  <si>
    <t>2000-2005</t>
  </si>
  <si>
    <t>2005-2010</t>
  </si>
  <si>
    <t>2010-2015</t>
  </si>
  <si>
    <t>2015-2020</t>
  </si>
  <si>
    <t>1980-1985</t>
  </si>
  <si>
    <t>Population Growth Rate</t>
  </si>
  <si>
    <t>Population Size</t>
  </si>
  <si>
    <t>2020-2025</t>
  </si>
  <si>
    <t>2025-2030</t>
  </si>
  <si>
    <t>2030-2035</t>
  </si>
  <si>
    <t>2035-2040</t>
  </si>
  <si>
    <t>2040-2045</t>
  </si>
  <si>
    <t>2045-2050</t>
  </si>
  <si>
    <t>2050-2055</t>
  </si>
  <si>
    <t>2055-2060</t>
  </si>
  <si>
    <t>2060-2065</t>
  </si>
  <si>
    <t>2065-2070</t>
  </si>
  <si>
    <t>2070-2075</t>
  </si>
  <si>
    <t>2075-2080</t>
  </si>
  <si>
    <t>2080-2085</t>
  </si>
  <si>
    <t>2085-2090</t>
  </si>
  <si>
    <t>2090-2095</t>
  </si>
  <si>
    <t>2095-2100</t>
  </si>
  <si>
    <t>Mortality</t>
  </si>
  <si>
    <t>Life expectancy at birth (years)</t>
  </si>
  <si>
    <t>Infant mortality rate  (per 1 000 live births)</t>
  </si>
  <si>
    <t>Under-5 mortality rate (per 1 000 live births)</t>
  </si>
  <si>
    <t>Maternal mortality ratio (maternal deaths per 100 000 live births)</t>
  </si>
  <si>
    <t>Fertility</t>
  </si>
  <si>
    <t>Country</t>
  </si>
  <si>
    <t>Maternal mortality ratio (per 100 000 live births)</t>
  </si>
  <si>
    <t>Age Structure</t>
  </si>
  <si>
    <t>Population age composition (thousands)</t>
  </si>
  <si>
    <t>5-14</t>
  </si>
  <si>
    <t>15-24</t>
  </si>
  <si>
    <t>25-64</t>
  </si>
  <si>
    <t>Population age composition (percentage)</t>
  </si>
  <si>
    <r>
      <rPr>
        <i/>
        <u/>
        <sz val="8"/>
        <color theme="1"/>
        <rFont val="Univers LT Std 57 Cn"/>
        <family val="2"/>
      </rPr>
      <t>Source:</t>
    </r>
    <r>
      <rPr>
        <i/>
        <sz val="8"/>
        <color theme="1"/>
        <rFont val="Univers LT Std 57 Cn"/>
        <family val="2"/>
      </rPr>
      <t xml:space="preserve"> United Nations, Department of Economic and Social Affairs, Population Division (2019). Estimates and Projections of Family Planning Indicators 2019. </t>
    </r>
  </si>
  <si>
    <r>
      <rPr>
        <i/>
        <u/>
        <sz val="8"/>
        <color theme="1"/>
        <rFont val="Univers LT Std 57 Cn"/>
        <family val="2"/>
      </rPr>
      <t xml:space="preserve">Source: </t>
    </r>
    <r>
      <rPr>
        <i/>
        <sz val="8"/>
        <color theme="1"/>
        <rFont val="Univers LT Std 57 Cn"/>
        <family val="2"/>
      </rPr>
      <t>United Nations, Department of Economic and Social Affairs, Population Division (2019). World Population Prospects 2019, Online Edition.</t>
    </r>
  </si>
  <si>
    <t>0-4 1980</t>
  </si>
  <si>
    <t>0-4 1985</t>
  </si>
  <si>
    <t>0-4 1990</t>
  </si>
  <si>
    <t>0-4 1995</t>
  </si>
  <si>
    <t>0-4 2000</t>
  </si>
  <si>
    <t>0-4 2005</t>
  </si>
  <si>
    <t>0-4 2010</t>
  </si>
  <si>
    <t>0-4 2015</t>
  </si>
  <si>
    <t>0-4 2020</t>
  </si>
  <si>
    <t>0-4 2025</t>
  </si>
  <si>
    <t>0-4 2030</t>
  </si>
  <si>
    <t>0-4 2035</t>
  </si>
  <si>
    <t>0-4 2040</t>
  </si>
  <si>
    <t>0-4 2045</t>
  </si>
  <si>
    <t>0-4 2050</t>
  </si>
  <si>
    <t>5-14 1980</t>
  </si>
  <si>
    <t>5-14 1985</t>
  </si>
  <si>
    <t>5-14 1990</t>
  </si>
  <si>
    <t>5-14 1995</t>
  </si>
  <si>
    <t>5-14 2000</t>
  </si>
  <si>
    <t>5-14 2005</t>
  </si>
  <si>
    <t>5-14 2010</t>
  </si>
  <si>
    <t>5-14 2015</t>
  </si>
  <si>
    <t>5-14 2020</t>
  </si>
  <si>
    <t>5-14 2025</t>
  </si>
  <si>
    <t>5-14 2030</t>
  </si>
  <si>
    <t>5-14 2035</t>
  </si>
  <si>
    <t>5-14 2040</t>
  </si>
  <si>
    <t>5-14 2045</t>
  </si>
  <si>
    <t>5-14 2050</t>
  </si>
  <si>
    <t>15-24 1980</t>
  </si>
  <si>
    <t>15-24 1985</t>
  </si>
  <si>
    <t>15-24 1990</t>
  </si>
  <si>
    <t>15-24 1995</t>
  </si>
  <si>
    <t>15-24 2000</t>
  </si>
  <si>
    <t>15-24 2005</t>
  </si>
  <si>
    <t>15-24 2010</t>
  </si>
  <si>
    <t>15-24 2015</t>
  </si>
  <si>
    <t>15-24 2020</t>
  </si>
  <si>
    <t>15-24 2025</t>
  </si>
  <si>
    <t>15-24 2030</t>
  </si>
  <si>
    <t>15-24 2035</t>
  </si>
  <si>
    <t>15-24 2040</t>
  </si>
  <si>
    <t>15-24 2045</t>
  </si>
  <si>
    <t>15-24 2050</t>
  </si>
  <si>
    <t>25-64 1980</t>
  </si>
  <si>
    <t>25-64 1985</t>
  </si>
  <si>
    <t>25-64 1990</t>
  </si>
  <si>
    <t>25-64 1995</t>
  </si>
  <si>
    <t>25-64 2000</t>
  </si>
  <si>
    <t>25-64 2005</t>
  </si>
  <si>
    <t>25-64 2010</t>
  </si>
  <si>
    <t>25-64 2015</t>
  </si>
  <si>
    <t>25-64 2020</t>
  </si>
  <si>
    <t>25-64 2025</t>
  </si>
  <si>
    <t>25-64 2030</t>
  </si>
  <si>
    <t>25-64 2035</t>
  </si>
  <si>
    <t>25-64 2040</t>
  </si>
  <si>
    <t>25-64 2045</t>
  </si>
  <si>
    <t>25-64 2050</t>
  </si>
  <si>
    <t>65+ 1980</t>
  </si>
  <si>
    <t>65+ 1985</t>
  </si>
  <si>
    <t>65+ 1990</t>
  </si>
  <si>
    <t>65+ 1995</t>
  </si>
  <si>
    <t>65+ 2000</t>
  </si>
  <si>
    <t>65+ 2005</t>
  </si>
  <si>
    <t>65+ 2010</t>
  </si>
  <si>
    <t>65+ 2015</t>
  </si>
  <si>
    <t>65+ 2020</t>
  </si>
  <si>
    <t>65+ 2025</t>
  </si>
  <si>
    <t>65+ 2030</t>
  </si>
  <si>
    <t>65+ 2035</t>
  </si>
  <si>
    <t>65+ 2040</t>
  </si>
  <si>
    <t>65+ 2045</t>
  </si>
  <si>
    <t>65+ 2050</t>
  </si>
  <si>
    <t>Total population, both sexes combined, by broad age group (thousands)</t>
  </si>
  <si>
    <t>Total fertility rate (children per woman)</t>
  </si>
  <si>
    <t>Child dependency ratio (ratio of population aged 0-14 per 100 population 15-64)</t>
  </si>
  <si>
    <t>Old-age dependency ratio (ratio of population aged 65+ per 100 population 15-64)</t>
  </si>
  <si>
    <t>Total dependency ratio (ratio of population aged 0-14 and 65+ per 100 population 15-64)</t>
  </si>
  <si>
    <t>Life expectancy at birth, male (years)</t>
  </si>
  <si>
    <t>Life expectancy at birth, female (years)</t>
  </si>
  <si>
    <t>Life expectancy at birth, both sexes (years)</t>
  </si>
  <si>
    <t>Proportion of young age groups (percentage)</t>
  </si>
  <si>
    <t>Age</t>
  </si>
  <si>
    <t>15-19</t>
  </si>
  <si>
    <t>20-24</t>
  </si>
  <si>
    <t>25-29</t>
  </si>
  <si>
    <t>60+</t>
  </si>
  <si>
    <t>80+</t>
  </si>
  <si>
    <t>Pproportion by broad age group, both sexes combined (percentage)</t>
  </si>
  <si>
    <t>15-19 1980</t>
  </si>
  <si>
    <t>20-24 1980</t>
  </si>
  <si>
    <t>25-29 1980</t>
  </si>
  <si>
    <t>15-19 2020</t>
  </si>
  <si>
    <t>20-24 2020</t>
  </si>
  <si>
    <t>25-29 2020</t>
  </si>
  <si>
    <t>15-19 2030</t>
  </si>
  <si>
    <t>20-24 2030</t>
  </si>
  <si>
    <t>25-29 2030</t>
  </si>
  <si>
    <t>15-19 2050</t>
  </si>
  <si>
    <t>20-24 2050</t>
  </si>
  <si>
    <t>25-29 2050</t>
  </si>
  <si>
    <t>Population of young age groups, both sexes (thousands)</t>
  </si>
  <si>
    <t>Proportion of old age groups, male (percentage)</t>
  </si>
  <si>
    <t>60+ 1980</t>
  </si>
  <si>
    <t>80+ 1980</t>
  </si>
  <si>
    <t>60+ 1990</t>
  </si>
  <si>
    <t>80+ 1990</t>
  </si>
  <si>
    <t>60+ 2000</t>
  </si>
  <si>
    <t>80+ 2000</t>
  </si>
  <si>
    <t>60+ 2015</t>
  </si>
  <si>
    <t>80+ 2015</t>
  </si>
  <si>
    <t>60+ 2020</t>
  </si>
  <si>
    <t>80+ 2020</t>
  </si>
  <si>
    <t>60+ 2030</t>
  </si>
  <si>
    <t>80+ 2030</t>
  </si>
  <si>
    <t>60+ 2050</t>
  </si>
  <si>
    <t>80+ 2050</t>
  </si>
  <si>
    <t>Proportion of old age groups, female (percentage)</t>
  </si>
  <si>
    <t>5-9</t>
  </si>
  <si>
    <t>10-14</t>
  </si>
  <si>
    <t>30-34</t>
  </si>
  <si>
    <t>35-39</t>
  </si>
  <si>
    <t>40-44</t>
  </si>
  <si>
    <t>45-49</t>
  </si>
  <si>
    <t>50-54</t>
  </si>
  <si>
    <t>55-59</t>
  </si>
  <si>
    <t>60-64</t>
  </si>
  <si>
    <t>65-69</t>
  </si>
  <si>
    <t>70-74</t>
  </si>
  <si>
    <t>75-79</t>
  </si>
  <si>
    <t>Dependency ratios (percentage)</t>
  </si>
  <si>
    <t>Child</t>
  </si>
  <si>
    <t>Total Dependency Ratio</t>
  </si>
  <si>
    <t>Male population by five-year age group, 1980 (thousands)</t>
  </si>
  <si>
    <t>Male population by five-year age group, 2020 (thousands)</t>
  </si>
  <si>
    <t>Male population by five-year age group, 2030 (thousands)</t>
  </si>
  <si>
    <t>Male population by five-year age group, 2050 (thousands)</t>
  </si>
  <si>
    <t>Female population by five-year age group, 2020 (thousands)</t>
  </si>
  <si>
    <t>Female population by five-year age group, 2030 (thousands)</t>
  </si>
  <si>
    <t>Female population by five-year age group, 2050 (thousands)</t>
  </si>
  <si>
    <t>Female population by five-year age group, 1980 (thousands)</t>
  </si>
  <si>
    <t xml:space="preserve">Males </t>
  </si>
  <si>
    <t>Females</t>
  </si>
  <si>
    <t>Males</t>
  </si>
  <si>
    <t>Urbanization</t>
  </si>
  <si>
    <r>
      <rPr>
        <i/>
        <u/>
        <sz val="8"/>
        <color theme="1"/>
        <rFont val="Univers LT Std 57 Cn"/>
        <family val="2"/>
      </rPr>
      <t xml:space="preserve">Source: </t>
    </r>
    <r>
      <rPr>
        <i/>
        <sz val="8"/>
        <color theme="1"/>
        <rFont val="Univers LT Std 57 Cn"/>
        <family val="2"/>
      </rPr>
      <t>United Nations, Department of Economic and Social Affairs, Population Division (2018). World Urbanization Prospects: The 2018 Revision, Online Edition.</t>
    </r>
  </si>
  <si>
    <t>Urban</t>
  </si>
  <si>
    <t>Rural</t>
  </si>
  <si>
    <t>AFRICA</t>
  </si>
  <si>
    <t>Swaziland</t>
  </si>
  <si>
    <t>Saint Helena</t>
  </si>
  <si>
    <t>ASIA</t>
  </si>
  <si>
    <t>South-Central Asia</t>
  </si>
  <si>
    <t>Region, subregion, country or area</t>
  </si>
  <si>
    <t>Urban Population at Mid-Year (thousands)</t>
  </si>
  <si>
    <t>Rural Population at Mid-Year (thousands)</t>
  </si>
  <si>
    <t>Total Population at Mid-Year (thousands)</t>
  </si>
  <si>
    <t>Percentage of Population at Mid-Year Residing in Urban Areas</t>
  </si>
  <si>
    <t>Population Residing in Urban Areas (percentage)</t>
  </si>
  <si>
    <t>..</t>
  </si>
  <si>
    <r>
      <t>International migrant stock at mid-year by age (both sexes)</t>
    </r>
    <r>
      <rPr>
        <b/>
        <vertAlign val="superscript"/>
        <sz val="8"/>
        <rFont val="Arial"/>
        <family val="2"/>
      </rPr>
      <t>h</t>
    </r>
  </si>
  <si>
    <t>International migrant stock at mid-year by age (male)</t>
  </si>
  <si>
    <t>International migrant stock at mid-year by age (female)</t>
  </si>
  <si>
    <t xml:space="preserve"> 15-19</t>
  </si>
  <si>
    <t>75+</t>
  </si>
  <si>
    <t>Major area, region, country or area of destination</t>
  </si>
  <si>
    <t>International Migration</t>
  </si>
  <si>
    <r>
      <rPr>
        <i/>
        <u/>
        <sz val="8"/>
        <rFont val="Univers LT Std 57 Cn"/>
        <family val="2"/>
      </rPr>
      <t>Source:</t>
    </r>
    <r>
      <rPr>
        <i/>
        <sz val="8"/>
        <rFont val="Univers LT Std 57 Cn"/>
        <family val="2"/>
      </rPr>
      <t xml:space="preserve"> United Nations, Department of Economic and Social Affairs. Population Division (2017). Trends in International Migrant Stock: The 2017 revision (United Nations database, POP/DB/MIG/Stock/Rev.2017).</t>
    </r>
  </si>
  <si>
    <t>International migrant stock by age and sex, 2017</t>
  </si>
  <si>
    <r>
      <rPr>
        <i/>
        <u/>
        <sz val="8"/>
        <color theme="1"/>
        <rFont val="Univers LT Std 57 Cn"/>
      </rPr>
      <t>Source</t>
    </r>
    <r>
      <rPr>
        <i/>
        <sz val="8"/>
        <color theme="1"/>
        <rFont val="Univers LT Std 57 Cn"/>
        <family val="2"/>
      </rPr>
      <t>: United Nations, Department of Economic and Social Affairs. Population Division (2017). Trends in International Migrant Stock: The 2017 revision (United Nations database, POP/DB/MIG/Stock/Rev.2017).</t>
    </r>
  </si>
  <si>
    <t>Total population at mid-year, both sexes (thousands)</t>
  </si>
  <si>
    <t>Total  male population at mid-year (thousands)</t>
  </si>
  <si>
    <t>Total  female population at mid-year (thousands)</t>
  </si>
  <si>
    <t>80-84</t>
  </si>
  <si>
    <t>85-89</t>
  </si>
  <si>
    <t>90-94</t>
  </si>
  <si>
    <t>95-99</t>
  </si>
  <si>
    <t>100+</t>
  </si>
  <si>
    <t>Top 3 countries or areas of origin</t>
  </si>
  <si>
    <t>France</t>
  </si>
  <si>
    <t>Canada</t>
  </si>
  <si>
    <t>Spain</t>
  </si>
  <si>
    <t>Albania</t>
  </si>
  <si>
    <t>American Samoa</t>
  </si>
  <si>
    <t>Andorra</t>
  </si>
  <si>
    <t>Anguilla</t>
  </si>
  <si>
    <t>Antigua and Barbuda</t>
  </si>
  <si>
    <t>Argentina</t>
  </si>
  <si>
    <t>Aruba</t>
  </si>
  <si>
    <t>Australia</t>
  </si>
  <si>
    <t>Austria</t>
  </si>
  <si>
    <t>Bahamas</t>
  </si>
  <si>
    <t>Barbados</t>
  </si>
  <si>
    <t>Belarus</t>
  </si>
  <si>
    <t>Belgium</t>
  </si>
  <si>
    <t>Belize</t>
  </si>
  <si>
    <t>Bermuda</t>
  </si>
  <si>
    <t>Bolivia (Plurinational State of)</t>
  </si>
  <si>
    <t>Bosnia and Herzegovina</t>
  </si>
  <si>
    <t>Brazil</t>
  </si>
  <si>
    <t>British Virgin Islands</t>
  </si>
  <si>
    <t>Bulgaria</t>
  </si>
  <si>
    <t>Caribbean Netherlands</t>
  </si>
  <si>
    <t>Cayman Islands</t>
  </si>
  <si>
    <t>Channel Islands</t>
  </si>
  <si>
    <t>Chile</t>
  </si>
  <si>
    <t>Colombia</t>
  </si>
  <si>
    <t>Cook Islands</t>
  </si>
  <si>
    <t>Costa Rica</t>
  </si>
  <si>
    <t>Croatia</t>
  </si>
  <si>
    <t>Cuba</t>
  </si>
  <si>
    <t>Curaçao</t>
  </si>
  <si>
    <t>Czechia</t>
  </si>
  <si>
    <t>Denmark</t>
  </si>
  <si>
    <t>Dominica</t>
  </si>
  <si>
    <t>Dominican Republic</t>
  </si>
  <si>
    <t>Ecuador</t>
  </si>
  <si>
    <t>El Salvador</t>
  </si>
  <si>
    <t>Estonia</t>
  </si>
  <si>
    <t>Faeroe Islands</t>
  </si>
  <si>
    <t>Falkland Islands (Malvinas)</t>
  </si>
  <si>
    <t>Fiji</t>
  </si>
  <si>
    <t>Finland</t>
  </si>
  <si>
    <t>French Guiana</t>
  </si>
  <si>
    <t>French Polynesia</t>
  </si>
  <si>
    <t>Germany</t>
  </si>
  <si>
    <t>Gibraltar</t>
  </si>
  <si>
    <t>Greece</t>
  </si>
  <si>
    <t>Greenland</t>
  </si>
  <si>
    <t>Grenada</t>
  </si>
  <si>
    <t>Guadeloupe</t>
  </si>
  <si>
    <t>Guam</t>
  </si>
  <si>
    <t>Guatemala</t>
  </si>
  <si>
    <t>Guyana</t>
  </si>
  <si>
    <t>Haiti</t>
  </si>
  <si>
    <t>Holy See</t>
  </si>
  <si>
    <t>Honduras</t>
  </si>
  <si>
    <t>Hungary</t>
  </si>
  <si>
    <t>Iceland</t>
  </si>
  <si>
    <t>Ireland</t>
  </si>
  <si>
    <t>Isle of Man</t>
  </si>
  <si>
    <t>Italy</t>
  </si>
  <si>
    <t>Jamaica</t>
  </si>
  <si>
    <t>Kiribati</t>
  </si>
  <si>
    <t>Latvia</t>
  </si>
  <si>
    <t>Liechtenstein</t>
  </si>
  <si>
    <t>Lithuania</t>
  </si>
  <si>
    <t>Luxembourg</t>
  </si>
  <si>
    <t>Malta</t>
  </si>
  <si>
    <t>Marshall Islands</t>
  </si>
  <si>
    <t>Martinique</t>
  </si>
  <si>
    <t>Mexico</t>
  </si>
  <si>
    <t>Micronesia (Fed. States of)</t>
  </si>
  <si>
    <t>Monaco</t>
  </si>
  <si>
    <t>Montenegro</t>
  </si>
  <si>
    <t>Montserrat</t>
  </si>
  <si>
    <t>Nauru</t>
  </si>
  <si>
    <t>Netherlands</t>
  </si>
  <si>
    <t>New Caledonia</t>
  </si>
  <si>
    <t>New Zealand</t>
  </si>
  <si>
    <t>Nicaragua</t>
  </si>
  <si>
    <t>Niue</t>
  </si>
  <si>
    <t>Northern Mariana Islands</t>
  </si>
  <si>
    <t>Norway</t>
  </si>
  <si>
    <t>Palau</t>
  </si>
  <si>
    <t>Panama</t>
  </si>
  <si>
    <t>Papua New Guinea</t>
  </si>
  <si>
    <t>Paraguay</t>
  </si>
  <si>
    <t>Peru</t>
  </si>
  <si>
    <t>Poland</t>
  </si>
  <si>
    <t>Portugal</t>
  </si>
  <si>
    <t>Puerto Rico</t>
  </si>
  <si>
    <t>Republic of Moldova</t>
  </si>
  <si>
    <t>Romania</t>
  </si>
  <si>
    <t>Russian Federation</t>
  </si>
  <si>
    <t>Saint Kitts and Nevis</t>
  </si>
  <si>
    <t>Saint Lucia</t>
  </si>
  <si>
    <t>Saint Pierre and Miquelon</t>
  </si>
  <si>
    <t>Saint Vincent and the Grenadines</t>
  </si>
  <si>
    <t>Samoa</t>
  </si>
  <si>
    <t>San Marino</t>
  </si>
  <si>
    <t>Serbia</t>
  </si>
  <si>
    <t>Sint Maarten (Dutch part)</t>
  </si>
  <si>
    <t>Slovakia</t>
  </si>
  <si>
    <t>Slovenia</t>
  </si>
  <si>
    <t>Solomon Islands</t>
  </si>
  <si>
    <t>Suriname</t>
  </si>
  <si>
    <t>Sweden</t>
  </si>
  <si>
    <t>Switzerland</t>
  </si>
  <si>
    <t>TFYR Macedonia</t>
  </si>
  <si>
    <t>Tokelau</t>
  </si>
  <si>
    <t>Tonga</t>
  </si>
  <si>
    <t>Trinidad and Tobago</t>
  </si>
  <si>
    <t>Turks and Caicos Islands</t>
  </si>
  <si>
    <t>Tuvalu</t>
  </si>
  <si>
    <t>Ukraine</t>
  </si>
  <si>
    <t>United Kingdom</t>
  </si>
  <si>
    <t>United States of America</t>
  </si>
  <si>
    <t>United States Virgin Islands</t>
  </si>
  <si>
    <t>Uruguay</t>
  </si>
  <si>
    <t>Vanuatu</t>
  </si>
  <si>
    <t>Venezuela (Bolivarian Republic of)</t>
  </si>
  <si>
    <t>Wallis and Futuna Islands</t>
  </si>
  <si>
    <t>Country or area of origin</t>
  </si>
  <si>
    <t>Country or area of destination</t>
  </si>
  <si>
    <t>Top 3 countries or areas of destination</t>
  </si>
  <si>
    <t>Remittances (millions of US dollars)</t>
  </si>
  <si>
    <t>Outward Migrant Remittance flows (US$ million), 2017</t>
  </si>
  <si>
    <t>Remittances as a share of GDP in 2018 (%)</t>
  </si>
  <si>
    <t>Migrant remittance inflows (US$ million), 2018e</t>
  </si>
  <si>
    <r>
      <rPr>
        <i/>
        <u/>
        <sz val="8"/>
        <rFont val="Univers LT Std 57 Cn"/>
      </rPr>
      <t>Source</t>
    </r>
    <r>
      <rPr>
        <i/>
        <sz val="8"/>
        <rFont val="Univers LT Std 57 Cn"/>
        <family val="2"/>
      </rPr>
      <t>: United Nations, Department of Economic and Social Affairs. Population Division (2017). Trends in International Migrant Stock: The 2017 revision (United Nations database, POP/DB/MIG/Stock/Rev.2017).</t>
    </r>
  </si>
  <si>
    <r>
      <t>Source:</t>
    </r>
    <r>
      <rPr>
        <i/>
        <sz val="8"/>
        <rFont val="Univers LT Std 57 Cn"/>
        <family val="2"/>
      </rPr>
      <t xml:space="preserve"> World Bank, Annual Remittances Data (April 2019). Available from http://www.worldbank.org/en/topic/migrationremittancesdiasporaissues/brief/migration-remittances-data (accessed 11 June 2019).</t>
    </r>
  </si>
  <si>
    <t>WORLD</t>
  </si>
  <si>
    <t>Comoros1</t>
  </si>
  <si>
    <t>Comoros2</t>
  </si>
  <si>
    <t>Comoros3</t>
  </si>
  <si>
    <t>Djobouti1</t>
  </si>
  <si>
    <t>Djobouti2</t>
  </si>
  <si>
    <t>Djobouti3</t>
  </si>
  <si>
    <t>Somalia1</t>
  </si>
  <si>
    <t>Somalia2</t>
  </si>
  <si>
    <t>Somalia3</t>
  </si>
  <si>
    <t>Algeria1</t>
  </si>
  <si>
    <t>Algeria2</t>
  </si>
  <si>
    <t>Algeria3</t>
  </si>
  <si>
    <t>Egypt1</t>
  </si>
  <si>
    <t>Egypt2</t>
  </si>
  <si>
    <t>Egypt3</t>
  </si>
  <si>
    <t>Libya1</t>
  </si>
  <si>
    <t>Libya2</t>
  </si>
  <si>
    <t>Libya3</t>
  </si>
  <si>
    <t>Morocco1</t>
  </si>
  <si>
    <t>Morocco2</t>
  </si>
  <si>
    <t>Morocco3</t>
  </si>
  <si>
    <t>Sudan1</t>
  </si>
  <si>
    <t>Sudan2</t>
  </si>
  <si>
    <t>Sudan3</t>
  </si>
  <si>
    <t>Tunisia1</t>
  </si>
  <si>
    <t>Tunisia2</t>
  </si>
  <si>
    <t>Tunisia3</t>
  </si>
  <si>
    <t>Mauritania1</t>
  </si>
  <si>
    <t>Mauritania2</t>
  </si>
  <si>
    <t>Mauritania3</t>
  </si>
  <si>
    <t>Bahrain1</t>
  </si>
  <si>
    <t>Bahrain2</t>
  </si>
  <si>
    <t>Bahrain3</t>
  </si>
  <si>
    <t>Iraq1</t>
  </si>
  <si>
    <t>Iraq2</t>
  </si>
  <si>
    <t>Iraq3</t>
  </si>
  <si>
    <t>Jordan1</t>
  </si>
  <si>
    <t>Jordan2</t>
  </si>
  <si>
    <t>Jordan3</t>
  </si>
  <si>
    <t>Kuwait1</t>
  </si>
  <si>
    <t>Kuwait2</t>
  </si>
  <si>
    <t>Kuwait3</t>
  </si>
  <si>
    <t>Lebanon1</t>
  </si>
  <si>
    <t>Lebanon2</t>
  </si>
  <si>
    <t>Lebanon3</t>
  </si>
  <si>
    <t>Oman1</t>
  </si>
  <si>
    <t>Oman2</t>
  </si>
  <si>
    <t>Oman3</t>
  </si>
  <si>
    <t>Qatar1</t>
  </si>
  <si>
    <t>Qatar2</t>
  </si>
  <si>
    <t>Qatar3</t>
  </si>
  <si>
    <t>Saudi Arabia1</t>
  </si>
  <si>
    <t>Saudi Arabia2</t>
  </si>
  <si>
    <t>Saudi Arabia3</t>
  </si>
  <si>
    <t>State of Palestine1</t>
  </si>
  <si>
    <t>State of Palestine2</t>
  </si>
  <si>
    <t>State of Palestine3</t>
  </si>
  <si>
    <t>Syrian Arab Republic1</t>
  </si>
  <si>
    <t>Syrian Arab Republic2</t>
  </si>
  <si>
    <t>Syrian Arab Republic3</t>
  </si>
  <si>
    <t>United Arab Emirates1</t>
  </si>
  <si>
    <t>United Arab Emirates2</t>
  </si>
  <si>
    <t>United Arab Emirates3</t>
  </si>
  <si>
    <t>Yemen1</t>
  </si>
  <si>
    <t>Yemen2</t>
  </si>
  <si>
    <t>Yemen3</t>
  </si>
  <si>
    <t>Migrant stock by origin, 2017</t>
  </si>
  <si>
    <t>Total migrant stock</t>
  </si>
  <si>
    <t>Country/territory of asylum/residence</t>
  </si>
  <si>
    <t>* Internally Displaced Persons (IDPs) protected/assisted by the United Nations High Commissioner for Refugees, including people in IDP-like situations.</t>
  </si>
  <si>
    <t>* Total refugee and people in refugee-like situations.</t>
  </si>
  <si>
    <t>Remittances as a share of GDP in 2018</t>
  </si>
  <si>
    <t>Youth unemployment rate (percentage)</t>
  </si>
  <si>
    <r>
      <t>Source:</t>
    </r>
    <r>
      <rPr>
        <i/>
        <sz val="8"/>
        <rFont val="Univers LT Std 57 Cn"/>
        <family val="2"/>
      </rPr>
      <t xml:space="preserve"> International Labour Organization, ILOSTAT,  ILO Modelled Estimates, November 2018.  Available from https://www.ilo.org/ilostat (accessed 18 June 2019).</t>
    </r>
  </si>
  <si>
    <t>Sex</t>
  </si>
  <si>
    <t>Total (Sex)</t>
  </si>
  <si>
    <t>15-24 (Age (Youth, adults))</t>
  </si>
  <si>
    <t>Male (Sex)</t>
  </si>
  <si>
    <t>Female (Sex)</t>
  </si>
  <si>
    <t>Youth unemployment rate</t>
  </si>
  <si>
    <t>Djibouti1</t>
  </si>
  <si>
    <t>Djibouti2</t>
  </si>
  <si>
    <t>Djibouti3</t>
  </si>
  <si>
    <t>Net enrolment rate, secondary, male (%)</t>
  </si>
  <si>
    <t>Net enrolment rate, secondary, both sexes (%)</t>
  </si>
  <si>
    <t>Net enrolment rate, secondary, female (%)</t>
  </si>
  <si>
    <t>Net enrolment rate, primary, both sexes (%)</t>
  </si>
  <si>
    <t>Net enrolment rate, primary, male (%)</t>
  </si>
  <si>
    <t>Net enrolment rate, primary, female (%)</t>
  </si>
  <si>
    <t>Gross enrolment ratio, tertiary, both sexes (%)</t>
  </si>
  <si>
    <t>Gross enrolment ratio, tertiary, male (%)</t>
  </si>
  <si>
    <t>Gross enrolment ratio, tertiary, female (%)</t>
  </si>
  <si>
    <r>
      <rPr>
        <i/>
        <u/>
        <sz val="8"/>
        <rFont val="Univers LT Std 57 Cn"/>
        <family val="2"/>
      </rPr>
      <t>Source:</t>
    </r>
    <r>
      <rPr>
        <i/>
        <sz val="8"/>
        <rFont val="Univers LT Std 57 Cn"/>
        <family val="2"/>
      </rPr>
      <t xml:space="preserve"> World Health Organization, Global Health Observatory Data Repository.  Available from http://apps.who.int/gho/data/node.main.MATMORT?lang=en  (accessed 6 June 2019).</t>
    </r>
  </si>
  <si>
    <t>Country or area</t>
  </si>
  <si>
    <t>Marital status</t>
  </si>
  <si>
    <t>Percentage</t>
  </si>
  <si>
    <t>Number</t>
  </si>
  <si>
    <t>DataProcess</t>
  </si>
  <si>
    <t>MW</t>
  </si>
  <si>
    <t>Projection</t>
  </si>
  <si>
    <t>Estimate</t>
  </si>
  <si>
    <t>Disability</t>
  </si>
  <si>
    <t>Bahrain - total</t>
  </si>
  <si>
    <t>Egypt - total</t>
  </si>
  <si>
    <t xml:space="preserve">Egypt   </t>
  </si>
  <si>
    <t>85-90</t>
  </si>
  <si>
    <t>90+</t>
  </si>
  <si>
    <t>Iraq - total</t>
  </si>
  <si>
    <t>Iraq - disability</t>
  </si>
  <si>
    <t>Egypt  - disability</t>
  </si>
  <si>
    <t>Bahrain - disability</t>
  </si>
  <si>
    <t>Jordan - total</t>
  </si>
  <si>
    <t>Jordan - disability</t>
  </si>
  <si>
    <t>Mauritania - total</t>
  </si>
  <si>
    <t>Mauritania - disability</t>
  </si>
  <si>
    <t>Morocco - total</t>
  </si>
  <si>
    <t>Morocco - disability</t>
  </si>
  <si>
    <t>Oman - total</t>
  </si>
  <si>
    <t>Oman - disability</t>
  </si>
  <si>
    <t>Palestine - total</t>
  </si>
  <si>
    <t>Palestine - disability</t>
  </si>
  <si>
    <t>Qatar - total</t>
  </si>
  <si>
    <t>Qatar - disability</t>
  </si>
  <si>
    <t>Saudi Arabia - total</t>
  </si>
  <si>
    <t>Saudi Arabia - disability</t>
  </si>
  <si>
    <t>Yemen - total</t>
  </si>
  <si>
    <t>Yemen - disability</t>
  </si>
  <si>
    <t>85+</t>
  </si>
  <si>
    <r>
      <t>Source:</t>
    </r>
    <r>
      <rPr>
        <i/>
        <sz val="8"/>
        <rFont val="Univers LT Std 57 Cn"/>
        <family val="2"/>
      </rPr>
      <t xml:space="preserve"> United Nations Economic and Social Commission for Western Asia (ESCWA),  Disability in the Arab Region 2018.</t>
    </r>
  </si>
  <si>
    <t>25-44</t>
  </si>
  <si>
    <t>45-64</t>
  </si>
  <si>
    <t>0-14</t>
  </si>
  <si>
    <t xml:space="preserve">Age </t>
  </si>
  <si>
    <t xml:space="preserve">Demographic dividend </t>
  </si>
  <si>
    <t>Infant mortality rate</t>
  </si>
  <si>
    <t>Under-5 mortality rate</t>
  </si>
  <si>
    <t>Proportion of older age groups (percentage)</t>
  </si>
  <si>
    <t>Urban and Rural Population (thousands)</t>
  </si>
  <si>
    <t>Distribution of the international migrant stock by age and sex, 2017</t>
  </si>
  <si>
    <t>Infant mortality rate (per 1 000 live births) and under-5 mortality rate (per 1 000 live births)</t>
  </si>
  <si>
    <t>Top countries of destination</t>
  </si>
  <si>
    <t>Old-age</t>
  </si>
  <si>
    <t>Total Refugee and people in refugee-like situations, end 2018</t>
  </si>
  <si>
    <t>IDPs protected/assisted by UNHCR, incl. people in IDP-like situations, end 2018</t>
  </si>
  <si>
    <t>Refugee population,* end 2018</t>
  </si>
  <si>
    <t>Internally displaced persons,* end 2018</t>
  </si>
  <si>
    <t>Arab</t>
  </si>
  <si>
    <t>Total number of nationals abroad</t>
  </si>
  <si>
    <t>Nationals abroad by destination, 2017</t>
  </si>
  <si>
    <t>Maghreb countries</t>
  </si>
  <si>
    <t>Mashreq countries</t>
  </si>
  <si>
    <t>Gulf Cooperation Council countries</t>
  </si>
  <si>
    <t>Arab least developed countries</t>
  </si>
  <si>
    <t>Arab countries</t>
  </si>
  <si>
    <t>15-64 1980</t>
  </si>
  <si>
    <t>15-64 2020</t>
  </si>
  <si>
    <t>15-64 2030</t>
  </si>
  <si>
    <t>15-64 2050</t>
  </si>
  <si>
    <t>15-64 1985</t>
  </si>
  <si>
    <t>60+ 1985</t>
  </si>
  <si>
    <t>80+ 1985</t>
  </si>
  <si>
    <t>15-64 1990</t>
  </si>
  <si>
    <t>15-64 1995</t>
  </si>
  <si>
    <t>60+ 1995</t>
  </si>
  <si>
    <t>80+ 1995</t>
  </si>
  <si>
    <t>15-64 2000</t>
  </si>
  <si>
    <t>15-64 2005</t>
  </si>
  <si>
    <t>60+ 2005</t>
  </si>
  <si>
    <t>80+ 2005</t>
  </si>
  <si>
    <t>15-64 2010</t>
  </si>
  <si>
    <t>60+ 2010</t>
  </si>
  <si>
    <t>80+ 2010</t>
  </si>
  <si>
    <t>15-64 2015</t>
  </si>
  <si>
    <t>15-64 2025</t>
  </si>
  <si>
    <t>60+ 2025</t>
  </si>
  <si>
    <t>80+ 2025</t>
  </si>
  <si>
    <t>15-64 2035</t>
  </si>
  <si>
    <t>60+ 2035</t>
  </si>
  <si>
    <t>80+ 2035</t>
  </si>
  <si>
    <t>15-64 2040</t>
  </si>
  <si>
    <t>60+ 2040</t>
  </si>
  <si>
    <t>80+ 2040</t>
  </si>
  <si>
    <t>15-64 2045</t>
  </si>
  <si>
    <t>60+ 2045</t>
  </si>
  <si>
    <t>80+ 2045</t>
  </si>
  <si>
    <t>Working-age population 15-64, both sexes (percentage) con'd</t>
  </si>
  <si>
    <t>Contraceptive prevalence* (percentage)</t>
  </si>
  <si>
    <t>* Any method of contraception.</t>
  </si>
  <si>
    <t xml:space="preserve">Live births </t>
  </si>
  <si>
    <t>Proportion of all births in the region</t>
  </si>
  <si>
    <t>Regional MMR</t>
  </si>
  <si>
    <t>Region</t>
  </si>
  <si>
    <t>Maghreb</t>
  </si>
  <si>
    <t>GCC</t>
  </si>
  <si>
    <t>Arab LDC</t>
  </si>
  <si>
    <t>Mashreq</t>
  </si>
  <si>
    <t>Sub-region</t>
  </si>
  <si>
    <t>All married women 15-49</t>
  </si>
  <si>
    <t>Maghreb countries1</t>
  </si>
  <si>
    <t>Maghreb countries2</t>
  </si>
  <si>
    <t>Maghreb countries3</t>
  </si>
  <si>
    <t>Mashreq countries1</t>
  </si>
  <si>
    <t>Mashreq countries2</t>
  </si>
  <si>
    <t>Mashreq countries3</t>
  </si>
  <si>
    <t>Gulf Cooperation Council countries1</t>
  </si>
  <si>
    <t>Gulf Cooperation Council countries2</t>
  </si>
  <si>
    <t>Gulf Cooperation Council countries3</t>
  </si>
  <si>
    <t>Arab least developed countries1</t>
  </si>
  <si>
    <t>Arab least developed countries2</t>
  </si>
  <si>
    <t>Arab least developed countries3</t>
  </si>
  <si>
    <t>Arab countries1</t>
  </si>
  <si>
    <t>Arab countries2</t>
  </si>
  <si>
    <t>Arab countries3</t>
  </si>
  <si>
    <t>MW 15-49 using contraception</t>
  </si>
  <si>
    <t>All married women 15-49 (thousands)</t>
  </si>
  <si>
    <t>Top countries of origin</t>
  </si>
  <si>
    <t>Arab LDCs</t>
  </si>
  <si>
    <t>Inflows (2018 - estimates)*</t>
  </si>
  <si>
    <t>Outflows (2017)**</t>
  </si>
  <si>
    <t>Inflows as share of GDP in 2018 (percentage)***</t>
  </si>
  <si>
    <t>*Data exclude Bahrain, Libya, Mauritania, Somalia and the United Arab Emirates.</t>
  </si>
  <si>
    <t>**Data exclude for Comoros, Libya, Somalia, the Syrian Arab Republic and Yemen.</t>
  </si>
  <si>
    <t>***Data exclude Bahrain, Libya, Mauritania, Somalia, the Syrian Arab Republic and the United Arab Emirates.</t>
  </si>
  <si>
    <t>GDP in 2018 (US$ billion)</t>
  </si>
  <si>
    <t>Subregion</t>
  </si>
  <si>
    <t>Labour force by sex and age</t>
  </si>
  <si>
    <t>Proportion of labour force</t>
  </si>
  <si>
    <t>Regional unemployment rate</t>
  </si>
  <si>
    <r>
      <t>Note:</t>
    </r>
    <r>
      <rPr>
        <i/>
        <sz val="8"/>
        <rFont val="Univers LT Std 57 Cn"/>
        <family val="2"/>
      </rPr>
      <t xml:space="preserve"> Calculated from Arab Disability Statistics in Number 2017, based on data compiled and verified from National Statistics Offices (NSOs) from the following censuses and surveys: Bahrain Census 2010, Egypt Labor Force Survey (LFS) 2016, Iraq Poverty and Maternal Mortality Survey (PMMS) 2013, Jordan Census 2015, Mauritania Census 2013, Morocco Census 2014, Oman Census 2010, Palestine Census 2007, Qatar Census 2010, Saudi Arabia Demographic and Health Survey (DHS) 2016, Yemen Household Budget Survey (HBS) 2014. </t>
    </r>
  </si>
  <si>
    <t>* Data exclude Algeria, Comoros, Djibouti, Kuwait, Lebanon, Libya, Somalia, Sudan, the Syrian Arab Republic, Tunisia and the United Arab Emirates. The lowest age group for Egypt is 6–14.</t>
  </si>
  <si>
    <t>Min</t>
  </si>
  <si>
    <t>First q</t>
  </si>
  <si>
    <t>Median</t>
  </si>
  <si>
    <t>Third q</t>
  </si>
  <si>
    <t>Max</t>
  </si>
  <si>
    <t>Dif1</t>
  </si>
  <si>
    <t>Dif2</t>
  </si>
  <si>
    <t>Dif3</t>
  </si>
  <si>
    <t>Dif4</t>
  </si>
  <si>
    <t>Both sexes</t>
  </si>
  <si>
    <t xml:space="preserve">Male </t>
  </si>
  <si>
    <t>Education and Youth Employment</t>
  </si>
  <si>
    <t>Total population of the given age group (thousands)</t>
  </si>
  <si>
    <r>
      <t>Source:</t>
    </r>
    <r>
      <rPr>
        <i/>
        <sz val="8"/>
        <rFont val="Univers LT Std 57 Cn"/>
        <family val="2"/>
      </rPr>
      <t xml:space="preserve"> United Nations High Commissioner for Refugees (UNHCR), Global Trends 2018.</t>
    </r>
  </si>
  <si>
    <r>
      <t>Note:</t>
    </r>
    <r>
      <rPr>
        <i/>
        <sz val="8"/>
        <rFont val="Univers LT Std 57 Cn"/>
      </rPr>
      <t xml:space="preserve"> The figure refers to minimum, first quartile, median, third quartile, and maximum values.</t>
    </r>
  </si>
  <si>
    <t>* The figure uses the most recent data point available for each country, i.e. 2018 for Djibouti; 2017 for Bahrain, Comoros, Egypt, Kuwait, Lebanon, Mauritania, Morocco, Oman, Qatar,  State of Palestine, and Sudan; 2016 for the United Arab Emirates and Yemen; 2013 for the Syrian Arab Republic; 2007 for Iraq; and 2004 for Jordan. For Algeria, the most recent data for both sexes are from 2017 and for male and female from 2016. For Saudi Arabia, the most recent data for both sexes are from 2014 and for male and female from 2012. For Tunisia, the most recent data for both sexes are from 2013 and for male and female from 2009. Data for Libya and Somalia are not available.</t>
  </si>
  <si>
    <t>* The figure uses the most recent data point available for each country, i.e. 2017 for Bahrain, Comoros, Egypt, Jordan, Mauritania, Morocco, Oman, Qatar, State of Palestine; 2016 for the United Arab Emirates and Yemen; 2015 for Djibouti and Kuwait; 2013 for Saudi Arabia and the Syrian Arab Republic; 2012 for Lebanon; 2011 for Sudan; and 2007 for Iraq. Data for Algeria, Libya, Somalia and Tunisia are not available.</t>
  </si>
  <si>
    <t>* The figure uses the most recent data point available for each country, i.e. 2017 for Algeria, Bahrain, Jordan, Mauritania, Morocco, Qatar, Saudi Arabia, State of Palestine, and Tunisia; 2016 for Egypt, Oman, and the Syrian Arab Republic; 2015 for Sudan; 2014 for Comoros; 2013 for Kuwait; 2011 for Djibouti and Yemen; 2005 for Iraq; and 2003 for Libya. For Lebanon, the most recent data for both sexes are from 2017 and for male and female from 2014. Data for Somalia and the United Arab Emirates are not available.</t>
  </si>
  <si>
    <r>
      <t>Note:</t>
    </r>
    <r>
      <rPr>
        <i/>
        <sz val="8"/>
        <rFont val="Univers LT Std 57 Cn"/>
      </rPr>
      <t xml:space="preserve"> The figure refers to minimum, first quartile, median, third quartile, and maximum values. The net rate is not available for tertiary education.</t>
    </r>
  </si>
  <si>
    <r>
      <rPr>
        <i/>
        <u/>
        <sz val="8"/>
        <rFont val="Univers LT Std 57 Cn"/>
        <family val="2"/>
      </rPr>
      <t xml:space="preserve">Source: </t>
    </r>
    <r>
      <rPr>
        <i/>
        <sz val="8"/>
        <rFont val="Univers LT Std 57 Cn"/>
        <family val="2"/>
      </rPr>
      <t>United Nations, Department of Economic and Social Affairs, Population Division (2019). World Population Prospects 2019, Online Edition.</t>
    </r>
  </si>
  <si>
    <t>Proportion of working-age population 
(15-64)</t>
  </si>
  <si>
    <t>Disability prevalence rate by age group</t>
  </si>
  <si>
    <t>(select sub-region from the drop-down list in cell A1)</t>
  </si>
  <si>
    <r>
      <rPr>
        <i/>
        <u/>
        <sz val="8"/>
        <rFont val="Univers LT Std 57 Cn"/>
        <family val="2"/>
      </rPr>
      <t>Note:</t>
    </r>
    <r>
      <rPr>
        <i/>
        <sz val="8"/>
        <rFont val="Univers LT Std 57 Cn"/>
        <family val="2"/>
      </rPr>
      <t xml:space="preserve"> World Bank staff calculation based on data from IMF Balance of Payments Statistics database and data releases from central banks, national statistical agencies, and World Bank country desks. Outflow data based on numbers reported by country authorities to IMF Balance of Payments. For UAE estimates up to 2013 are based on Arab Monetary Fund, and thereafter on Central Bank of the UAE. </t>
    </r>
  </si>
  <si>
    <r>
      <t>Source:</t>
    </r>
    <r>
      <rPr>
        <i/>
        <sz val="8"/>
        <rFont val="Univers LT Std 57 Cn"/>
        <family val="2"/>
      </rPr>
      <t xml:space="preserve"> United Nations Educational, Scientific and Cultural Organization (UNESCO), Institute for Statistics.  Available from http://data.uis.unesco.org (accessed 18 June 2019).</t>
    </r>
  </si>
  <si>
    <t>0-24</t>
  </si>
  <si>
    <t xml:space="preserve">Number (thousands) and proportion (percentage) of children and youth and of older persons </t>
  </si>
  <si>
    <t>Population pyramid in 1980</t>
  </si>
  <si>
    <t>Population pyramid in 2020</t>
  </si>
  <si>
    <t>Population pyramid in 2030</t>
  </si>
  <si>
    <t>Population pyramid in 2050</t>
  </si>
  <si>
    <t>International migrant stock by age and sex as percentage of the total population by age, 2017</t>
  </si>
  <si>
    <r>
      <t xml:space="preserve">Contraceptive prevalence: </t>
    </r>
    <r>
      <rPr>
        <sz val="10"/>
        <color theme="1"/>
        <rFont val="Calibri"/>
        <family val="2"/>
        <scheme val="minor"/>
      </rPr>
      <t>Contraceptive prevalence is the proportion of women who are currently using, or whose sexual partner is currently using, at least one method of contraception (including modern and traditional methods). It is typically reported as a percentage with reference to married or in-union women of reproductive age (usually aged 15-49). [1]</t>
    </r>
  </si>
  <si>
    <r>
      <t>Demographic dividend</t>
    </r>
    <r>
      <rPr>
        <sz val="10"/>
        <color theme="1"/>
        <rFont val="Calibri"/>
        <family val="2"/>
        <scheme val="minor"/>
      </rPr>
      <t>: The demographic dividend is associated with a phase of the demographic transition, during which a surge in the working-age population has a potential to increase a country’s per capita income. The demographic transition is a change in patterns of population growth, from high rates of fertility and mortality to low rates of fertility and mortality. At an early stage, this transition leads to a shift in the population’s age composition whereby the number of working-age persons exceeds that of economically dependent persons. Consequently, more resources are available for investment in human capital (health and education), physical capital, and economic and social development.</t>
    </r>
  </si>
  <si>
    <r>
      <t>Dependency ratios</t>
    </r>
    <r>
      <rPr>
        <sz val="10"/>
        <color theme="1"/>
        <rFont val="Calibri"/>
        <family val="2"/>
        <scheme val="minor"/>
      </rPr>
      <t xml:space="preserve">: The </t>
    </r>
    <r>
      <rPr>
        <u/>
        <sz val="10"/>
        <color theme="1"/>
        <rFont val="Calibri"/>
        <family val="2"/>
        <scheme val="minor"/>
      </rPr>
      <t>total dependency ratio</t>
    </r>
    <r>
      <rPr>
        <sz val="10"/>
        <color theme="1"/>
        <rFont val="Calibri"/>
        <family val="2"/>
        <scheme val="minor"/>
      </rPr>
      <t xml:space="preserve"> is the ratio of the sum of the population aged 0-14 and aged 65+ to the population aged 15-64. The </t>
    </r>
    <r>
      <rPr>
        <u/>
        <sz val="10"/>
        <color theme="1"/>
        <rFont val="Calibri"/>
        <family val="2"/>
        <scheme val="minor"/>
      </rPr>
      <t>child dependency ratio</t>
    </r>
    <r>
      <rPr>
        <sz val="10"/>
        <color theme="1"/>
        <rFont val="Calibri"/>
        <family val="2"/>
        <scheme val="minor"/>
      </rPr>
      <t xml:space="preserve"> is the ratio of the population aged 0-14 to the population aged 15-64. The </t>
    </r>
    <r>
      <rPr>
        <u/>
        <sz val="10"/>
        <color theme="1"/>
        <rFont val="Calibri"/>
        <family val="2"/>
        <scheme val="minor"/>
      </rPr>
      <t>old-age dependency ratio</t>
    </r>
    <r>
      <rPr>
        <sz val="10"/>
        <color theme="1"/>
        <rFont val="Calibri"/>
        <family val="2"/>
        <scheme val="minor"/>
      </rPr>
      <t xml:space="preserve"> is the ratio of the population aged 65+ to the population aged 15-64. All ratios are expressed as number of dependents per 100 persons of working age (15-64). [2]</t>
    </r>
  </si>
  <si>
    <r>
      <t>Disability prevalence</t>
    </r>
    <r>
      <rPr>
        <sz val="10"/>
        <color theme="1"/>
        <rFont val="Calibri"/>
        <family val="2"/>
        <scheme val="minor"/>
      </rPr>
      <t>: Proportion at a given time of persons with long-term physical, mental, intellectual or sensory impairments which in interaction with various barriers may hinder their full and effective participation in society on an equal basis with others, as defined in the Convention on the Rights of Persons with Disabilities. [3]</t>
    </r>
  </si>
  <si>
    <r>
      <t>Gross domestic product (GDP) at purchasing power parity (PPP) (in current international dollars)</t>
    </r>
    <r>
      <rPr>
        <sz val="10"/>
        <color theme="1"/>
        <rFont val="Calibri"/>
        <family val="2"/>
        <scheme val="minor"/>
      </rPr>
      <t>: GDP, PPP is gross domestic product converted to international dollars using purchasing power parity rates. An international dollar has the same purchasing power over GDP as the United States dollar has in the United States of America. GDP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 Data are in current international dollars. For most economies, PPP figures are extrapolated from the 2011 International Comparison Program (ICP) benchmark estimates or imputed using a statistical model based on the 2011 ICP. [4]</t>
    </r>
  </si>
  <si>
    <r>
      <t xml:space="preserve">Gross enrolment ratio: </t>
    </r>
    <r>
      <rPr>
        <sz val="10"/>
        <color rgb="FF000000"/>
        <rFont val="Calibri"/>
        <family val="2"/>
        <scheme val="minor"/>
      </rPr>
      <t xml:space="preserve">Number of students enrolled in a given level of education, regardless of age, expressed as a percentage of the official school-age population corresponding to the same level of education. For the tertiary level, the population used is the 5-year age group starting from the official secondary school graduation age. </t>
    </r>
    <r>
      <rPr>
        <sz val="10"/>
        <color theme="1"/>
        <rFont val="Calibri"/>
        <family val="2"/>
        <scheme val="minor"/>
      </rPr>
      <t>[5]</t>
    </r>
  </si>
  <si>
    <r>
      <t xml:space="preserve">Internally displaced persons (IDPs): </t>
    </r>
    <r>
      <rPr>
        <sz val="10"/>
        <color theme="1"/>
        <rFont val="Calibri"/>
        <family val="2"/>
        <scheme val="minor"/>
      </rPr>
      <t>IDPs are persons or groups of persons who have been forced to leave their homes or places of habitual residence, in particular as a result of, or in order to avoid the effects of, armed conflict, situations of generalized violence, violations of human rights, or natural or man-made disasters, and who have not crossed an international border.  For the purposes of the statistics of the Office of the United Nations High Commissioner for Refugees (UNHCR), this population only includes conflict-generated IDPs to whom UNHCR extends protection and/or assistance.  The IDP population also includes persons in an IDP-like situation. [6]</t>
    </r>
  </si>
  <si>
    <r>
      <t xml:space="preserve">International migrant stock by age and sex: </t>
    </r>
    <r>
      <rPr>
        <sz val="10"/>
        <color theme="1"/>
        <rFont val="Calibri"/>
        <family val="2"/>
        <scheme val="minor"/>
      </rPr>
      <t>The mid-year (1 July) estimate of the number of people living in a country or area other than that in which they were born.  If the number of foreign-born persons was not available, the estimate refers to the number of people living in a country other than that of their citizenship. [7]</t>
    </r>
  </si>
  <si>
    <r>
      <t xml:space="preserve">Life expectancy at birth: </t>
    </r>
    <r>
      <rPr>
        <sz val="10"/>
        <color theme="1"/>
        <rFont val="Calibri"/>
        <family val="2"/>
        <scheme val="minor"/>
      </rPr>
      <t>Number of years a newborn infant can expect to live if prevailing patterns of age-specific mortality rates at the time of birth stay the same throughout the infant’s life. [7]</t>
    </r>
  </si>
  <si>
    <r>
      <t>Life expectancy by sex</t>
    </r>
    <r>
      <rPr>
        <sz val="10"/>
        <color theme="1"/>
        <rFont val="Calibri"/>
        <family val="2"/>
        <scheme val="minor"/>
      </rPr>
      <t xml:space="preserve">: The average number of years of life expected by a hypothetical cohort of individuals who would be subject during all their lives to the mortality rates of a given period. [2]  </t>
    </r>
  </si>
  <si>
    <r>
      <t>Net enrolment rate:</t>
    </r>
    <r>
      <rPr>
        <sz val="10"/>
        <color theme="1"/>
        <rFont val="Calibri"/>
        <family val="2"/>
        <scheme val="minor"/>
      </rPr>
      <t xml:space="preserve"> Total number of students in the theoretical age group for a given level of education enrolled in that level, expressed as a percentage of the total population in that age group. [5] </t>
    </r>
  </si>
  <si>
    <r>
      <t>Population growth rate</t>
    </r>
    <r>
      <rPr>
        <sz val="10"/>
        <color theme="1"/>
        <rFont val="Calibri"/>
        <family val="2"/>
        <scheme val="minor"/>
      </rPr>
      <t>: Average exponential rate of growth of the population over a given period.  It is calculated as ln(P2/P1)/n where P1 is the population in mid-year t1, P2 is the population in mid-year t2, and n is the length of the period between t1 and t2. It is expressed as a percentage. [2]</t>
    </r>
  </si>
  <si>
    <r>
      <t>Primary education</t>
    </r>
    <r>
      <rPr>
        <sz val="10"/>
        <color theme="1"/>
        <rFont val="Calibri"/>
        <family val="2"/>
        <scheme val="minor"/>
      </rPr>
      <t xml:space="preserve">: Learning and educational activities typically designed to provide students with fundamental skills in reading, writing and mathematics (i.e. literacy and numeracy), and to establish a sound foundation for learning and solid understanding of core areas of knowledge and personal development, preparing for lower secondary education.  It aims at learning at a basic level of complexity with little if any specialization. [5] </t>
    </r>
  </si>
  <si>
    <r>
      <t>Remittances:</t>
    </r>
    <r>
      <rPr>
        <sz val="10"/>
        <color theme="1"/>
        <rFont val="Calibri"/>
        <family val="2"/>
        <scheme val="minor"/>
      </rPr>
      <t xml:space="preserve"> Remittances are deﬁned as the sum of workers’ remittances, compensation of employees, and migrants’ transfers. Remittance inflows refer to the sum of workers’ remittances, compensation of employees and migrants’ transfers received by the country of enumeration, while outflows refer to remittance outflows by the country of enumeration. [7]</t>
    </r>
  </si>
  <si>
    <r>
      <t>Rural population</t>
    </r>
    <r>
      <rPr>
        <sz val="10"/>
        <color theme="1"/>
        <rFont val="Calibri"/>
        <family val="2"/>
        <scheme val="minor"/>
      </rPr>
      <t>: De facto population living in areas classified as rural (that is, the difference between the total population of a country and its urban population).  Data refer to 1 July of the year indicated. [2]</t>
    </r>
  </si>
  <si>
    <r>
      <t>Secondary education</t>
    </r>
    <r>
      <rPr>
        <sz val="10"/>
        <color theme="1"/>
        <rFont val="Calibri"/>
        <family val="2"/>
        <scheme val="minor"/>
      </rPr>
      <t>: Learning and educational activities building on primary education and preparing for both first labour market entry as well as post-secondary non-tertiary and tertiary education.  Broadly speaking, secondary education aims at learning at an intermediate level of complexity. The International Standard Classification of Education (ISCED) distinguishes lower and upper secondary education. [5]</t>
    </r>
  </si>
  <si>
    <r>
      <t>Tertiary education</t>
    </r>
    <r>
      <rPr>
        <sz val="10"/>
        <color theme="1"/>
        <rFont val="Calibri"/>
        <family val="2"/>
        <scheme val="minor"/>
      </rPr>
      <t>: Builds on secondary education, providing learning activities in specialized fields of education. It aims at learning at a high level of complexity and specialization. Tertiary education includes what is commonly understood as academic education but also advanced vocational or professional education. [5]</t>
    </r>
  </si>
  <si>
    <r>
      <t>Urban population</t>
    </r>
    <r>
      <rPr>
        <sz val="10"/>
        <color theme="1"/>
        <rFont val="Calibri"/>
        <family val="2"/>
        <scheme val="minor"/>
      </rPr>
      <t>: De facto population living in areas classified as urban according to the criteria used by each area or country.  Data refer to 1 July of the year indicated. [2]</t>
    </r>
  </si>
  <si>
    <r>
      <t xml:space="preserve">Working-age population: </t>
    </r>
    <r>
      <rPr>
        <sz val="10"/>
        <color theme="1"/>
        <rFont val="Calibri"/>
        <family val="2"/>
        <scheme val="minor"/>
      </rPr>
      <t>De facto population as of 1 July of the year indicated between age 15 and 64 and the percentage it represents with respect to the total population.</t>
    </r>
  </si>
  <si>
    <t>2. United Nations, Department of Economic and Social Affairs, Population Division, World Population Prospects 2019 (New York, 2019). Available from http://esa.un.org/unpd/wpp/General/GlossaryDemographicTerms.aspx.</t>
  </si>
  <si>
    <t xml:space="preserve">3.  United Nations Economic and Social Commission for Western Asia (ESCWA), Disability in the Arab Region 2018 (Beirut, 2018). Available from https://www.unescwa.org/publications/disability-arab-region-2018. </t>
  </si>
  <si>
    <t>6. Office of the United Nations High Commissioner for Refugees, Global Trends: Forced Displacement in 2018 (Geneva, 2019). Available from https://www.unhcr.org/5d08d7ee7.pdf.</t>
  </si>
  <si>
    <r>
      <t>..</t>
    </r>
    <r>
      <rPr>
        <sz val="10"/>
        <color rgb="FF000000"/>
        <rFont val="Calibri"/>
        <family val="2"/>
        <scheme val="minor"/>
      </rPr>
      <t>: Two dots indicate that data are not available.</t>
    </r>
  </si>
  <si>
    <t>4. World Bank, World Bank Open Data (Washington, D.C., 2019). Available from http://data.worldbank.org/indicator/NY.GDP.MKTP.PP.CD.</t>
  </si>
  <si>
    <t>5. United Nations Educational, Scientific and Cultural Organization (UNESCO), UNESCO Institute for Statistics, Glossary. Available from http://uis.unesco.org/glossary.</t>
  </si>
  <si>
    <t>7. United Nations, Department of Economic and Social Affairs, and United Nations Children’s Fund, Migration Profiles Common Set of Indicators: Definitions and Sources (n.d.). Available from http://esa.un.org/MigGMGProfiles/Definitions%20and%20Sources/definitions_sources.htm.</t>
  </si>
  <si>
    <t>8. World Health Organization, Global Health Observatory Visualizations, Indicator Metadata Registry. Available from http://apps.who.int/gho/data/node.wrapper.imr?x-id=26.</t>
  </si>
  <si>
    <t xml:space="preserve">1. United Nations, Department of Economic and Social Affairs, Population Division, World Contraceptive Use 2017 (POP/DB/CP/Rev2017, 2017). Available from http://www.un.org/en/development/desa/population/publications/dataset/contraception/wcu2017/UNPD_WCU2017_Methodology.pdf. </t>
  </si>
  <si>
    <t>Net primary school enrolment rate* (percentage)</t>
  </si>
  <si>
    <t>Gross tertiary school enrolment ratio* (percentage)</t>
  </si>
  <si>
    <t>Net secondary school enrolment rate* (percentage)</t>
  </si>
  <si>
    <r>
      <t>Infant mortality</t>
    </r>
    <r>
      <rPr>
        <sz val="10"/>
        <color theme="1"/>
        <rFont val="Calibri"/>
        <family val="2"/>
        <scheme val="minor"/>
      </rPr>
      <t>: Probability of dying between birth and exact age 1. It is expressed as deaths per 1,000 births. [2]</t>
    </r>
  </si>
  <si>
    <t>10. United Nations, Department of Economic and Social Affairs, Definition of Youth.  Available from https://www.un.org/esa/socdev/documents/youth/fact-sheets/youth-definition.pdf.</t>
  </si>
  <si>
    <r>
      <t>Youth</t>
    </r>
    <r>
      <rPr>
        <sz val="10"/>
        <color theme="1"/>
        <rFont val="Calibri"/>
        <family val="2"/>
        <scheme val="minor"/>
      </rPr>
      <t>: Persons between the ages of 15 and 24. [10]</t>
    </r>
  </si>
  <si>
    <t>Population by age and sex</t>
  </si>
  <si>
    <t>Sources:</t>
  </si>
  <si>
    <r>
      <rPr>
        <i/>
        <u/>
        <sz val="8"/>
        <color theme="1"/>
        <rFont val="Univers LT Std 57 Cn"/>
      </rPr>
      <t>Note</t>
    </r>
    <r>
      <rPr>
        <i/>
        <sz val="8"/>
        <color theme="1"/>
        <rFont val="Univers LT Std 57 Cn"/>
        <family val="2"/>
      </rPr>
      <t>: Findings are consistent with the size of the total population of each country as estimated or projected (medium-variant) in the 2017 Revision of World Population Prospects (United Nations, 2017).</t>
    </r>
  </si>
  <si>
    <r>
      <rPr>
        <i/>
        <u/>
        <sz val="8"/>
        <color theme="1"/>
        <rFont val="Univers LT Std 57 Cn"/>
      </rPr>
      <t>Note</t>
    </r>
    <r>
      <rPr>
        <i/>
        <sz val="8"/>
        <color theme="1"/>
        <rFont val="Univers LT Std 57 Cn"/>
        <family val="2"/>
      </rPr>
      <t>: 1980-2020 data are estimates and 2020-2050 data are medium-variant projections.</t>
    </r>
  </si>
  <si>
    <r>
      <rPr>
        <i/>
        <u/>
        <sz val="8"/>
        <color theme="1"/>
        <rFont val="Univers LT Std 57 Cn"/>
      </rPr>
      <t>Note</t>
    </r>
    <r>
      <rPr>
        <i/>
        <sz val="8"/>
        <color theme="1"/>
        <rFont val="Univers LT Std 57 Cn"/>
        <family val="2"/>
      </rPr>
      <t>: Medium-variant projections.</t>
    </r>
  </si>
  <si>
    <t>Married/In-Union Women (15-49 )</t>
  </si>
  <si>
    <r>
      <t xml:space="preserve">Maternal mortality ratio: </t>
    </r>
    <r>
      <rPr>
        <sz val="10"/>
        <color theme="1"/>
        <rFont val="Calibri"/>
        <family val="2"/>
        <scheme val="minor"/>
      </rPr>
      <t>The annual number of female deaths from any cause related to or aggravated by pregnancy or its management (excluding accidental or incidental causes) during pregnancy and childbirth or within 42 days of termination of pregnancy, irrespective of the duration and site of the pregnancy, per 100,000 live births, for a specified year. [8]</t>
    </r>
  </si>
  <si>
    <t>Disability prevalence* (percentage)</t>
  </si>
  <si>
    <r>
      <t>Total fertility rate</t>
    </r>
    <r>
      <rPr>
        <sz val="10"/>
        <color theme="1"/>
        <rFont val="Calibri"/>
        <family val="2"/>
        <scheme val="minor"/>
      </rPr>
      <t>: The average number of live births a hypothetical cohort of women would have at the end of their reproductive period if they were subject during their whole lives to the fertility rates of a given period and if they were not subject to mortality.  It is expressed as live births per woman. [2]</t>
    </r>
  </si>
  <si>
    <r>
      <t xml:space="preserve">Population by age and sex: </t>
    </r>
    <r>
      <rPr>
        <sz val="10"/>
        <color theme="1"/>
        <rFont val="Calibri"/>
        <family val="2"/>
        <scheme val="minor"/>
      </rPr>
      <t>De facto population in a country, area or region as of 1 July of the year indicated classified by sex (male, female, both sexes combined) and by age groups. [2]</t>
    </r>
  </si>
  <si>
    <r>
      <t>Refugee population</t>
    </r>
    <r>
      <rPr>
        <sz val="10"/>
        <color theme="1"/>
        <rFont val="Calibri"/>
        <family val="2"/>
        <scheme val="minor"/>
      </rPr>
      <t>: Include individuals recognized under the 1951 Convention relating to the Status of Refugees, its 1967 Protocol, the 1969 Organization of African Unity (OAU) Convention Governing the Specific Aspects of Refugee Problems in Africa, the refugee definition contained in the 1984 Cartagena Declaration on Refugees as incorporated into national laws, those recognized in accordance with the Statute of the Office of the United Nations High Commissioner for Refugees, individuals granted complementary forms of protection, and those enjoying temporary protection. The refugee population also includes people in refugee-like situations. [6]</t>
    </r>
  </si>
  <si>
    <t>9. International Labour Organization, ILOSTAT Unemployment,  ILO Modelled Estimates, November 2018.  Available from https://www.ilo.org/ilostat.</t>
  </si>
  <si>
    <r>
      <t>Youth unemployment rate</t>
    </r>
    <r>
      <rPr>
        <sz val="10"/>
        <color theme="1"/>
        <rFont val="Calibri"/>
        <family val="2"/>
        <scheme val="minor"/>
      </rPr>
      <t>: The number of young persons aged 15-24 who are unemployed as a percentage of the total number of employed and unemployed persons (i.e. the labour force) of the same age group. [9]</t>
    </r>
  </si>
  <si>
    <r>
      <t>Under-5 mortality rate</t>
    </r>
    <r>
      <rPr>
        <sz val="10"/>
        <color theme="1"/>
        <rFont val="Calibri"/>
        <family val="2"/>
        <scheme val="minor"/>
      </rPr>
      <t>: Probability of dying between birth and exact age 5.  It is expressed as deaths per 1,000 births. [2]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</si>
</sst>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_(* \(#,##0.00\);_(* &quot;-&quot;??_);_(@_)"/>
    <numFmt numFmtId="164" formatCode="###\ ###\ ###\ ###\ ##0.000"/>
    <numFmt numFmtId="165" formatCode="0.0"/>
    <numFmt numFmtId="166" formatCode="#\ ###\ ###\ ##0;\-#\ ###\ ###\ ##0;0"/>
    <numFmt numFmtId="167" formatCode="##0.00;\-##0.00;0"/>
    <numFmt numFmtId="168" formatCode="##0.0;\-##0.0;0"/>
    <numFmt numFmtId="169" formatCode="#\ ###\ ###\ ##0.0;\-#\ ###\ ###\ ##0.0;0.0"/>
    <numFmt numFmtId="170" formatCode="0.000"/>
    <numFmt numFmtId="171" formatCode="_(* #,##0_);_(* \(#,##0\);_(* &quot;-&quot;??_);_(@_)"/>
    <numFmt numFmtId="172" formatCode="0.0_);\(0.0\)"/>
    <numFmt numFmtId="173" formatCode="0.0%"/>
  </numFmts>
  <fonts count="90">
    <font>
      <sz val="11"/>
      <color theme="1"/>
      <name val="Calibri"/>
      <family val="2"/>
      <scheme val="minor"/>
    </font>
    <font>
      <b/>
      <sz val="12"/>
      <color theme="1"/>
      <name val="Univers LT Std 57 Cn"/>
      <family val="2"/>
    </font>
    <font>
      <b/>
      <sz val="10"/>
      <color theme="1"/>
      <name val="Univers LT Std 57 Cn"/>
      <family val="2"/>
    </font>
    <font>
      <b/>
      <sz val="10"/>
      <name val="Univers LT Std 57 Cn"/>
      <family val="2"/>
    </font>
    <font>
      <sz val="10"/>
      <color theme="1"/>
      <name val="Univers LT Std 57 Cn"/>
      <family val="2"/>
    </font>
    <font>
      <i/>
      <sz val="8"/>
      <color theme="1"/>
      <name val="Univers LT Std 57 Cn"/>
      <family val="2"/>
    </font>
    <font>
      <i/>
      <u/>
      <sz val="8"/>
      <color theme="1"/>
      <name val="Univers LT Std 57 Cn"/>
      <family val="2"/>
    </font>
    <font>
      <b/>
      <sz val="11"/>
      <name val="Calibri"/>
      <family val="2"/>
    </font>
    <font>
      <sz val="11"/>
      <color theme="1"/>
      <name val="Calibri"/>
      <family val="2"/>
      <scheme val="minor"/>
    </font>
    <font>
      <sz val="11"/>
      <color theme="1"/>
      <name val="Univers LT Std 57 Cn"/>
      <family val="2"/>
    </font>
    <font>
      <sz val="10"/>
      <name val="Arial"/>
      <family val="2"/>
    </font>
    <font>
      <b/>
      <sz val="10"/>
      <color rgb="FF0070C0"/>
      <name val="Univers LT Std 57 Cn"/>
      <family val="2"/>
    </font>
    <font>
      <sz val="10"/>
      <color rgb="FF0070C0"/>
      <name val="Univers LT Std 57 Cn"/>
      <family val="2"/>
    </font>
    <font>
      <i/>
      <sz val="8"/>
      <color rgb="FF0070C0"/>
      <name val="Univers LT Std 57 Cn"/>
      <family val="2"/>
    </font>
    <font>
      <sz val="10"/>
      <name val="Univers LT Std 57 Cn"/>
      <family val="2"/>
    </font>
    <font>
      <sz val="11"/>
      <color rgb="FF0070C0"/>
      <name val="Univers LT Std 57 Cn"/>
      <family val="2"/>
    </font>
    <font>
      <b/>
      <sz val="8"/>
      <color theme="0"/>
      <name val="Arial"/>
      <family val="2"/>
    </font>
    <font>
      <b/>
      <sz val="8"/>
      <name val="Arial"/>
      <family val="2"/>
    </font>
    <font>
      <sz val="11"/>
      <name val="Calibri"/>
      <family val="2"/>
    </font>
    <font>
      <sz val="8"/>
      <color theme="1"/>
      <name val="Univers LT Std 57 Cn"/>
      <family val="2"/>
    </font>
    <font>
      <sz val="8"/>
      <color theme="1"/>
      <name val="Univers LT Std 57 Cn"/>
      <family val="2"/>
    </font>
    <font>
      <sz val="8"/>
      <color theme="1"/>
      <name val="Calibri"/>
      <family val="2"/>
      <scheme val="minor"/>
    </font>
    <font>
      <i/>
      <sz val="11"/>
      <color theme="1"/>
      <name val="Calibri"/>
      <family val="2"/>
      <scheme val="minor"/>
    </font>
    <font>
      <i/>
      <sz val="8"/>
      <color theme="1"/>
      <name val="Calibri"/>
      <family val="2"/>
      <scheme val="minor"/>
    </font>
    <font>
      <i/>
      <sz val="8"/>
      <name val="Univers LT Std 57 Cn"/>
      <family val="2"/>
    </font>
    <font>
      <i/>
      <u/>
      <sz val="8"/>
      <name val="Univers LT Std 57 Cn"/>
      <family val="2"/>
    </font>
    <font>
      <b/>
      <sz val="9"/>
      <color theme="1"/>
      <name val="Arial"/>
      <family val="2"/>
    </font>
    <font>
      <sz val="9"/>
      <color theme="1"/>
      <name val="Arial"/>
      <family val="2"/>
    </font>
    <font>
      <sz val="11"/>
      <color theme="0" tint="-0.34998626667073579"/>
      <name val="Calibri"/>
      <family val="2"/>
      <scheme val="minor"/>
    </font>
    <font>
      <b/>
      <sz val="11"/>
      <name val="Calibri"/>
      <family val="2"/>
      <scheme val="minor"/>
    </font>
    <font>
      <b/>
      <sz val="11"/>
      <color theme="1"/>
      <name val="Calibri"/>
      <family val="2"/>
      <scheme val="minor"/>
    </font>
    <font>
      <sz val="9"/>
      <color indexed="81"/>
      <name val="Tahoma"/>
      <family val="2"/>
    </font>
    <font>
      <sz val="10"/>
      <color theme="6"/>
      <name val="Univers LT Std 57 Cn"/>
    </font>
    <font>
      <sz val="9"/>
      <color indexed="8"/>
      <name val="Arial"/>
      <family val="2"/>
    </font>
    <font>
      <b/>
      <sz val="9"/>
      <name val="Arial"/>
      <family val="2"/>
    </font>
    <font>
      <b/>
      <sz val="9"/>
      <color indexed="8"/>
      <name val="Arial"/>
      <family val="2"/>
    </font>
    <font>
      <b/>
      <sz val="9"/>
      <name val="Arial"/>
      <family val="2"/>
    </font>
    <font>
      <sz val="11"/>
      <color theme="0" tint="-0.499984740745262"/>
      <name val="Calibri"/>
      <family val="2"/>
      <scheme val="minor"/>
    </font>
    <font>
      <sz val="10"/>
      <color rgb="FFFF0000"/>
      <name val="Univers LT Std 57 Cn"/>
      <family val="2"/>
    </font>
    <font>
      <sz val="8"/>
      <name val="Arial"/>
      <family val="2"/>
    </font>
    <font>
      <sz val="10"/>
      <color indexed="8"/>
      <name val="MS Sans Serif"/>
      <family val="2"/>
    </font>
    <font>
      <b/>
      <sz val="8"/>
      <color indexed="8"/>
      <name val="Arial"/>
      <family val="2"/>
    </font>
    <font>
      <b/>
      <vertAlign val="superscript"/>
      <sz val="8"/>
      <name val="Arial"/>
      <family val="2"/>
    </font>
    <font>
      <i/>
      <u/>
      <sz val="8"/>
      <color theme="1"/>
      <name val="Univers LT Std 57 Cn"/>
    </font>
    <font>
      <i/>
      <sz val="8"/>
      <color theme="1"/>
      <name val="Univers LT Std 57 Cn"/>
    </font>
    <font>
      <i/>
      <u/>
      <sz val="8"/>
      <name val="Univers LT Std 57 Cn"/>
    </font>
    <font>
      <i/>
      <sz val="8"/>
      <name val="Univers LT Std 57 Cn"/>
    </font>
    <font>
      <sz val="11"/>
      <color theme="0" tint="-0.249977111117893"/>
      <name val="Calibri"/>
      <family val="2"/>
      <scheme val="minor"/>
    </font>
    <font>
      <b/>
      <sz val="10"/>
      <color theme="1"/>
      <name val="Univers LT Std 57 Cn"/>
    </font>
    <font>
      <sz val="10"/>
      <color indexed="8"/>
      <name val="Arial"/>
      <family val="2"/>
    </font>
    <font>
      <sz val="9"/>
      <color theme="0"/>
      <name val="Arial"/>
      <family val="2"/>
    </font>
    <font>
      <b/>
      <sz val="9"/>
      <name val="Arial"/>
      <family val="2"/>
    </font>
    <font>
      <sz val="9"/>
      <name val="Arial"/>
      <family val="2"/>
    </font>
    <font>
      <sz val="9"/>
      <name val="Arial"/>
      <family val="2"/>
    </font>
    <font>
      <b/>
      <sz val="8"/>
      <color indexed="9"/>
      <name val="Verdana"/>
      <family val="2"/>
    </font>
    <font>
      <u/>
      <sz val="8"/>
      <color indexed="9"/>
      <name val="Verdana"/>
      <family val="2"/>
    </font>
    <font>
      <sz val="8"/>
      <color indexed="9"/>
      <name val="Verdana"/>
      <family val="2"/>
    </font>
    <font>
      <sz val="8"/>
      <name val="Verdana"/>
      <family val="2"/>
    </font>
    <font>
      <sz val="8"/>
      <color indexed="8"/>
      <name val="Arial"/>
      <family val="2"/>
    </font>
    <font>
      <sz val="11"/>
      <name val="Calibri"/>
      <family val="2"/>
      <scheme val="minor"/>
    </font>
    <font>
      <sz val="10"/>
      <name val="Univers LT Std 57 Cn"/>
    </font>
    <font>
      <b/>
      <sz val="10"/>
      <name val="Calibri"/>
      <family val="2"/>
      <scheme val="minor"/>
    </font>
    <font>
      <b/>
      <sz val="9"/>
      <color indexed="81"/>
      <name val="Tahoma"/>
      <family val="2"/>
    </font>
    <font>
      <sz val="11"/>
      <color theme="0"/>
      <name val="Calibri"/>
      <family val="2"/>
      <scheme val="minor"/>
    </font>
    <font>
      <b/>
      <sz val="10"/>
      <color theme="0" tint="-0.499984740745262"/>
      <name val="Univers LT Std 57 Cn"/>
      <family val="2"/>
    </font>
    <font>
      <sz val="10"/>
      <color theme="0" tint="-0.499984740745262"/>
      <name val="Univers LT Std 57 Cn"/>
      <family val="2"/>
    </font>
    <font>
      <i/>
      <sz val="8"/>
      <color theme="0" tint="-0.499984740745262"/>
      <name val="Univers LT Std 57 Cn"/>
      <family val="2"/>
    </font>
    <font>
      <sz val="10"/>
      <color theme="0"/>
      <name val="Univers LT Std 57 Cn"/>
    </font>
    <font>
      <sz val="10"/>
      <color theme="0"/>
      <name val="Univers LT Std 57 Cn"/>
      <family val="2"/>
    </font>
    <font>
      <b/>
      <sz val="11"/>
      <color theme="0" tint="-0.499984740745262"/>
      <name val="Calibri"/>
      <family val="2"/>
      <scheme val="minor"/>
    </font>
    <font>
      <sz val="11"/>
      <color theme="0" tint="-0.499984740745262"/>
      <name val="Univers LT Std 57 Cn"/>
      <family val="2"/>
    </font>
    <font>
      <sz val="11"/>
      <color rgb="FFFF0000"/>
      <name val="Calibri"/>
      <family val="2"/>
      <scheme val="minor"/>
    </font>
    <font>
      <b/>
      <i/>
      <sz val="9"/>
      <color theme="1"/>
      <name val="Arial"/>
      <family val="2"/>
    </font>
    <font>
      <b/>
      <sz val="14"/>
      <color rgb="FF009DB1"/>
      <name val="Univers LT Std 57 Cn"/>
      <family val="2"/>
    </font>
    <font>
      <b/>
      <sz val="12"/>
      <color rgb="FF009DB1"/>
      <name val="Univers LT Std 57 Cn"/>
      <family val="2"/>
    </font>
    <font>
      <b/>
      <sz val="10"/>
      <color theme="0"/>
      <name val="Univers LT Std 57 Cn"/>
      <family val="2"/>
    </font>
    <font>
      <b/>
      <sz val="11"/>
      <color rgb="FF009DB1"/>
      <name val="Calibri"/>
      <family val="2"/>
      <scheme val="minor"/>
    </font>
    <font>
      <b/>
      <sz val="11"/>
      <color theme="0"/>
      <name val="Calibri"/>
      <family val="2"/>
      <scheme val="minor"/>
    </font>
    <font>
      <b/>
      <i/>
      <sz val="9"/>
      <color theme="1"/>
      <name val="Univers LT Std 57 Cn"/>
    </font>
    <font>
      <u/>
      <sz val="11"/>
      <color theme="10"/>
      <name val="Calibri"/>
      <family val="2"/>
      <scheme val="minor"/>
    </font>
    <font>
      <b/>
      <sz val="10"/>
      <color theme="1"/>
      <name val="Calibri"/>
      <family val="2"/>
      <scheme val="minor"/>
    </font>
    <font>
      <sz val="10"/>
      <color theme="1"/>
      <name val="Calibri"/>
      <family val="2"/>
      <scheme val="minor"/>
    </font>
    <font>
      <u/>
      <sz val="10"/>
      <color theme="1"/>
      <name val="Calibri"/>
      <family val="2"/>
      <scheme val="minor"/>
    </font>
    <font>
      <sz val="10"/>
      <color rgb="FF000000"/>
      <name val="Calibri"/>
      <family val="2"/>
      <scheme val="minor"/>
    </font>
    <font>
      <b/>
      <sz val="10"/>
      <color rgb="FF000000"/>
      <name val="Calibri"/>
      <family val="2"/>
      <scheme val="minor"/>
    </font>
    <font>
      <u/>
      <sz val="10"/>
      <color theme="10"/>
      <name val="Calibri"/>
      <family val="2"/>
      <scheme val="minor"/>
    </font>
    <font>
      <b/>
      <sz val="12"/>
      <color theme="0"/>
      <name val="Univers LT Std 57 Cn"/>
      <family val="2"/>
    </font>
    <font>
      <b/>
      <sz val="11"/>
      <color rgb="FF009DB1"/>
      <name val="Univers LT Std 57 Cn"/>
      <family val="2"/>
    </font>
    <font>
      <sz val="10"/>
      <color theme="1"/>
      <name val="Univers LT Std 57 Cn"/>
    </font>
    <font>
      <b/>
      <sz val="10"/>
      <color rgb="FFFF0000"/>
      <name val="Univers LT Std 57 Cn"/>
      <family val="2"/>
    </font>
  </fonts>
  <fills count="35">
    <fill>
      <patternFill patternType="none"/>
    </fill>
    <fill>
      <patternFill patternType="gray125"/>
    </fill>
    <fill>
      <patternFill patternType="solid">
        <fgColor theme="8" tint="0.79998168889431442"/>
        <bgColor indexed="65"/>
      </patternFill>
    </fill>
    <fill>
      <patternFill patternType="solid">
        <fgColor indexed="44"/>
        <bgColor indexed="64"/>
      </patternFill>
    </fill>
    <fill>
      <patternFill patternType="solid">
        <fgColor rgb="FFFFFF99"/>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99CCFF"/>
        <bgColor indexed="64"/>
      </patternFill>
    </fill>
    <fill>
      <patternFill patternType="solid">
        <fgColor rgb="FF0070C0"/>
        <bgColor indexed="0"/>
      </patternFill>
    </fill>
    <fill>
      <patternFill patternType="solid">
        <fgColor indexed="48"/>
        <bgColor indexed="64"/>
      </patternFill>
    </fill>
    <fill>
      <patternFill patternType="solid">
        <fgColor rgb="FF2973BD"/>
        <bgColor indexed="64"/>
      </patternFill>
    </fill>
    <fill>
      <patternFill patternType="solid">
        <fgColor rgb="FF00A1E3"/>
        <bgColor indexed="64"/>
      </patternFill>
    </fill>
    <fill>
      <patternFill patternType="solid">
        <fgColor rgb="FFC4D8ED"/>
        <bgColor indexed="64"/>
      </patternFill>
    </fill>
    <fill>
      <patternFill patternType="solid">
        <fgColor rgb="FFF0F8FF"/>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rgb="FFFFFF00"/>
        <bgColor indexed="64"/>
      </patternFill>
    </fill>
    <fill>
      <patternFill patternType="solid">
        <fgColor indexed="43"/>
        <bgColor indexed="64"/>
      </patternFill>
    </fill>
    <fill>
      <patternFill patternType="solid">
        <fgColor theme="7" tint="-0.249977111117893"/>
        <bgColor indexed="64"/>
      </patternFill>
    </fill>
    <fill>
      <patternFill patternType="solid">
        <fgColor rgb="FF009DB1"/>
        <bgColor indexed="64"/>
      </patternFill>
    </fill>
    <fill>
      <patternFill patternType="solid">
        <fgColor theme="7"/>
        <bgColor indexed="64"/>
      </patternFill>
    </fill>
    <fill>
      <patternFill patternType="solid">
        <fgColor rgb="FFE56C0C"/>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rgb="FF00B050"/>
        <bgColor indexed="64"/>
      </patternFill>
    </fill>
  </fills>
  <borders count="35">
    <border>
      <left/>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medium">
        <color indexed="64"/>
      </left>
      <right style="thin">
        <color indexed="23"/>
      </right>
      <top style="medium">
        <color indexed="64"/>
      </top>
      <bottom style="medium">
        <color indexed="64"/>
      </bottom>
      <diagonal/>
    </border>
    <border>
      <left style="thin">
        <color indexed="23"/>
      </left>
      <right style="thin">
        <color indexed="23"/>
      </right>
      <top style="medium">
        <color indexed="64"/>
      </top>
      <bottom style="medium">
        <color indexed="64"/>
      </bottom>
      <diagonal/>
    </border>
    <border>
      <left style="thin">
        <color indexed="23"/>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auto="1"/>
      </left>
      <right style="hair">
        <color auto="1"/>
      </right>
      <top style="thin">
        <color indexed="64"/>
      </top>
      <bottom/>
      <diagonal/>
    </border>
    <border>
      <left style="hair">
        <color auto="1"/>
      </left>
      <right style="hair">
        <color auto="1"/>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23"/>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indexed="23"/>
      </right>
      <top style="medium">
        <color indexed="64"/>
      </top>
      <bottom style="medium">
        <color indexed="64"/>
      </bottom>
      <diagonal/>
    </border>
    <border>
      <left style="thin">
        <color rgb="FFC0C0C0"/>
      </left>
      <right style="thin">
        <color indexed="64"/>
      </right>
      <top style="thin">
        <color rgb="FFC0C0C0"/>
      </top>
      <bottom style="thin">
        <color rgb="FFC0C0C0"/>
      </bottom>
      <diagonal/>
    </border>
    <border>
      <left/>
      <right style="thin">
        <color indexed="64"/>
      </right>
      <top style="thin">
        <color rgb="FFC0C0C0"/>
      </top>
      <bottom style="thin">
        <color rgb="FFC0C0C0"/>
      </bottom>
      <diagonal/>
    </border>
  </borders>
  <cellStyleXfs count="10">
    <xf numFmtId="0" fontId="0" fillId="0" borderId="0"/>
    <xf numFmtId="0" fontId="8" fillId="2" borderId="0" applyNumberFormat="0" applyBorder="0" applyAlignment="0" applyProtection="0"/>
    <xf numFmtId="0" fontId="10" fillId="0" borderId="0"/>
    <xf numFmtId="0" fontId="18" fillId="0" borderId="0"/>
    <xf numFmtId="0" fontId="40" fillId="0" borderId="0"/>
    <xf numFmtId="43" fontId="8" fillId="0" borderId="0" applyFont="0" applyFill="0" applyBorder="0" applyAlignment="0" applyProtection="0"/>
    <xf numFmtId="9" fontId="8" fillId="0" borderId="0" applyFont="0" applyFill="0" applyBorder="0" applyAlignment="0" applyProtection="0"/>
    <xf numFmtId="0" fontId="49" fillId="0" borderId="0"/>
    <xf numFmtId="0" fontId="8" fillId="0" borderId="0"/>
    <xf numFmtId="0" fontId="79" fillId="0" borderId="0" applyNumberFormat="0" applyFill="0" applyBorder="0" applyAlignment="0" applyProtection="0"/>
  </cellStyleXfs>
  <cellXfs count="363">
    <xf numFmtId="0" fontId="0" fillId="0" borderId="0" xfId="0"/>
    <xf numFmtId="0" fontId="2" fillId="0" borderId="0" xfId="0" applyFont="1"/>
    <xf numFmtId="0" fontId="0" fillId="0" borderId="0" xfId="0" applyFill="1" applyBorder="1"/>
    <xf numFmtId="0" fontId="0" fillId="0" borderId="0" xfId="0" applyBorder="1"/>
    <xf numFmtId="0" fontId="0" fillId="0" borderId="0" xfId="0" applyFill="1"/>
    <xf numFmtId="166" fontId="27" fillId="0" borderId="0" xfId="0" applyNumberFormat="1" applyFont="1" applyAlignment="1">
      <alignment horizontal="right"/>
    </xf>
    <xf numFmtId="0" fontId="27" fillId="0" borderId="0" xfId="0" applyFont="1" applyAlignment="1">
      <alignment horizontal="left" indent="4"/>
    </xf>
    <xf numFmtId="0" fontId="0" fillId="0" borderId="1" xfId="0" applyBorder="1"/>
    <xf numFmtId="0" fontId="28" fillId="0" borderId="0" xfId="0" applyFont="1"/>
    <xf numFmtId="0" fontId="28" fillId="0" borderId="1" xfId="0" applyFont="1" applyBorder="1"/>
    <xf numFmtId="0" fontId="26" fillId="7" borderId="0" xfId="0" applyFont="1" applyFill="1" applyBorder="1" applyAlignment="1">
      <alignment horizontal="center" vertical="center"/>
    </xf>
    <xf numFmtId="0" fontId="29" fillId="0" borderId="0" xfId="0" applyFont="1"/>
    <xf numFmtId="0" fontId="26" fillId="3" borderId="0" xfId="0" quotePrefix="1" applyFont="1" applyFill="1" applyBorder="1" applyAlignment="1">
      <alignment horizontal="left" vertical="center" wrapText="1"/>
    </xf>
    <xf numFmtId="0" fontId="26" fillId="3" borderId="0" xfId="0" quotePrefix="1" applyFont="1" applyFill="1" applyBorder="1" applyAlignment="1">
      <alignment horizontal="center" vertical="center"/>
    </xf>
    <xf numFmtId="0" fontId="26" fillId="5" borderId="0" xfId="0" quotePrefix="1" applyFont="1" applyFill="1" applyBorder="1" applyAlignment="1">
      <alignment horizontal="center" vertical="center"/>
    </xf>
    <xf numFmtId="0" fontId="26" fillId="6" borderId="0" xfId="0" quotePrefix="1" applyFont="1" applyFill="1" applyBorder="1" applyAlignment="1">
      <alignment horizontal="center" vertical="center"/>
    </xf>
    <xf numFmtId="167" fontId="27" fillId="0" borderId="0" xfId="0" applyNumberFormat="1" applyFont="1" applyAlignment="1">
      <alignment horizontal="right"/>
    </xf>
    <xf numFmtId="0" fontId="28" fillId="0" borderId="0" xfId="0" applyFont="1" applyBorder="1"/>
    <xf numFmtId="0" fontId="26" fillId="7" borderId="1" xfId="0" applyFont="1" applyFill="1" applyBorder="1" applyAlignment="1">
      <alignment horizontal="center" vertical="center"/>
    </xf>
    <xf numFmtId="0" fontId="30" fillId="0" borderId="0" xfId="0" applyFont="1"/>
    <xf numFmtId="0" fontId="26" fillId="6" borderId="0" xfId="0" applyFont="1" applyFill="1" applyBorder="1" applyAlignment="1">
      <alignment horizontal="center" vertical="center"/>
    </xf>
    <xf numFmtId="0" fontId="26" fillId="9" borderId="0" xfId="0" applyFont="1" applyFill="1" applyBorder="1" applyAlignment="1">
      <alignment horizontal="center" vertical="center"/>
    </xf>
    <xf numFmtId="0" fontId="26" fillId="5" borderId="0" xfId="0" applyFont="1" applyFill="1" applyBorder="1" applyAlignment="1">
      <alignment horizontal="center" vertical="center"/>
    </xf>
    <xf numFmtId="0" fontId="0" fillId="8" borderId="0" xfId="0" applyFill="1" applyBorder="1"/>
    <xf numFmtId="0" fontId="0" fillId="10" borderId="1" xfId="0" applyFill="1" applyBorder="1"/>
    <xf numFmtId="168" fontId="27" fillId="0" borderId="0" xfId="0" applyNumberFormat="1" applyFont="1" applyAlignment="1">
      <alignment horizontal="right"/>
    </xf>
    <xf numFmtId="168" fontId="27" fillId="0" borderId="1" xfId="0" applyNumberFormat="1" applyFont="1" applyBorder="1" applyAlignment="1">
      <alignment horizontal="right"/>
    </xf>
    <xf numFmtId="0" fontId="0" fillId="11" borderId="0" xfId="0" applyFill="1" applyBorder="1"/>
    <xf numFmtId="0" fontId="0" fillId="12" borderId="0" xfId="0" applyFill="1" applyBorder="1"/>
    <xf numFmtId="0" fontId="0" fillId="13" borderId="1" xfId="0" applyFill="1" applyBorder="1"/>
    <xf numFmtId="0" fontId="0" fillId="14" borderId="1" xfId="0" applyFill="1" applyBorder="1"/>
    <xf numFmtId="168" fontId="27" fillId="0" borderId="2" xfId="0" applyNumberFormat="1" applyFont="1" applyBorder="1" applyAlignment="1">
      <alignment horizontal="right"/>
    </xf>
    <xf numFmtId="0" fontId="26" fillId="3" borderId="3" xfId="0" quotePrefix="1" applyFont="1" applyFill="1" applyBorder="1" applyAlignment="1">
      <alignment horizontal="center" vertical="center"/>
    </xf>
    <xf numFmtId="0" fontId="26" fillId="3" borderId="4" xfId="0" quotePrefix="1" applyFont="1" applyFill="1" applyBorder="1" applyAlignment="1">
      <alignment horizontal="center" vertical="center"/>
    </xf>
    <xf numFmtId="0" fontId="35" fillId="3" borderId="3" xfId="0" applyFont="1" applyFill="1" applyBorder="1" applyAlignment="1">
      <alignment horizontal="center" vertical="center"/>
    </xf>
    <xf numFmtId="0" fontId="35" fillId="3" borderId="5" xfId="0" quotePrefix="1" applyFont="1" applyFill="1" applyBorder="1" applyAlignment="1">
      <alignment horizontal="center" vertical="center" wrapText="1"/>
    </xf>
    <xf numFmtId="0" fontId="35" fillId="3" borderId="4" xfId="0" applyFont="1" applyFill="1" applyBorder="1" applyAlignment="1">
      <alignment horizontal="center" vertical="center"/>
    </xf>
    <xf numFmtId="0" fontId="34" fillId="0" borderId="1" xfId="0" applyFont="1" applyBorder="1" applyAlignment="1"/>
    <xf numFmtId="0" fontId="33" fillId="0" borderId="1" xfId="0" applyFont="1" applyBorder="1" applyAlignment="1"/>
    <xf numFmtId="166" fontId="33" fillId="0" borderId="0" xfId="0" applyNumberFormat="1" applyFont="1" applyAlignment="1">
      <alignment horizontal="right"/>
    </xf>
    <xf numFmtId="166" fontId="33" fillId="0" borderId="1" xfId="0" applyNumberFormat="1" applyFont="1" applyBorder="1" applyAlignment="1">
      <alignment horizontal="right"/>
    </xf>
    <xf numFmtId="0" fontId="36" fillId="0" borderId="1" xfId="0" applyFont="1" applyBorder="1" applyAlignment="1"/>
    <xf numFmtId="169" fontId="33" fillId="0" borderId="0" xfId="0" applyNumberFormat="1" applyFont="1" applyAlignment="1">
      <alignment horizontal="right"/>
    </xf>
    <xf numFmtId="0" fontId="37" fillId="0" borderId="0" xfId="0" applyFont="1" applyBorder="1"/>
    <xf numFmtId="0" fontId="37" fillId="0" borderId="0" xfId="0" applyFont="1"/>
    <xf numFmtId="3" fontId="17" fillId="15" borderId="6" xfId="0" applyNumberFormat="1" applyFont="1" applyFill="1" applyBorder="1" applyAlignment="1">
      <alignment horizontal="right"/>
    </xf>
    <xf numFmtId="3" fontId="39" fillId="0" borderId="6" xfId="0" applyNumberFormat="1" applyFont="1" applyFill="1" applyBorder="1" applyAlignment="1">
      <alignment horizontal="right"/>
    </xf>
    <xf numFmtId="3" fontId="41" fillId="15" borderId="6" xfId="4" applyNumberFormat="1" applyFont="1" applyFill="1" applyBorder="1" applyAlignment="1">
      <alignment horizontal="left"/>
    </xf>
    <xf numFmtId="3" fontId="41" fillId="15" borderId="6" xfId="4" applyNumberFormat="1" applyFont="1" applyFill="1" applyBorder="1" applyAlignment="1">
      <alignment horizontal="left" indent="1"/>
    </xf>
    <xf numFmtId="0" fontId="39" fillId="0" borderId="6" xfId="0" applyFont="1" applyFill="1" applyBorder="1" applyAlignment="1">
      <alignment horizontal="left" indent="2"/>
    </xf>
    <xf numFmtId="0" fontId="17" fillId="15" borderId="6" xfId="0" applyFont="1" applyFill="1" applyBorder="1" applyAlignment="1">
      <alignment horizontal="left" indent="2"/>
    </xf>
    <xf numFmtId="0" fontId="17" fillId="3" borderId="3" xfId="0" applyFont="1" applyFill="1" applyBorder="1" applyAlignment="1">
      <alignment horizontal="center"/>
    </xf>
    <xf numFmtId="0" fontId="17" fillId="3" borderId="7" xfId="0" applyFont="1" applyFill="1" applyBorder="1" applyAlignment="1">
      <alignment horizontal="left" vertical="center" wrapText="1"/>
    </xf>
    <xf numFmtId="0" fontId="17" fillId="3" borderId="4" xfId="0" applyFont="1" applyFill="1" applyBorder="1" applyAlignment="1">
      <alignment horizontal="center"/>
    </xf>
    <xf numFmtId="3" fontId="17" fillId="15" borderId="8" xfId="0" applyNumberFormat="1" applyFont="1" applyFill="1" applyBorder="1" applyAlignment="1">
      <alignment horizontal="right"/>
    </xf>
    <xf numFmtId="3" fontId="39" fillId="0" borderId="8" xfId="0" applyNumberFormat="1" applyFont="1" applyFill="1" applyBorder="1" applyAlignment="1">
      <alignment horizontal="right"/>
    </xf>
    <xf numFmtId="0" fontId="37" fillId="0" borderId="1" xfId="0" applyFont="1" applyBorder="1"/>
    <xf numFmtId="2" fontId="0" fillId="0" borderId="0" xfId="0" applyNumberFormat="1" applyFill="1"/>
    <xf numFmtId="170" fontId="0" fillId="0" borderId="0" xfId="0" applyNumberFormat="1"/>
    <xf numFmtId="0" fontId="17" fillId="3" borderId="3" xfId="0" applyFont="1" applyFill="1" applyBorder="1" applyAlignment="1">
      <alignment horizontal="center" vertical="center" wrapText="1"/>
    </xf>
    <xf numFmtId="0" fontId="18" fillId="0" borderId="0" xfId="0" applyFont="1"/>
    <xf numFmtId="3" fontId="18" fillId="0" borderId="0" xfId="0" applyNumberFormat="1" applyFont="1"/>
    <xf numFmtId="171" fontId="18" fillId="0" borderId="0" xfId="5" applyNumberFormat="1" applyFont="1" applyAlignment="1">
      <alignment horizontal="right"/>
    </xf>
    <xf numFmtId="0" fontId="7" fillId="0" borderId="0" xfId="0" applyFont="1" applyAlignment="1">
      <alignment wrapText="1"/>
    </xf>
    <xf numFmtId="171" fontId="0" fillId="0" borderId="0" xfId="5" applyNumberFormat="1" applyFont="1"/>
    <xf numFmtId="3" fontId="41" fillId="15" borderId="12" xfId="4" applyNumberFormat="1" applyFont="1" applyFill="1" applyBorder="1" applyAlignment="1">
      <alignment horizontal="center"/>
    </xf>
    <xf numFmtId="3" fontId="41" fillId="15" borderId="12" xfId="4" applyNumberFormat="1" applyFont="1" applyFill="1" applyBorder="1" applyAlignment="1">
      <alignment horizontal="right"/>
    </xf>
    <xf numFmtId="0" fontId="39" fillId="0" borderId="13" xfId="0" applyFont="1" applyFill="1" applyBorder="1" applyAlignment="1">
      <alignment horizontal="left" indent="2"/>
    </xf>
    <xf numFmtId="3" fontId="39" fillId="0" borderId="13" xfId="0" applyNumberFormat="1" applyFont="1" applyFill="1" applyBorder="1" applyAlignment="1">
      <alignment horizontal="right"/>
    </xf>
    <xf numFmtId="0" fontId="47" fillId="0" borderId="0" xfId="0" applyFont="1"/>
    <xf numFmtId="0" fontId="17" fillId="3" borderId="5" xfId="0" applyFont="1" applyFill="1" applyBorder="1" applyAlignment="1">
      <alignment horizontal="center" vertical="center" wrapText="1"/>
    </xf>
    <xf numFmtId="0" fontId="0" fillId="0" borderId="9" xfId="0" applyBorder="1"/>
    <xf numFmtId="0" fontId="0" fillId="0" borderId="10" xfId="0" applyBorder="1"/>
    <xf numFmtId="0" fontId="0" fillId="0" borderId="11" xfId="0" applyBorder="1"/>
    <xf numFmtId="0" fontId="0" fillId="0" borderId="2" xfId="0" applyBorder="1"/>
    <xf numFmtId="0" fontId="0" fillId="0" borderId="14" xfId="0" applyBorder="1"/>
    <xf numFmtId="0" fontId="0" fillId="0" borderId="15" xfId="0" applyBorder="1"/>
    <xf numFmtId="0" fontId="0" fillId="0" borderId="16" xfId="0" applyBorder="1"/>
    <xf numFmtId="37" fontId="0" fillId="0" borderId="11" xfId="5" applyNumberFormat="1" applyFont="1" applyBorder="1"/>
    <xf numFmtId="37" fontId="0" fillId="0" borderId="1" xfId="5" applyNumberFormat="1" applyFont="1" applyBorder="1"/>
    <xf numFmtId="37" fontId="0" fillId="0" borderId="16" xfId="5" applyNumberFormat="1" applyFont="1" applyBorder="1"/>
    <xf numFmtId="0" fontId="50" fillId="16" borderId="3" xfId="7" applyFont="1" applyFill="1" applyBorder="1" applyAlignment="1">
      <alignment horizontal="center" vertical="center" wrapText="1"/>
    </xf>
    <xf numFmtId="171" fontId="50" fillId="16" borderId="3" xfId="5" applyNumberFormat="1" applyFont="1" applyFill="1" applyBorder="1" applyAlignment="1">
      <alignment horizontal="center" vertical="center" wrapText="1"/>
    </xf>
    <xf numFmtId="0" fontId="27" fillId="0" borderId="3" xfId="0" applyFont="1" applyFill="1" applyBorder="1"/>
    <xf numFmtId="171" fontId="27" fillId="0" borderId="3" xfId="5" applyNumberFormat="1" applyFont="1" applyFill="1" applyBorder="1"/>
    <xf numFmtId="2" fontId="0" fillId="0" borderId="0" xfId="6" applyNumberFormat="1" applyFont="1" applyAlignment="1">
      <alignment horizontal="right"/>
    </xf>
    <xf numFmtId="2" fontId="0" fillId="0" borderId="0" xfId="5" applyNumberFormat="1" applyFont="1"/>
    <xf numFmtId="2" fontId="0" fillId="0" borderId="0" xfId="5" applyNumberFormat="1" applyFont="1" applyAlignment="1">
      <alignment horizontal="right"/>
    </xf>
    <xf numFmtId="2" fontId="8" fillId="0" borderId="0" xfId="5" applyNumberFormat="1" applyAlignment="1">
      <alignment horizontal="right"/>
    </xf>
    <xf numFmtId="0" fontId="0" fillId="0" borderId="0" xfId="0" applyAlignment="1">
      <alignment wrapText="1"/>
    </xf>
    <xf numFmtId="0" fontId="51" fillId="17" borderId="0" xfId="0" applyFont="1" applyFill="1" applyAlignment="1">
      <alignment horizontal="center" vertical="top" wrapText="1"/>
    </xf>
    <xf numFmtId="0" fontId="52" fillId="0" borderId="0" xfId="0" applyFont="1" applyAlignment="1">
      <alignment horizontal="left"/>
    </xf>
    <xf numFmtId="0" fontId="0" fillId="0" borderId="0" xfId="0" applyAlignment="1">
      <alignment horizontal="right"/>
    </xf>
    <xf numFmtId="0" fontId="53" fillId="0" borderId="0" xfId="0" applyFont="1" applyAlignment="1">
      <alignment horizontal="left"/>
    </xf>
    <xf numFmtId="0" fontId="39" fillId="0" borderId="20" xfId="0" applyNumberFormat="1" applyFont="1" applyBorder="1" applyAlignment="1">
      <alignment horizontal="right"/>
    </xf>
    <xf numFmtId="0" fontId="39" fillId="21" borderId="20" xfId="0" applyNumberFormat="1" applyFont="1" applyFill="1" applyBorder="1" applyAlignment="1">
      <alignment horizontal="right"/>
    </xf>
    <xf numFmtId="0" fontId="41" fillId="22" borderId="21" xfId="0" applyFont="1" applyFill="1" applyBorder="1" applyAlignment="1">
      <alignment horizontal="center" vertical="center"/>
    </xf>
    <xf numFmtId="0" fontId="41" fillId="22" borderId="22" xfId="0" applyFont="1" applyFill="1" applyBorder="1" applyAlignment="1">
      <alignment horizontal="center" vertical="center"/>
    </xf>
    <xf numFmtId="0" fontId="41" fillId="22" borderId="23" xfId="0" applyFont="1" applyFill="1" applyBorder="1" applyAlignment="1">
      <alignment horizontal="center" vertical="center"/>
    </xf>
    <xf numFmtId="0" fontId="58" fillId="0" borderId="24" xfId="0" applyFont="1" applyBorder="1" applyAlignment="1">
      <alignment horizontal="left" vertical="center" indent="1"/>
    </xf>
    <xf numFmtId="0" fontId="58" fillId="0" borderId="0" xfId="0" applyFont="1" applyBorder="1" applyAlignment="1">
      <alignment horizontal="left" vertical="center" indent="1"/>
    </xf>
    <xf numFmtId="0" fontId="58" fillId="0" borderId="0" xfId="0" applyFont="1" applyBorder="1" applyAlignment="1">
      <alignment horizontal="right" vertical="center" indent="1"/>
    </xf>
    <xf numFmtId="3" fontId="58" fillId="0" borderId="0" xfId="0" applyNumberFormat="1" applyFont="1" applyBorder="1" applyAlignment="1">
      <alignment horizontal="right" vertical="center" indent="1"/>
    </xf>
    <xf numFmtId="165" fontId="58" fillId="0" borderId="25" xfId="0" applyNumberFormat="1" applyFont="1" applyBorder="1" applyAlignment="1">
      <alignment horizontal="left" vertical="center" indent="1"/>
    </xf>
    <xf numFmtId="0" fontId="61" fillId="4" borderId="26" xfId="8" applyFont="1" applyFill="1" applyBorder="1" applyAlignment="1">
      <alignment horizontal="center" vertical="center" wrapText="1"/>
    </xf>
    <xf numFmtId="0" fontId="61" fillId="4" borderId="26" xfId="8" applyFont="1" applyFill="1" applyBorder="1" applyAlignment="1">
      <alignment vertical="center" wrapText="1"/>
    </xf>
    <xf numFmtId="49" fontId="61" fillId="4" borderId="26" xfId="8" applyNumberFormat="1" applyFont="1" applyFill="1" applyBorder="1" applyAlignment="1">
      <alignment vertical="center" wrapText="1"/>
    </xf>
    <xf numFmtId="3" fontId="59" fillId="23" borderId="5" xfId="8" applyNumberFormat="1" applyFont="1" applyFill="1" applyBorder="1" applyAlignment="1">
      <alignment horizontal="right" vertical="center"/>
    </xf>
    <xf numFmtId="3" fontId="59" fillId="22" borderId="6" xfId="0" applyNumberFormat="1" applyFont="1" applyFill="1" applyBorder="1" applyAlignment="1">
      <alignment horizontal="right" vertical="center"/>
    </xf>
    <xf numFmtId="3" fontId="0" fillId="0" borderId="0" xfId="0" applyNumberFormat="1"/>
    <xf numFmtId="165" fontId="0" fillId="0" borderId="0" xfId="0" applyNumberFormat="1"/>
    <xf numFmtId="3" fontId="59" fillId="23" borderId="3" xfId="8" applyNumberFormat="1" applyFont="1" applyFill="1" applyBorder="1" applyAlignment="1">
      <alignment horizontal="right" vertical="center" wrapText="1"/>
    </xf>
    <xf numFmtId="3" fontId="59" fillId="23" borderId="28" xfId="5" applyNumberFormat="1" applyFont="1" applyFill="1" applyBorder="1" applyAlignment="1">
      <alignment vertical="center"/>
    </xf>
    <xf numFmtId="3" fontId="59" fillId="22" borderId="29" xfId="8" applyNumberFormat="1" applyFont="1" applyFill="1" applyBorder="1" applyAlignment="1">
      <alignment vertical="center"/>
    </xf>
    <xf numFmtId="0" fontId="3" fillId="24" borderId="0" xfId="0" applyNumberFormat="1" applyFont="1" applyFill="1" applyAlignment="1">
      <alignment horizontal="center" wrapText="1"/>
    </xf>
    <xf numFmtId="0" fontId="61" fillId="24" borderId="27" xfId="8" applyFont="1" applyFill="1" applyBorder="1" applyAlignment="1">
      <alignment vertical="center" wrapText="1"/>
    </xf>
    <xf numFmtId="1" fontId="0" fillId="0" borderId="0" xfId="0" applyNumberFormat="1"/>
    <xf numFmtId="0" fontId="17" fillId="3" borderId="7" xfId="0" applyFont="1" applyFill="1" applyBorder="1" applyAlignment="1">
      <alignment horizontal="center"/>
    </xf>
    <xf numFmtId="0" fontId="3" fillId="0" borderId="0" xfId="0" applyFont="1" applyFill="1" applyBorder="1"/>
    <xf numFmtId="0" fontId="0" fillId="0" borderId="0" xfId="0" applyAlignment="1">
      <alignment vertical="center"/>
    </xf>
    <xf numFmtId="0" fontId="30" fillId="0" borderId="0" xfId="0" applyFont="1" applyAlignment="1">
      <alignment vertical="center"/>
    </xf>
    <xf numFmtId="0" fontId="72" fillId="25" borderId="0" xfId="0" applyFont="1" applyFill="1" applyAlignment="1">
      <alignment horizontal="left" indent="3"/>
    </xf>
    <xf numFmtId="166" fontId="27" fillId="25" borderId="0" xfId="0" applyNumberFormat="1" applyFont="1" applyFill="1" applyAlignment="1">
      <alignment horizontal="right"/>
    </xf>
    <xf numFmtId="167" fontId="27" fillId="25" borderId="0" xfId="0" applyNumberFormat="1" applyFont="1" applyFill="1" applyAlignment="1">
      <alignment horizontal="right"/>
    </xf>
    <xf numFmtId="0" fontId="0" fillId="10" borderId="0" xfId="0" applyFill="1" applyBorder="1"/>
    <xf numFmtId="168" fontId="27" fillId="25" borderId="0" xfId="0" applyNumberFormat="1" applyFont="1" applyFill="1" applyAlignment="1">
      <alignment horizontal="right"/>
    </xf>
    <xf numFmtId="0" fontId="30" fillId="0" borderId="15" xfId="0" applyFont="1" applyBorder="1"/>
    <xf numFmtId="0" fontId="28" fillId="0" borderId="0" xfId="0" applyFont="1" applyFill="1" applyBorder="1"/>
    <xf numFmtId="0" fontId="26" fillId="26" borderId="0" xfId="0" applyFont="1" applyFill="1" applyBorder="1" applyAlignment="1">
      <alignment horizontal="center" vertical="center"/>
    </xf>
    <xf numFmtId="168" fontId="27" fillId="25" borderId="1" xfId="0" applyNumberFormat="1" applyFont="1" applyFill="1" applyBorder="1" applyAlignment="1">
      <alignment horizontal="right"/>
    </xf>
    <xf numFmtId="0" fontId="0" fillId="14" borderId="0" xfId="0" applyFill="1" applyBorder="1"/>
    <xf numFmtId="0" fontId="28" fillId="0" borderId="2" xfId="0" applyFont="1" applyBorder="1"/>
    <xf numFmtId="0" fontId="29" fillId="0" borderId="2" xfId="0" applyFont="1" applyBorder="1"/>
    <xf numFmtId="0" fontId="26" fillId="7" borderId="2" xfId="0" applyFont="1" applyFill="1" applyBorder="1" applyAlignment="1">
      <alignment horizontal="center" vertical="center"/>
    </xf>
    <xf numFmtId="168" fontId="27" fillId="25" borderId="2" xfId="0" applyNumberFormat="1" applyFont="1" applyFill="1" applyBorder="1" applyAlignment="1">
      <alignment horizontal="right"/>
    </xf>
    <xf numFmtId="0" fontId="33" fillId="0" borderId="0" xfId="0" applyNumberFormat="1" applyFont="1" applyFill="1" applyBorder="1" applyAlignment="1">
      <alignment horizontal="right"/>
    </xf>
    <xf numFmtId="0" fontId="26" fillId="3" borderId="1" xfId="0" quotePrefix="1" applyFont="1" applyFill="1" applyBorder="1" applyAlignment="1">
      <alignment horizontal="left" vertical="center" wrapText="1"/>
    </xf>
    <xf numFmtId="0" fontId="0" fillId="0" borderId="3" xfId="0" applyBorder="1"/>
    <xf numFmtId="0" fontId="0" fillId="0" borderId="4" xfId="0" applyBorder="1"/>
    <xf numFmtId="0" fontId="26" fillId="25" borderId="0" xfId="0" applyFont="1" applyFill="1" applyAlignment="1"/>
    <xf numFmtId="0" fontId="34" fillId="0" borderId="0" xfId="0" applyFont="1" applyBorder="1" applyAlignment="1"/>
    <xf numFmtId="0" fontId="33" fillId="0" borderId="0" xfId="0" applyFont="1" applyBorder="1" applyAlignment="1"/>
    <xf numFmtId="2" fontId="0" fillId="0" borderId="0" xfId="0" applyNumberFormat="1"/>
    <xf numFmtId="3" fontId="41" fillId="15" borderId="8" xfId="4" applyNumberFormat="1" applyFont="1" applyFill="1" applyBorder="1" applyAlignment="1">
      <alignment horizontal="left"/>
    </xf>
    <xf numFmtId="3" fontId="41" fillId="15" borderId="8" xfId="4" applyNumberFormat="1" applyFont="1" applyFill="1" applyBorder="1" applyAlignment="1">
      <alignment horizontal="left" indent="1"/>
    </xf>
    <xf numFmtId="0" fontId="39" fillId="0" borderId="8" xfId="0" applyFont="1" applyFill="1" applyBorder="1" applyAlignment="1">
      <alignment horizontal="left" indent="2"/>
    </xf>
    <xf numFmtId="0" fontId="17" fillId="15" borderId="8" xfId="0" applyFont="1" applyFill="1" applyBorder="1" applyAlignment="1">
      <alignment horizontal="left" indent="2"/>
    </xf>
    <xf numFmtId="0" fontId="41" fillId="22" borderId="30" xfId="0" applyFont="1" applyFill="1" applyBorder="1" applyAlignment="1">
      <alignment horizontal="left" vertical="center"/>
    </xf>
    <xf numFmtId="3" fontId="58" fillId="0" borderId="31" xfId="0" applyNumberFormat="1" applyFont="1" applyFill="1" applyBorder="1" applyAlignment="1">
      <alignment horizontal="right" indent="1"/>
    </xf>
    <xf numFmtId="0" fontId="41" fillId="22" borderId="32" xfId="0" applyFont="1" applyFill="1" applyBorder="1" applyAlignment="1">
      <alignment horizontal="center" vertical="center"/>
    </xf>
    <xf numFmtId="165" fontId="0" fillId="0" borderId="0" xfId="0" applyNumberFormat="1" applyFill="1"/>
    <xf numFmtId="0" fontId="0" fillId="0" borderId="0" xfId="0" applyAlignment="1">
      <alignment horizontal="left"/>
    </xf>
    <xf numFmtId="0" fontId="41" fillId="22" borderId="30" xfId="0" applyFont="1" applyFill="1" applyBorder="1" applyAlignment="1">
      <alignment horizontal="left" vertical="center" wrapText="1"/>
    </xf>
    <xf numFmtId="0" fontId="17" fillId="3" borderId="2" xfId="0" applyFont="1" applyFill="1" applyBorder="1" applyAlignment="1">
      <alignment horizontal="center" vertical="center" wrapText="1"/>
    </xf>
    <xf numFmtId="0" fontId="57" fillId="20" borderId="17" xfId="0" applyFont="1" applyFill="1" applyBorder="1" applyAlignment="1">
      <alignment vertical="top" wrapText="1"/>
    </xf>
    <xf numFmtId="2" fontId="0" fillId="0" borderId="0" xfId="0" applyNumberFormat="1" applyFill="1" applyProtection="1"/>
    <xf numFmtId="43" fontId="0" fillId="0" borderId="0" xfId="0" applyNumberFormat="1"/>
    <xf numFmtId="0" fontId="7" fillId="0" borderId="0" xfId="0" applyFont="1" applyAlignment="1"/>
    <xf numFmtId="0" fontId="18" fillId="0" borderId="0" xfId="0" applyFont="1" applyAlignment="1">
      <alignment wrapText="1"/>
    </xf>
    <xf numFmtId="2" fontId="4" fillId="0" borderId="0" xfId="6" applyNumberFormat="1" applyFont="1" applyAlignment="1">
      <alignment horizontal="center" wrapText="1"/>
    </xf>
    <xf numFmtId="0" fontId="55" fillId="18" borderId="17" xfId="0" applyFont="1" applyFill="1" applyBorder="1" applyAlignment="1">
      <alignment vertical="top" wrapText="1"/>
    </xf>
    <xf numFmtId="0" fontId="55" fillId="18" borderId="18" xfId="0" applyFont="1" applyFill="1" applyBorder="1" applyAlignment="1">
      <alignment vertical="top" wrapText="1"/>
    </xf>
    <xf numFmtId="2" fontId="0" fillId="0" borderId="0" xfId="6" applyNumberFormat="1" applyFont="1"/>
    <xf numFmtId="0" fontId="34" fillId="17" borderId="0" xfId="0" applyFont="1" applyFill="1" applyAlignment="1">
      <alignment horizontal="center" vertical="top" wrapText="1"/>
    </xf>
    <xf numFmtId="0" fontId="51" fillId="17" borderId="1" xfId="0" applyFont="1" applyFill="1" applyBorder="1" applyAlignment="1">
      <alignment horizontal="center" vertical="top" wrapText="1"/>
    </xf>
    <xf numFmtId="0" fontId="0" fillId="0" borderId="1" xfId="0" applyBorder="1" applyAlignment="1">
      <alignment horizontal="right"/>
    </xf>
    <xf numFmtId="2" fontId="0" fillId="0" borderId="1" xfId="6" applyNumberFormat="1" applyFont="1" applyBorder="1"/>
    <xf numFmtId="0" fontId="39" fillId="0" borderId="19" xfId="0" applyNumberFormat="1" applyFont="1" applyBorder="1" applyAlignment="1">
      <alignment horizontal="right"/>
    </xf>
    <xf numFmtId="0" fontId="39" fillId="21" borderId="19" xfId="0" applyNumberFormat="1" applyFont="1" applyFill="1" applyBorder="1" applyAlignment="1">
      <alignment horizontal="right"/>
    </xf>
    <xf numFmtId="0" fontId="39" fillId="0" borderId="33" xfId="0" applyNumberFormat="1" applyFont="1" applyBorder="1" applyAlignment="1">
      <alignment horizontal="right"/>
    </xf>
    <xf numFmtId="0" fontId="39" fillId="21" borderId="33" xfId="0" applyNumberFormat="1" applyFont="1" applyFill="1" applyBorder="1" applyAlignment="1">
      <alignment horizontal="right"/>
    </xf>
    <xf numFmtId="0" fontId="54" fillId="19" borderId="17" xfId="0" applyFont="1" applyFill="1" applyBorder="1" applyAlignment="1">
      <alignment vertical="center" wrapText="1"/>
    </xf>
    <xf numFmtId="165" fontId="0" fillId="0" borderId="15" xfId="0" applyNumberFormat="1" applyBorder="1"/>
    <xf numFmtId="0" fontId="55" fillId="18" borderId="33" xfId="0" applyFont="1" applyFill="1" applyBorder="1" applyAlignment="1">
      <alignment vertical="top" wrapText="1"/>
    </xf>
    <xf numFmtId="0" fontId="54" fillId="19" borderId="33" xfId="0" applyFont="1" applyFill="1" applyBorder="1" applyAlignment="1">
      <alignment vertical="center" wrapText="1"/>
    </xf>
    <xf numFmtId="0" fontId="57" fillId="20" borderId="33" xfId="0" applyFont="1" applyFill="1" applyBorder="1" applyAlignment="1">
      <alignment vertical="top" wrapText="1"/>
    </xf>
    <xf numFmtId="0" fontId="0" fillId="0" borderId="0" xfId="0" applyFont="1"/>
    <xf numFmtId="0" fontId="0" fillId="0" borderId="1" xfId="0" applyFont="1" applyBorder="1"/>
    <xf numFmtId="0" fontId="56" fillId="18" borderId="18" xfId="0" applyFont="1" applyFill="1" applyBorder="1" applyAlignment="1">
      <alignment vertical="top" wrapText="1"/>
    </xf>
    <xf numFmtId="0" fontId="56" fillId="18" borderId="34" xfId="0" applyFont="1" applyFill="1" applyBorder="1" applyAlignment="1">
      <alignment vertical="top" wrapText="1"/>
    </xf>
    <xf numFmtId="0" fontId="0" fillId="0" borderId="1" xfId="0" applyFill="1" applyBorder="1"/>
    <xf numFmtId="167" fontId="27" fillId="25" borderId="1" xfId="0" applyNumberFormat="1" applyFont="1" applyFill="1" applyBorder="1" applyAlignment="1">
      <alignment horizontal="right"/>
    </xf>
    <xf numFmtId="167" fontId="27" fillId="0" borderId="1" xfId="0" applyNumberFormat="1" applyFont="1" applyBorder="1" applyAlignment="1">
      <alignment horizontal="right"/>
    </xf>
    <xf numFmtId="0" fontId="73" fillId="0" borderId="0" xfId="0" applyFont="1" applyProtection="1">
      <protection locked="0" hidden="1"/>
    </xf>
    <xf numFmtId="0" fontId="74" fillId="0" borderId="0" xfId="0" applyFont="1" applyProtection="1">
      <protection hidden="1"/>
    </xf>
    <xf numFmtId="0" fontId="5" fillId="0" borderId="0" xfId="0" applyFont="1" applyAlignment="1" applyProtection="1">
      <alignment vertical="top"/>
      <protection hidden="1"/>
    </xf>
    <xf numFmtId="166" fontId="4" fillId="0" borderId="0" xfId="0" applyNumberFormat="1" applyFont="1" applyAlignment="1" applyProtection="1">
      <alignment horizontal="center" wrapText="1"/>
      <protection hidden="1"/>
    </xf>
    <xf numFmtId="0" fontId="24" fillId="0" borderId="0" xfId="0" applyFont="1" applyAlignment="1" applyProtection="1">
      <alignment vertical="top"/>
      <protection hidden="1"/>
    </xf>
    <xf numFmtId="0" fontId="0" fillId="0" borderId="0" xfId="0" applyProtection="1">
      <protection hidden="1"/>
    </xf>
    <xf numFmtId="0" fontId="2" fillId="0" borderId="0" xfId="0" applyFont="1" applyProtection="1">
      <protection hidden="1"/>
    </xf>
    <xf numFmtId="0" fontId="3" fillId="0" borderId="0" xfId="0" applyNumberFormat="1" applyFont="1" applyAlignment="1" applyProtection="1">
      <alignment horizontal="center" wrapText="1"/>
      <protection hidden="1"/>
    </xf>
    <xf numFmtId="0" fontId="2" fillId="0" borderId="0" xfId="0" applyNumberFormat="1" applyFont="1" applyAlignment="1" applyProtection="1">
      <alignment horizontal="center" wrapText="1"/>
      <protection hidden="1"/>
    </xf>
    <xf numFmtId="0" fontId="63" fillId="0" borderId="0" xfId="0" applyFont="1" applyProtection="1">
      <protection hidden="1"/>
    </xf>
    <xf numFmtId="0" fontId="23" fillId="0" borderId="0" xfId="0" applyFont="1" applyAlignment="1" applyProtection="1">
      <alignment vertical="top"/>
      <protection hidden="1"/>
    </xf>
    <xf numFmtId="0" fontId="19" fillId="0" borderId="0" xfId="0" applyFont="1" applyAlignment="1" applyProtection="1">
      <alignment vertical="top"/>
      <protection hidden="1"/>
    </xf>
    <xf numFmtId="0" fontId="0" fillId="0" borderId="0" xfId="0" applyAlignment="1" applyProtection="1">
      <alignment vertical="top"/>
      <protection hidden="1"/>
    </xf>
    <xf numFmtId="0" fontId="22" fillId="0" borderId="0" xfId="0" applyFont="1" applyAlignment="1" applyProtection="1">
      <alignment vertical="top"/>
      <protection hidden="1"/>
    </xf>
    <xf numFmtId="0" fontId="3" fillId="0" borderId="0" xfId="0" applyFont="1" applyProtection="1">
      <protection hidden="1"/>
    </xf>
    <xf numFmtId="0" fontId="59" fillId="0" borderId="0" xfId="0" applyFont="1" applyProtection="1">
      <protection hidden="1"/>
    </xf>
    <xf numFmtId="0" fontId="5" fillId="0" borderId="0" xfId="0" applyFont="1" applyAlignment="1" applyProtection="1">
      <alignment vertical="top" wrapText="1"/>
      <protection hidden="1"/>
    </xf>
    <xf numFmtId="0" fontId="23" fillId="0" borderId="0" xfId="0" applyFont="1" applyAlignment="1" applyProtection="1">
      <alignment vertical="top" wrapText="1"/>
      <protection hidden="1"/>
    </xf>
    <xf numFmtId="0" fontId="21" fillId="0" borderId="0" xfId="0" applyFont="1" applyProtection="1">
      <protection hidden="1"/>
    </xf>
    <xf numFmtId="0" fontId="7" fillId="0" borderId="0" xfId="0" applyNumberFormat="1" applyFont="1" applyAlignment="1" applyProtection="1">
      <alignment horizontal="right" wrapText="1"/>
      <protection hidden="1"/>
    </xf>
    <xf numFmtId="0" fontId="1" fillId="0" borderId="0" xfId="0" applyFont="1" applyProtection="1">
      <protection hidden="1"/>
    </xf>
    <xf numFmtId="172" fontId="60" fillId="0" borderId="0" xfId="0" applyNumberFormat="1" applyFont="1" applyFill="1" applyBorder="1" applyAlignment="1" applyProtection="1">
      <alignment horizontal="center"/>
      <protection hidden="1"/>
    </xf>
    <xf numFmtId="0" fontId="63" fillId="0" borderId="0" xfId="0" applyFont="1" applyBorder="1" applyProtection="1">
      <protection hidden="1"/>
    </xf>
    <xf numFmtId="165" fontId="0" fillId="0" borderId="0" xfId="0" applyNumberFormat="1" applyProtection="1">
      <protection hidden="1"/>
    </xf>
    <xf numFmtId="165" fontId="4" fillId="0" borderId="0" xfId="0" applyNumberFormat="1" applyFont="1" applyAlignment="1" applyProtection="1">
      <alignment horizontal="center" wrapText="1"/>
      <protection hidden="1"/>
    </xf>
    <xf numFmtId="0" fontId="19" fillId="0" borderId="0" xfId="0" applyFont="1" applyAlignment="1" applyProtection="1">
      <alignment vertical="top" wrapText="1"/>
      <protection hidden="1"/>
    </xf>
    <xf numFmtId="0" fontId="21" fillId="0" borderId="0" xfId="0" applyFont="1" applyAlignment="1" applyProtection="1">
      <alignment vertical="top" wrapText="1"/>
      <protection hidden="1"/>
    </xf>
    <xf numFmtId="165" fontId="4" fillId="0" borderId="0" xfId="0" applyNumberFormat="1" applyFont="1" applyFill="1" applyAlignment="1" applyProtection="1">
      <alignment horizontal="center" wrapText="1"/>
      <protection hidden="1"/>
    </xf>
    <xf numFmtId="0" fontId="63" fillId="0" borderId="0" xfId="0" applyFont="1" applyFill="1" applyBorder="1" applyProtection="1">
      <protection hidden="1"/>
    </xf>
    <xf numFmtId="0" fontId="3" fillId="0" borderId="0" xfId="0" applyNumberFormat="1" applyFont="1" applyFill="1" applyAlignment="1" applyProtection="1">
      <alignment horizontal="center" wrapText="1"/>
      <protection hidden="1"/>
    </xf>
    <xf numFmtId="0" fontId="3" fillId="0" borderId="0" xfId="0" applyNumberFormat="1" applyFont="1" applyFill="1" applyAlignment="1" applyProtection="1">
      <alignment horizontal="right" wrapText="1"/>
      <protection hidden="1"/>
    </xf>
    <xf numFmtId="164" fontId="0" fillId="0" borderId="0" xfId="0" applyNumberFormat="1" applyFont="1" applyAlignment="1" applyProtection="1">
      <alignment horizontal="right" wrapText="1"/>
      <protection hidden="1"/>
    </xf>
    <xf numFmtId="0" fontId="0" fillId="0" borderId="0" xfId="0" applyFill="1" applyAlignment="1" applyProtection="1">
      <alignment vertical="top" wrapText="1"/>
      <protection hidden="1"/>
    </xf>
    <xf numFmtId="0" fontId="19" fillId="0" borderId="0" xfId="0" applyFont="1" applyFill="1" applyAlignment="1" applyProtection="1">
      <alignment vertical="top" wrapText="1"/>
      <protection hidden="1"/>
    </xf>
    <xf numFmtId="0" fontId="21" fillId="0" borderId="0" xfId="0" applyFont="1" applyFill="1" applyAlignment="1" applyProtection="1">
      <alignment vertical="top" wrapText="1"/>
      <protection hidden="1"/>
    </xf>
    <xf numFmtId="0" fontId="64" fillId="0" borderId="0" xfId="0" applyNumberFormat="1" applyFont="1" applyAlignment="1" applyProtection="1">
      <alignment horizontal="center" wrapText="1"/>
      <protection hidden="1"/>
    </xf>
    <xf numFmtId="164" fontId="65" fillId="0" borderId="0" xfId="0" applyNumberFormat="1" applyFont="1" applyAlignment="1" applyProtection="1">
      <alignment horizontal="center" wrapText="1"/>
      <protection hidden="1"/>
    </xf>
    <xf numFmtId="173" fontId="65" fillId="0" borderId="0" xfId="6" applyNumberFormat="1" applyFont="1" applyAlignment="1" applyProtection="1">
      <alignment horizontal="center" wrapText="1"/>
      <protection hidden="1"/>
    </xf>
    <xf numFmtId="0" fontId="29" fillId="0" borderId="0" xfId="0" applyFont="1" applyAlignment="1" applyProtection="1">
      <alignment horizontal="left"/>
      <protection hidden="1"/>
    </xf>
    <xf numFmtId="0" fontId="12" fillId="0" borderId="0" xfId="1" applyFont="1" applyFill="1" applyAlignment="1" applyProtection="1">
      <alignment horizontal="center" vertical="top"/>
      <protection hidden="1"/>
    </xf>
    <xf numFmtId="2" fontId="12" fillId="0" borderId="0" xfId="0" applyNumberFormat="1" applyFont="1" applyFill="1" applyAlignment="1" applyProtection="1">
      <alignment horizontal="center" vertical="top"/>
      <protection hidden="1"/>
    </xf>
    <xf numFmtId="0" fontId="0" fillId="0" borderId="0" xfId="0" applyAlignment="1" applyProtection="1">
      <alignment horizontal="center"/>
      <protection hidden="1"/>
    </xf>
    <xf numFmtId="0" fontId="37" fillId="0" borderId="0" xfId="0" applyFont="1" applyProtection="1">
      <protection hidden="1"/>
    </xf>
    <xf numFmtId="0" fontId="37" fillId="0" borderId="0" xfId="0" applyFont="1" applyFill="1" applyAlignment="1" applyProtection="1">
      <protection hidden="1"/>
    </xf>
    <xf numFmtId="0" fontId="70" fillId="0" borderId="0" xfId="0" applyFont="1" applyFill="1" applyAlignment="1" applyProtection="1">
      <protection hidden="1"/>
    </xf>
    <xf numFmtId="2" fontId="65" fillId="0" borderId="0" xfId="0" applyNumberFormat="1" applyFont="1" applyAlignment="1" applyProtection="1">
      <alignment horizontal="center" wrapText="1"/>
      <protection hidden="1"/>
    </xf>
    <xf numFmtId="0" fontId="28" fillId="0" borderId="0" xfId="0" applyFont="1" applyBorder="1" applyProtection="1">
      <protection hidden="1"/>
    </xf>
    <xf numFmtId="0" fontId="64" fillId="0" borderId="0" xfId="1" applyFont="1" applyFill="1" applyAlignment="1" applyProtection="1">
      <alignment horizontal="center" vertical="top"/>
      <protection hidden="1"/>
    </xf>
    <xf numFmtId="0" fontId="64" fillId="0" borderId="0" xfId="0" applyFont="1" applyAlignment="1" applyProtection="1">
      <alignment horizontal="center"/>
      <protection hidden="1"/>
    </xf>
    <xf numFmtId="2" fontId="65" fillId="0" borderId="0" xfId="0" applyNumberFormat="1" applyFont="1" applyFill="1" applyAlignment="1" applyProtection="1">
      <alignment horizontal="center" vertical="top"/>
      <protection hidden="1"/>
    </xf>
    <xf numFmtId="0" fontId="63" fillId="0" borderId="0" xfId="0" applyFont="1" applyFill="1" applyAlignment="1" applyProtection="1">
      <protection hidden="1"/>
    </xf>
    <xf numFmtId="0" fontId="69" fillId="0" borderId="0" xfId="0" applyFont="1" applyAlignment="1" applyProtection="1">
      <alignment horizontal="left"/>
      <protection hidden="1"/>
    </xf>
    <xf numFmtId="0" fontId="68" fillId="0" borderId="0" xfId="1" applyFont="1" applyFill="1" applyAlignment="1" applyProtection="1">
      <alignment horizontal="center" vertical="top"/>
      <protection hidden="1"/>
    </xf>
    <xf numFmtId="2" fontId="68" fillId="0" borderId="0" xfId="0" applyNumberFormat="1" applyFont="1" applyFill="1" applyAlignment="1" applyProtection="1">
      <alignment horizontal="center" vertical="top"/>
      <protection hidden="1"/>
    </xf>
    <xf numFmtId="0" fontId="64" fillId="0" borderId="0" xfId="0" applyFont="1" applyProtection="1">
      <protection hidden="1"/>
    </xf>
    <xf numFmtId="0" fontId="69" fillId="0" borderId="0" xfId="0" applyFont="1" applyProtection="1">
      <protection hidden="1"/>
    </xf>
    <xf numFmtId="0" fontId="67" fillId="0" borderId="0" xfId="0" applyNumberFormat="1" applyFont="1" applyAlignment="1" applyProtection="1">
      <alignment horizontal="center" wrapText="1"/>
      <protection hidden="1"/>
    </xf>
    <xf numFmtId="165" fontId="65" fillId="0" borderId="0" xfId="0" applyNumberFormat="1" applyFont="1" applyAlignment="1" applyProtection="1">
      <alignment horizontal="center" wrapText="1"/>
      <protection hidden="1"/>
    </xf>
    <xf numFmtId="170" fontId="37" fillId="0" borderId="0" xfId="0" applyNumberFormat="1" applyFont="1" applyProtection="1">
      <protection hidden="1"/>
    </xf>
    <xf numFmtId="164" fontId="63" fillId="0" borderId="0" xfId="0" applyNumberFormat="1" applyFont="1" applyFill="1" applyAlignment="1" applyProtection="1">
      <alignment horizontal="right"/>
      <protection hidden="1"/>
    </xf>
    <xf numFmtId="164" fontId="37" fillId="0" borderId="0" xfId="0" applyNumberFormat="1" applyFont="1" applyFill="1" applyAlignment="1" applyProtection="1">
      <alignment horizontal="right"/>
      <protection hidden="1"/>
    </xf>
    <xf numFmtId="0" fontId="30" fillId="0" borderId="0" xfId="0" applyFont="1" applyAlignment="1" applyProtection="1">
      <alignment horizontal="left"/>
      <protection hidden="1"/>
    </xf>
    <xf numFmtId="0" fontId="22" fillId="0" borderId="0" xfId="0" applyFont="1" applyAlignment="1" applyProtection="1">
      <alignment vertical="top" wrapText="1"/>
      <protection hidden="1"/>
    </xf>
    <xf numFmtId="0" fontId="30" fillId="0" borderId="0" xfId="0" applyFont="1" applyProtection="1">
      <protection hidden="1"/>
    </xf>
    <xf numFmtId="2" fontId="4" fillId="0" borderId="0" xfId="0" applyNumberFormat="1" applyFont="1" applyAlignment="1" applyProtection="1">
      <alignment horizontal="center" wrapText="1"/>
      <protection hidden="1"/>
    </xf>
    <xf numFmtId="0" fontId="32" fillId="0" borderId="0" xfId="0" applyNumberFormat="1" applyFont="1" applyAlignment="1" applyProtection="1">
      <alignment horizontal="center" wrapText="1"/>
      <protection hidden="1"/>
    </xf>
    <xf numFmtId="0" fontId="28" fillId="0" borderId="0" xfId="0" applyFont="1" applyProtection="1">
      <protection hidden="1"/>
    </xf>
    <xf numFmtId="0" fontId="0" fillId="0" borderId="0" xfId="0" applyNumberFormat="1" applyFont="1" applyAlignment="1" applyProtection="1">
      <alignment horizontal="center" wrapText="1"/>
      <protection hidden="1"/>
    </xf>
    <xf numFmtId="0" fontId="0" fillId="0" borderId="0" xfId="0" applyFill="1" applyAlignment="1" applyProtection="1">
      <protection hidden="1"/>
    </xf>
    <xf numFmtId="0" fontId="2" fillId="0" borderId="0" xfId="0" applyFont="1" applyAlignment="1" applyProtection="1">
      <alignment horizontal="center"/>
      <protection hidden="1"/>
    </xf>
    <xf numFmtId="0" fontId="37" fillId="0" borderId="0" xfId="0" applyFont="1" applyAlignment="1" applyProtection="1">
      <alignment horizontal="center"/>
      <protection hidden="1"/>
    </xf>
    <xf numFmtId="0" fontId="63" fillId="0" borderId="0" xfId="0" applyFont="1" applyAlignment="1" applyProtection="1">
      <alignment horizontal="center"/>
      <protection hidden="1"/>
    </xf>
    <xf numFmtId="0" fontId="65" fillId="0" borderId="0" xfId="0" applyFont="1" applyFill="1" applyAlignment="1" applyProtection="1">
      <alignment horizontal="center" vertical="top"/>
      <protection hidden="1"/>
    </xf>
    <xf numFmtId="164" fontId="0" fillId="0" borderId="0" xfId="0" applyNumberFormat="1" applyFont="1" applyFill="1" applyAlignment="1" applyProtection="1">
      <alignment horizontal="right"/>
      <protection hidden="1"/>
    </xf>
    <xf numFmtId="170" fontId="0" fillId="0" borderId="0" xfId="0" applyNumberFormat="1" applyProtection="1">
      <protection hidden="1"/>
    </xf>
    <xf numFmtId="2" fontId="37" fillId="0" borderId="0" xfId="0" applyNumberFormat="1" applyFont="1" applyProtection="1">
      <protection hidden="1"/>
    </xf>
    <xf numFmtId="0" fontId="65" fillId="0" borderId="0" xfId="1" applyFont="1" applyFill="1" applyAlignment="1" applyProtection="1">
      <alignment horizontal="center" vertical="top"/>
      <protection hidden="1"/>
    </xf>
    <xf numFmtId="0" fontId="12" fillId="0" borderId="0" xfId="0" applyFont="1" applyFill="1" applyAlignment="1" applyProtection="1">
      <alignment horizontal="center" vertical="top"/>
      <protection hidden="1"/>
    </xf>
    <xf numFmtId="0" fontId="9" fillId="0" borderId="0" xfId="0" applyFont="1" applyFill="1" applyAlignment="1" applyProtection="1">
      <protection hidden="1"/>
    </xf>
    <xf numFmtId="3" fontId="4" fillId="0" borderId="0" xfId="0" applyNumberFormat="1" applyFont="1" applyFill="1" applyBorder="1" applyAlignment="1" applyProtection="1">
      <alignment horizontal="center" vertical="top" readingOrder="1"/>
      <protection hidden="1"/>
    </xf>
    <xf numFmtId="0" fontId="19" fillId="0" borderId="0" xfId="0" applyFont="1" applyFill="1" applyAlignment="1" applyProtection="1">
      <alignment vertical="top"/>
      <protection hidden="1"/>
    </xf>
    <xf numFmtId="0" fontId="0" fillId="0" borderId="0" xfId="0" applyFill="1" applyAlignment="1" applyProtection="1">
      <alignment vertical="top"/>
      <protection hidden="1"/>
    </xf>
    <xf numFmtId="0" fontId="15" fillId="0" borderId="0" xfId="0" applyFont="1" applyFill="1" applyAlignment="1" applyProtection="1">
      <protection hidden="1"/>
    </xf>
    <xf numFmtId="0" fontId="13" fillId="0" borderId="0" xfId="0" applyFont="1" applyFill="1" applyBorder="1" applyAlignment="1" applyProtection="1">
      <alignment vertical="top" readingOrder="1"/>
      <protection hidden="1"/>
    </xf>
    <xf numFmtId="0" fontId="20" fillId="0" borderId="0" xfId="0" applyFont="1" applyFill="1" applyAlignment="1" applyProtection="1">
      <alignment vertical="top"/>
      <protection hidden="1"/>
    </xf>
    <xf numFmtId="0" fontId="21" fillId="0" borderId="0" xfId="0" applyFont="1" applyFill="1" applyAlignment="1" applyProtection="1">
      <alignment vertical="top"/>
      <protection hidden="1"/>
    </xf>
    <xf numFmtId="0" fontId="11" fillId="0" borderId="0" xfId="1" applyFont="1" applyFill="1" applyAlignment="1" applyProtection="1">
      <alignment horizontal="center" vertical="top"/>
      <protection hidden="1"/>
    </xf>
    <xf numFmtId="49" fontId="12" fillId="0" borderId="0" xfId="0" applyNumberFormat="1" applyFont="1" applyFill="1" applyAlignment="1" applyProtection="1">
      <alignment horizontal="center" vertical="top"/>
      <protection hidden="1"/>
    </xf>
    <xf numFmtId="49" fontId="12" fillId="0" borderId="0" xfId="1" applyNumberFormat="1" applyFont="1" applyFill="1" applyAlignment="1" applyProtection="1">
      <alignment horizontal="center" vertical="top"/>
      <protection hidden="1"/>
    </xf>
    <xf numFmtId="0" fontId="0" fillId="0" borderId="0" xfId="0" applyFill="1" applyProtection="1">
      <protection hidden="1"/>
    </xf>
    <xf numFmtId="3" fontId="12" fillId="0" borderId="0" xfId="0" applyNumberFormat="1" applyFont="1" applyFill="1" applyBorder="1" applyAlignment="1" applyProtection="1">
      <alignment horizontal="center" vertical="center" readingOrder="1"/>
      <protection hidden="1"/>
    </xf>
    <xf numFmtId="0" fontId="66" fillId="0" borderId="0" xfId="0" applyFont="1" applyAlignment="1" applyProtection="1">
      <alignment vertical="top"/>
      <protection hidden="1"/>
    </xf>
    <xf numFmtId="0" fontId="2" fillId="0" borderId="0" xfId="0" applyNumberFormat="1" applyFont="1" applyFill="1" applyAlignment="1" applyProtection="1">
      <alignment horizontal="center" wrapText="1"/>
      <protection hidden="1"/>
    </xf>
    <xf numFmtId="0" fontId="44" fillId="0" borderId="0" xfId="0" applyFont="1" applyAlignment="1" applyProtection="1">
      <alignment vertical="top"/>
      <protection hidden="1"/>
    </xf>
    <xf numFmtId="0" fontId="2" fillId="0" borderId="0" xfId="0" applyNumberFormat="1" applyFont="1" applyAlignment="1" applyProtection="1">
      <alignment horizontal="left"/>
      <protection hidden="1"/>
    </xf>
    <xf numFmtId="164" fontId="4" fillId="0" borderId="0" xfId="0" applyNumberFormat="1" applyFont="1" applyAlignment="1" applyProtection="1">
      <alignment horizontal="center" wrapText="1"/>
      <protection hidden="1"/>
    </xf>
    <xf numFmtId="0" fontId="0" fillId="0" borderId="0" xfId="0" applyAlignment="1" applyProtection="1">
      <alignment vertical="top" wrapText="1"/>
      <protection hidden="1"/>
    </xf>
    <xf numFmtId="0" fontId="2" fillId="0" borderId="0" xfId="0" applyNumberFormat="1" applyFont="1" applyBorder="1" applyAlignment="1" applyProtection="1">
      <alignment horizontal="center" wrapText="1"/>
      <protection hidden="1"/>
    </xf>
    <xf numFmtId="166" fontId="0" fillId="0" borderId="0" xfId="0" applyNumberFormat="1" applyProtection="1">
      <protection hidden="1"/>
    </xf>
    <xf numFmtId="0" fontId="24" fillId="0" borderId="0" xfId="0" applyFont="1" applyFill="1" applyBorder="1" applyAlignment="1" applyProtection="1">
      <alignment vertical="top" readingOrder="1"/>
      <protection hidden="1"/>
    </xf>
    <xf numFmtId="0" fontId="14" fillId="0" borderId="0" xfId="1" applyFont="1" applyFill="1" applyAlignment="1" applyProtection="1">
      <alignment horizontal="center" vertical="top"/>
      <protection hidden="1"/>
    </xf>
    <xf numFmtId="2" fontId="14" fillId="0" borderId="0" xfId="0" applyNumberFormat="1" applyFont="1" applyFill="1" applyAlignment="1" applyProtection="1">
      <alignment horizontal="center" vertical="top"/>
      <protection hidden="1"/>
    </xf>
    <xf numFmtId="0" fontId="0" fillId="0" borderId="0" xfId="0" applyFill="1" applyBorder="1" applyProtection="1">
      <protection hidden="1"/>
    </xf>
    <xf numFmtId="0" fontId="44" fillId="0" borderId="0" xfId="0" applyFont="1" applyFill="1" applyBorder="1" applyAlignment="1" applyProtection="1">
      <alignment vertical="top" readingOrder="1"/>
      <protection hidden="1"/>
    </xf>
    <xf numFmtId="0" fontId="16" fillId="0" borderId="0" xfId="0" quotePrefix="1" applyFont="1" applyFill="1" applyBorder="1" applyProtection="1">
      <protection hidden="1"/>
    </xf>
    <xf numFmtId="0" fontId="75" fillId="0" borderId="0" xfId="0" applyFont="1" applyProtection="1">
      <protection hidden="1"/>
    </xf>
    <xf numFmtId="0" fontId="63" fillId="0" borderId="0" xfId="0" applyFont="1" applyFill="1" applyProtection="1">
      <protection hidden="1"/>
    </xf>
    <xf numFmtId="2" fontId="68" fillId="0" borderId="0" xfId="0" applyNumberFormat="1" applyFont="1" applyAlignment="1" applyProtection="1">
      <alignment horizontal="center" wrapText="1"/>
      <protection hidden="1"/>
    </xf>
    <xf numFmtId="0" fontId="16" fillId="0" borderId="0" xfId="0" applyFont="1" applyFill="1" applyBorder="1" applyProtection="1">
      <protection hidden="1"/>
    </xf>
    <xf numFmtId="166" fontId="14" fillId="0" borderId="0" xfId="0" applyNumberFormat="1" applyFont="1" applyFill="1" applyBorder="1" applyAlignment="1" applyProtection="1">
      <alignment horizontal="center"/>
      <protection hidden="1"/>
    </xf>
    <xf numFmtId="0" fontId="0" fillId="0" borderId="0" xfId="0" applyBorder="1" applyProtection="1">
      <protection hidden="1"/>
    </xf>
    <xf numFmtId="0" fontId="46" fillId="0" borderId="0" xfId="0" applyFont="1" applyFill="1" applyBorder="1" applyAlignment="1" applyProtection="1">
      <alignment vertical="top" readingOrder="1"/>
      <protection hidden="1"/>
    </xf>
    <xf numFmtId="10" fontId="4" fillId="0" borderId="0" xfId="6" applyNumberFormat="1" applyFont="1" applyAlignment="1" applyProtection="1">
      <alignment horizontal="center" wrapText="1"/>
      <protection hidden="1"/>
    </xf>
    <xf numFmtId="0" fontId="25" fillId="0" borderId="0" xfId="0" applyFont="1" applyFill="1" applyBorder="1" applyAlignment="1" applyProtection="1">
      <alignment vertical="top" readingOrder="1"/>
      <protection hidden="1"/>
    </xf>
    <xf numFmtId="0" fontId="24" fillId="0" borderId="0" xfId="0" applyFont="1" applyFill="1" applyBorder="1" applyAlignment="1" applyProtection="1">
      <alignment vertical="top"/>
      <protection hidden="1"/>
    </xf>
    <xf numFmtId="0" fontId="71" fillId="0" borderId="0" xfId="0" applyFont="1" applyProtection="1">
      <protection hidden="1"/>
    </xf>
    <xf numFmtId="0" fontId="76" fillId="0" borderId="0" xfId="0" applyFont="1" applyAlignment="1">
      <alignment vertical="center"/>
    </xf>
    <xf numFmtId="0" fontId="78" fillId="0" borderId="0" xfId="0" applyFont="1" applyAlignment="1" applyProtection="1">
      <alignment vertical="top"/>
      <protection hidden="1"/>
    </xf>
    <xf numFmtId="0" fontId="75" fillId="0" borderId="0" xfId="0" applyFont="1" applyAlignment="1" applyProtection="1">
      <alignment horizontal="center"/>
      <protection hidden="1"/>
    </xf>
    <xf numFmtId="0" fontId="77" fillId="0" borderId="0" xfId="0" applyFont="1" applyAlignment="1" applyProtection="1">
      <alignment horizontal="center"/>
      <protection hidden="1"/>
    </xf>
    <xf numFmtId="0" fontId="75" fillId="0" borderId="0" xfId="0" applyNumberFormat="1" applyFont="1" applyAlignment="1" applyProtection="1">
      <alignment horizontal="center" wrapText="1"/>
      <protection hidden="1"/>
    </xf>
    <xf numFmtId="0" fontId="80" fillId="0" borderId="0" xfId="0" applyFont="1" applyAlignment="1">
      <alignment horizontal="justify" vertical="center"/>
    </xf>
    <xf numFmtId="0" fontId="84" fillId="0" borderId="0" xfId="0" applyFont="1" applyAlignment="1">
      <alignment horizontal="justify" vertical="center"/>
    </xf>
    <xf numFmtId="0" fontId="81" fillId="0" borderId="0" xfId="0" applyFont="1"/>
    <xf numFmtId="0" fontId="0" fillId="0" borderId="0" xfId="0" applyAlignment="1"/>
    <xf numFmtId="0" fontId="85" fillId="0" borderId="0" xfId="9" applyFont="1" applyFill="1" applyAlignment="1">
      <alignment wrapText="1"/>
    </xf>
    <xf numFmtId="0" fontId="80" fillId="0" borderId="0" xfId="0" applyFont="1" applyAlignment="1">
      <alignment vertical="center"/>
    </xf>
    <xf numFmtId="166" fontId="4" fillId="30" borderId="0" xfId="0" applyNumberFormat="1" applyFont="1" applyFill="1" applyAlignment="1" applyProtection="1">
      <alignment horizontal="center" wrapText="1"/>
      <protection hidden="1"/>
    </xf>
    <xf numFmtId="166" fontId="4" fillId="11" borderId="0" xfId="0" applyNumberFormat="1" applyFont="1" applyFill="1" applyAlignment="1" applyProtection="1">
      <alignment horizontal="center" wrapText="1"/>
      <protection hidden="1"/>
    </xf>
    <xf numFmtId="166" fontId="4" fillId="12" borderId="0" xfId="0" applyNumberFormat="1" applyFont="1" applyFill="1" applyAlignment="1" applyProtection="1">
      <alignment horizontal="center" wrapText="1"/>
      <protection hidden="1"/>
    </xf>
    <xf numFmtId="0" fontId="3" fillId="27" borderId="15" xfId="0" applyNumberFormat="1" applyFont="1" applyFill="1" applyBorder="1" applyAlignment="1" applyProtection="1">
      <alignment horizontal="center" wrapText="1"/>
      <protection hidden="1"/>
    </xf>
    <xf numFmtId="0" fontId="3" fillId="28" borderId="15" xfId="0" applyNumberFormat="1" applyFont="1" applyFill="1" applyBorder="1" applyAlignment="1" applyProtection="1">
      <alignment horizontal="center" wrapText="1"/>
      <protection hidden="1"/>
    </xf>
    <xf numFmtId="0" fontId="3" fillId="29" borderId="15" xfId="0" applyNumberFormat="1" applyFont="1" applyFill="1" applyBorder="1" applyAlignment="1" applyProtection="1">
      <alignment horizontal="center" wrapText="1"/>
      <protection hidden="1"/>
    </xf>
    <xf numFmtId="0" fontId="3" fillId="31" borderId="15" xfId="0" applyNumberFormat="1" applyFont="1" applyFill="1" applyBorder="1" applyAlignment="1" applyProtection="1">
      <alignment horizontal="center" wrapText="1"/>
      <protection hidden="1"/>
    </xf>
    <xf numFmtId="0" fontId="2" fillId="31" borderId="0" xfId="0" applyNumberFormat="1" applyFont="1" applyFill="1" applyAlignment="1" applyProtection="1">
      <alignment horizontal="center" wrapText="1"/>
      <protection hidden="1"/>
    </xf>
    <xf numFmtId="165" fontId="14" fillId="30" borderId="0" xfId="0" applyNumberFormat="1" applyFont="1" applyFill="1" applyAlignment="1" applyProtection="1">
      <alignment horizontal="center" wrapText="1"/>
      <protection hidden="1"/>
    </xf>
    <xf numFmtId="0" fontId="0" fillId="27" borderId="0" xfId="0" applyFill="1" applyProtection="1">
      <protection hidden="1"/>
    </xf>
    <xf numFmtId="0" fontId="3" fillId="31" borderId="0" xfId="0" applyNumberFormat="1" applyFont="1" applyFill="1" applyAlignment="1" applyProtection="1">
      <alignment horizontal="center" wrapText="1"/>
      <protection hidden="1"/>
    </xf>
    <xf numFmtId="0" fontId="3" fillId="31" borderId="0" xfId="0" applyNumberFormat="1" applyFont="1" applyFill="1" applyAlignment="1" applyProtection="1">
      <alignment horizontal="center"/>
      <protection hidden="1"/>
    </xf>
    <xf numFmtId="0" fontId="86" fillId="27" borderId="0" xfId="0" applyFont="1" applyFill="1" applyProtection="1">
      <protection hidden="1"/>
    </xf>
    <xf numFmtId="0" fontId="63" fillId="27" borderId="0" xfId="0" applyFont="1" applyFill="1" applyProtection="1">
      <protection hidden="1"/>
    </xf>
    <xf numFmtId="0" fontId="87" fillId="0" borderId="0" xfId="0" applyFont="1" applyProtection="1">
      <protection hidden="1"/>
    </xf>
    <xf numFmtId="0" fontId="2" fillId="31" borderId="0" xfId="0" applyNumberFormat="1" applyFont="1" applyFill="1" applyAlignment="1" applyProtection="1">
      <alignment horizontal="center"/>
      <protection hidden="1"/>
    </xf>
    <xf numFmtId="165" fontId="14" fillId="12" borderId="0" xfId="0" applyNumberFormat="1" applyFont="1" applyFill="1" applyAlignment="1" applyProtection="1">
      <alignment horizontal="center" wrapText="1"/>
      <protection hidden="1"/>
    </xf>
    <xf numFmtId="165" fontId="14" fillId="11" borderId="0" xfId="0" applyNumberFormat="1" applyFont="1" applyFill="1" applyAlignment="1" applyProtection="1">
      <alignment horizontal="center" wrapText="1"/>
      <protection hidden="1"/>
    </xf>
    <xf numFmtId="1" fontId="14" fillId="30" borderId="0" xfId="0" applyNumberFormat="1" applyFont="1" applyFill="1" applyAlignment="1" applyProtection="1">
      <alignment horizontal="center" wrapText="1"/>
      <protection hidden="1"/>
    </xf>
    <xf numFmtId="1" fontId="14" fillId="11" borderId="0" xfId="0" applyNumberFormat="1" applyFont="1" applyFill="1" applyAlignment="1" applyProtection="1">
      <alignment horizontal="center" wrapText="1"/>
      <protection hidden="1"/>
    </xf>
    <xf numFmtId="0" fontId="0" fillId="0" borderId="0" xfId="0" applyFont="1" applyProtection="1">
      <protection hidden="1"/>
    </xf>
    <xf numFmtId="0" fontId="3" fillId="27" borderId="15" xfId="0" applyFont="1" applyFill="1" applyBorder="1" applyAlignment="1" applyProtection="1">
      <alignment horizontal="center" wrapText="1"/>
      <protection hidden="1"/>
    </xf>
    <xf numFmtId="0" fontId="2" fillId="30" borderId="0" xfId="0" applyFont="1" applyFill="1" applyBorder="1" applyProtection="1">
      <protection hidden="1"/>
    </xf>
    <xf numFmtId="0" fontId="0" fillId="30" borderId="0" xfId="0" applyFill="1" applyProtection="1">
      <protection hidden="1"/>
    </xf>
    <xf numFmtId="0" fontId="0" fillId="30" borderId="0" xfId="0" applyFill="1"/>
    <xf numFmtId="0" fontId="4" fillId="30" borderId="0" xfId="0" applyFont="1" applyFill="1" applyBorder="1" applyProtection="1">
      <protection hidden="1"/>
    </xf>
    <xf numFmtId="2" fontId="4" fillId="30" borderId="0" xfId="6" applyNumberFormat="1" applyFont="1" applyFill="1" applyBorder="1" applyAlignment="1" applyProtection="1">
      <alignment horizontal="center"/>
      <protection hidden="1"/>
    </xf>
    <xf numFmtId="0" fontId="2" fillId="30" borderId="0" xfId="0" applyFont="1" applyFill="1" applyProtection="1">
      <protection hidden="1"/>
    </xf>
    <xf numFmtId="0" fontId="0" fillId="30" borderId="0" xfId="0" applyFill="1" applyBorder="1" applyProtection="1">
      <protection hidden="1"/>
    </xf>
    <xf numFmtId="0" fontId="17" fillId="30" borderId="0" xfId="0" applyFont="1" applyFill="1" applyBorder="1" applyAlignment="1" applyProtection="1">
      <alignment horizontal="center" vertical="center" wrapText="1"/>
      <protection hidden="1"/>
    </xf>
    <xf numFmtId="0" fontId="3" fillId="30" borderId="0" xfId="0" applyFont="1" applyFill="1" applyBorder="1" applyProtection="1">
      <protection hidden="1"/>
    </xf>
    <xf numFmtId="166" fontId="48" fillId="30" borderId="0" xfId="0" applyNumberFormat="1" applyFont="1" applyFill="1" applyAlignment="1" applyProtection="1">
      <alignment horizontal="center" wrapText="1"/>
      <protection hidden="1"/>
    </xf>
    <xf numFmtId="0" fontId="3" fillId="31" borderId="0" xfId="0" applyNumberFormat="1" applyFont="1" applyFill="1" applyBorder="1" applyAlignment="1" applyProtection="1">
      <alignment horizontal="center" wrapText="1"/>
      <protection hidden="1"/>
    </xf>
    <xf numFmtId="0" fontId="2" fillId="31" borderId="15" xfId="0" applyNumberFormat="1" applyFont="1" applyFill="1" applyBorder="1" applyAlignment="1" applyProtection="1">
      <alignment horizontal="center"/>
      <protection hidden="1"/>
    </xf>
    <xf numFmtId="165" fontId="4" fillId="31" borderId="0" xfId="0" applyNumberFormat="1" applyFont="1" applyFill="1" applyAlignment="1" applyProtection="1">
      <alignment horizontal="center" wrapText="1"/>
      <protection hidden="1"/>
    </xf>
    <xf numFmtId="165" fontId="14" fillId="32" borderId="0" xfId="0" applyNumberFormat="1" applyFont="1" applyFill="1" applyAlignment="1" applyProtection="1">
      <alignment horizontal="center" wrapText="1"/>
      <protection hidden="1"/>
    </xf>
    <xf numFmtId="0" fontId="3" fillId="33" borderId="15" xfId="0" applyNumberFormat="1" applyFont="1" applyFill="1" applyBorder="1" applyAlignment="1" applyProtection="1">
      <alignment horizontal="center" wrapText="1"/>
      <protection hidden="1"/>
    </xf>
    <xf numFmtId="0" fontId="3" fillId="34" borderId="15" xfId="0" applyNumberFormat="1" applyFont="1" applyFill="1" applyBorder="1" applyAlignment="1" applyProtection="1">
      <alignment horizontal="center" wrapText="1"/>
      <protection hidden="1"/>
    </xf>
    <xf numFmtId="165" fontId="14" fillId="13" borderId="0" xfId="0" applyNumberFormat="1" applyFont="1" applyFill="1" applyAlignment="1" applyProtection="1">
      <alignment horizontal="center" wrapText="1"/>
      <protection hidden="1"/>
    </xf>
    <xf numFmtId="0" fontId="3" fillId="30" borderId="0" xfId="0" applyNumberFormat="1" applyFont="1" applyFill="1" applyAlignment="1" applyProtection="1">
      <alignment horizontal="center" wrapText="1"/>
      <protection hidden="1"/>
    </xf>
    <xf numFmtId="165" fontId="4" fillId="30" borderId="0" xfId="0" applyNumberFormat="1" applyFont="1" applyFill="1" applyAlignment="1" applyProtection="1">
      <alignment horizontal="center" wrapText="1"/>
      <protection hidden="1"/>
    </xf>
    <xf numFmtId="165" fontId="71" fillId="30" borderId="0" xfId="0" applyNumberFormat="1" applyFont="1" applyFill="1" applyAlignment="1" applyProtection="1">
      <alignment horizontal="right" wrapText="1"/>
      <protection hidden="1"/>
    </xf>
    <xf numFmtId="165" fontId="0" fillId="30" borderId="0" xfId="0" applyNumberFormat="1" applyFont="1" applyFill="1" applyAlignment="1" applyProtection="1">
      <alignment horizontal="right" wrapText="1"/>
      <protection hidden="1"/>
    </xf>
    <xf numFmtId="165" fontId="38" fillId="30" borderId="0" xfId="0" applyNumberFormat="1" applyFont="1" applyFill="1" applyAlignment="1" applyProtection="1">
      <alignment horizontal="center"/>
      <protection hidden="1"/>
    </xf>
    <xf numFmtId="165" fontId="4" fillId="30" borderId="0" xfId="0" applyNumberFormat="1" applyFont="1" applyFill="1" applyAlignment="1" applyProtection="1">
      <alignment horizontal="center"/>
      <protection hidden="1"/>
    </xf>
    <xf numFmtId="166" fontId="4" fillId="13" borderId="0" xfId="0" applyNumberFormat="1" applyFont="1" applyFill="1" applyAlignment="1" applyProtection="1">
      <alignment horizontal="center" wrapText="1"/>
      <protection hidden="1"/>
    </xf>
    <xf numFmtId="166" fontId="4" fillId="32" borderId="0" xfId="0" applyNumberFormat="1" applyFont="1" applyFill="1" applyAlignment="1" applyProtection="1">
      <alignment horizontal="center" wrapText="1"/>
      <protection hidden="1"/>
    </xf>
    <xf numFmtId="166" fontId="4" fillId="12" borderId="0" xfId="0" applyNumberFormat="1" applyFont="1" applyFill="1" applyBorder="1" applyAlignment="1" applyProtection="1">
      <alignment horizontal="center" wrapText="1"/>
      <protection hidden="1"/>
    </xf>
    <xf numFmtId="166" fontId="4" fillId="27" borderId="10" xfId="0" applyNumberFormat="1" applyFont="1" applyFill="1" applyBorder="1" applyAlignment="1" applyProtection="1">
      <alignment horizontal="center" wrapText="1"/>
      <protection hidden="1"/>
    </xf>
    <xf numFmtId="166" fontId="4" fillId="29" borderId="10" xfId="0" applyNumberFormat="1" applyFont="1" applyFill="1" applyBorder="1" applyAlignment="1" applyProtection="1">
      <alignment horizontal="center" wrapText="1"/>
      <protection hidden="1"/>
    </xf>
    <xf numFmtId="166" fontId="4" fillId="28" borderId="10" xfId="0" applyNumberFormat="1" applyFont="1" applyFill="1" applyBorder="1" applyAlignment="1" applyProtection="1">
      <alignment horizontal="center" wrapText="1"/>
      <protection hidden="1"/>
    </xf>
    <xf numFmtId="0" fontId="88" fillId="30" borderId="0" xfId="0" applyFont="1" applyFill="1" applyBorder="1" applyProtection="1">
      <protection hidden="1"/>
    </xf>
    <xf numFmtId="0" fontId="89" fillId="0" borderId="0" xfId="0" applyNumberFormat="1" applyFont="1" applyAlignment="1" applyProtection="1">
      <alignment horizontal="center" wrapText="1"/>
      <protection hidden="1"/>
    </xf>
  </cellXfs>
  <cellStyles count="10">
    <cellStyle name="20% - Accent5" xfId="1" builtinId="46"/>
    <cellStyle name="Comma" xfId="5" builtinId="3"/>
    <cellStyle name="Hyperlink" xfId="9" builtinId="8"/>
    <cellStyle name="Normal" xfId="0" builtinId="0"/>
    <cellStyle name="Normal 2" xfId="2"/>
    <cellStyle name="Normal 38" xfId="3"/>
    <cellStyle name="Normal 4" xfId="8"/>
    <cellStyle name="Normal_CONSTANT" xfId="4"/>
    <cellStyle name="Normal_Sheet5" xfId="7"/>
    <cellStyle name="Percent" xfId="6" builtinId="5"/>
  </cellStyles>
  <dxfs count="0"/>
  <tableStyles count="0" defaultTableStyle="TableStyleMedium2" defaultPivotStyle="PivotStyleLight16"/>
  <colors>
    <mruColors>
      <color rgb="FF009DB1"/>
      <color rgb="FFE56C0C"/>
      <color rgb="FFC8C8C8"/>
      <color rgb="FFE1E1E1"/>
      <color rgb="FFDCDCDC"/>
      <color rgb="FF808080"/>
      <color rgb="FFF2F2F2"/>
      <color rgb="FF000000"/>
      <color rgb="FFD9D9D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barChart>
        <c:barDir val="col"/>
        <c:grouping val="clustered"/>
        <c:varyColors val="0"/>
        <c:ser>
          <c:idx val="1"/>
          <c:order val="1"/>
          <c:tx>
            <c:strRef>
              <c:f>'Regional profile'!$B$563</c:f>
              <c:strCache>
                <c:ptCount val="1"/>
                <c:pt idx="0">
                  <c:v>Population Residing in Urban Areas (percentage)</c:v>
                </c:pt>
              </c:strCache>
            </c:strRef>
          </c:tx>
          <c:spPr>
            <a:solidFill>
              <a:srgbClr val="009D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ysClr val="windowText" lastClr="000000"/>
                    </a:solidFill>
                    <a:latin typeface="Univers LT Std 57 Cn" panose="020B050602020205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'Regional profile'!$A$564:$A$578</c15:sqref>
                  </c15:fullRef>
                </c:ext>
              </c:extLst>
              <c:f>('Regional profile'!$A$564,'Regional profile'!$A$572,'Regional profile'!$A$574,'Regional profile'!$A$578)</c:f>
              <c:numCache>
                <c:formatCode>General</c:formatCode>
                <c:ptCount val="4"/>
                <c:pt idx="0">
                  <c:v>1980</c:v>
                </c:pt>
                <c:pt idx="1">
                  <c:v>2020</c:v>
                </c:pt>
                <c:pt idx="2">
                  <c:v>2030</c:v>
                </c:pt>
                <c:pt idx="3">
                  <c:v>2050</c:v>
                </c:pt>
              </c:numCache>
            </c:numRef>
          </c:cat>
          <c:val>
            <c:numRef>
              <c:extLst>
                <c:ext xmlns:c15="http://schemas.microsoft.com/office/drawing/2012/chart" uri="{02D57815-91ED-43cb-92C2-25804820EDAC}">
                  <c15:fullRef>
                    <c15:sqref>'Regional profile'!$B$564:$B$578</c15:sqref>
                  </c15:fullRef>
                </c:ext>
              </c:extLst>
              <c:f>('Regional profile'!$B$564,'Regional profile'!$B$572,'Regional profile'!$B$574,'Regional profile'!$B$578)</c:f>
              <c:numCache>
                <c:formatCode>0.0</c:formatCode>
                <c:ptCount val="4"/>
                <c:pt idx="0">
                  <c:v>44.975038767203614</c:v>
                </c:pt>
                <c:pt idx="1">
                  <c:v>59.387804602053343</c:v>
                </c:pt>
                <c:pt idx="2">
                  <c:v>62.480838815850603</c:v>
                </c:pt>
                <c:pt idx="3">
                  <c:v>70.403930860033014</c:v>
                </c:pt>
              </c:numCache>
            </c:numRef>
          </c:val>
          <c:extLst>
            <c:ext xmlns:c16="http://schemas.microsoft.com/office/drawing/2014/chart" uri="{C3380CC4-5D6E-409C-BE32-E72D297353CC}">
              <c16:uniqueId val="{00000000-0734-444C-950A-B19EC53927EB}"/>
            </c:ext>
          </c:extLst>
        </c:ser>
        <c:dLbls>
          <c:dLblPos val="outEnd"/>
          <c:showLegendKey val="0"/>
          <c:showVal val="1"/>
          <c:showCatName val="0"/>
          <c:showSerName val="0"/>
          <c:showPercent val="0"/>
          <c:showBubbleSize val="0"/>
        </c:dLbls>
        <c:gapWidth val="219"/>
        <c:overlap val="-27"/>
        <c:axId val="2053095743"/>
        <c:axId val="1533347231"/>
        <c:extLst>
          <c:ext xmlns:c15="http://schemas.microsoft.com/office/drawing/2012/chart" uri="{02D57815-91ED-43cb-92C2-25804820EDAC}">
            <c15:filteredBarSeries>
              <c15:ser>
                <c:idx val="0"/>
                <c:order val="0"/>
                <c:tx>
                  <c:strRef>
                    <c:extLst>
                      <c:ext uri="{02D57815-91ED-43cb-92C2-25804820EDAC}">
                        <c15:formulaRef>
                          <c15:sqref>'Regional profile'!$A$563</c15:sqref>
                        </c15:formulaRef>
                      </c:ext>
                    </c:extLst>
                    <c:strCache>
                      <c:ptCount val="1"/>
                      <c:pt idx="0">
                        <c:v>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ysClr val="windowText" lastClr="000000"/>
                          </a:solidFill>
                          <a:latin typeface="Univers LT Std 57 Cn" panose="020B0506020202050204" pitchFamily="34" charset="0"/>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'Regional profile'!$A$564:$A$578</c15:sqref>
                        </c15:fullRef>
                        <c15:formulaRef>
                          <c15:sqref>('Regional profile'!$A$564,'Regional profile'!$A$572,'Regional profile'!$A$574,'Regional profile'!$A$578)</c15:sqref>
                        </c15:formulaRef>
                      </c:ext>
                    </c:extLst>
                    <c:numCache>
                      <c:formatCode>General</c:formatCode>
                      <c:ptCount val="4"/>
                      <c:pt idx="0">
                        <c:v>1980</c:v>
                      </c:pt>
                      <c:pt idx="1">
                        <c:v>2020</c:v>
                      </c:pt>
                      <c:pt idx="2">
                        <c:v>2030</c:v>
                      </c:pt>
                      <c:pt idx="3">
                        <c:v>2050</c:v>
                      </c:pt>
                    </c:numCache>
                  </c:numRef>
                </c:cat>
                <c:val>
                  <c:numRef>
                    <c:extLst>
                      <c:ext uri="{02D57815-91ED-43cb-92C2-25804820EDAC}">
                        <c15:fullRef>
                          <c15:sqref>'Regional profile'!$A$564:$A$578</c15:sqref>
                        </c15:fullRef>
                        <c15:formulaRef>
                          <c15:sqref>('Regional profile'!$A$564,'Regional profile'!$A$572,'Regional profile'!$A$574,'Regional profile'!$A$578)</c15:sqref>
                        </c15:formulaRef>
                      </c:ext>
                    </c:extLst>
                    <c:numCache>
                      <c:formatCode>General</c:formatCode>
                      <c:ptCount val="4"/>
                      <c:pt idx="0">
                        <c:v>1980</c:v>
                      </c:pt>
                      <c:pt idx="1">
                        <c:v>2020</c:v>
                      </c:pt>
                      <c:pt idx="2">
                        <c:v>2030</c:v>
                      </c:pt>
                      <c:pt idx="3">
                        <c:v>2050</c:v>
                      </c:pt>
                    </c:numCache>
                  </c:numRef>
                </c:val>
                <c:extLst>
                  <c:ext xmlns:c16="http://schemas.microsoft.com/office/drawing/2014/chart" uri="{C3380CC4-5D6E-409C-BE32-E72D297353CC}">
                    <c16:uniqueId val="{00000001-0734-444C-950A-B19EC53927EB}"/>
                  </c:ext>
                </c:extLst>
              </c15:ser>
            </c15:filteredBarSeries>
          </c:ext>
        </c:extLst>
      </c:barChart>
      <c:catAx>
        <c:axId val="2053095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1533347231"/>
        <c:crosses val="autoZero"/>
        <c:auto val="1"/>
        <c:lblAlgn val="ctr"/>
        <c:lblOffset val="100"/>
        <c:noMultiLvlLbl val="0"/>
      </c:catAx>
      <c:valAx>
        <c:axId val="1533347231"/>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205309574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ysClr val="windowText" lastClr="000000"/>
          </a:solidFill>
          <a:latin typeface="Univers LT Std 57 Cn" panose="020B0506020202050204" pitchFamily="34" charset="0"/>
          <a:ea typeface="+mn-ea"/>
          <a:cs typeface="+mn-cs"/>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r>
              <a:rPr lang="en-US" sz="1100" b="1" i="0" u="none" strike="noStrike" kern="1200" spc="0" baseline="0">
                <a:solidFill>
                  <a:sysClr val="windowText" lastClr="000000"/>
                </a:solidFill>
                <a:latin typeface="Univers LT Std 57 Cn" panose="020B0506020202050204" pitchFamily="34" charset="0"/>
                <a:ea typeface="+mn-ea"/>
                <a:cs typeface="+mn-cs"/>
              </a:rPr>
              <a:t>Number (thousands) and proportion (percentage) of children and youth (0-24) and of older persons (65+)</a:t>
            </a:r>
          </a:p>
        </c:rich>
      </c:tx>
      <c:overlay val="0"/>
      <c:spPr>
        <a:noFill/>
        <a:ln>
          <a:noFill/>
        </a:ln>
        <a:effectLst/>
      </c:spPr>
      <c:txPr>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barChart>
        <c:barDir val="col"/>
        <c:grouping val="clustered"/>
        <c:varyColors val="0"/>
        <c:ser>
          <c:idx val="0"/>
          <c:order val="0"/>
          <c:tx>
            <c:strRef>
              <c:f>'Regional profile'!$B$284</c:f>
              <c:strCache>
                <c:ptCount val="1"/>
                <c:pt idx="0">
                  <c:v>0-24</c:v>
                </c:pt>
              </c:strCache>
            </c:strRef>
          </c:tx>
          <c:spPr>
            <a:solidFill>
              <a:srgbClr val="009DB1"/>
            </a:solidFill>
            <a:ln>
              <a:noFill/>
            </a:ln>
            <a:effectLst/>
          </c:spPr>
          <c:invertIfNegative val="0"/>
          <c:cat>
            <c:strRef>
              <c:extLst>
                <c:ext xmlns:c15="http://schemas.microsoft.com/office/drawing/2012/chart" uri="{02D57815-91ED-43cb-92C2-25804820EDAC}">
                  <c15:fullRef>
                    <c15:sqref>'Regional profile'!$A$285:$A$299</c15:sqref>
                  </c15:fullRef>
                </c:ext>
              </c:extLst>
              <c:f>('Regional profile'!$A$285,'Regional profile'!$A$287,'Regional profile'!$A$289,'Regional profile'!$A$291,'Regional profile'!$A$293,'Regional profile'!$A$295,'Regional profile'!$A$297,'Regional profile'!$A$299)</c:f>
              <c:strCache>
                <c:ptCount val="8"/>
                <c:pt idx="0">
                  <c:v>1980</c:v>
                </c:pt>
                <c:pt idx="1">
                  <c:v>1990</c:v>
                </c:pt>
                <c:pt idx="2">
                  <c:v>2000</c:v>
                </c:pt>
                <c:pt idx="3">
                  <c:v>2010</c:v>
                </c:pt>
                <c:pt idx="4">
                  <c:v>2020</c:v>
                </c:pt>
                <c:pt idx="5">
                  <c:v>2030</c:v>
                </c:pt>
                <c:pt idx="6">
                  <c:v>2040</c:v>
                </c:pt>
                <c:pt idx="7">
                  <c:v>2050</c:v>
                </c:pt>
              </c:strCache>
            </c:strRef>
          </c:cat>
          <c:val>
            <c:numRef>
              <c:extLst>
                <c:ext xmlns:c15="http://schemas.microsoft.com/office/drawing/2012/chart" uri="{02D57815-91ED-43cb-92C2-25804820EDAC}">
                  <c15:fullRef>
                    <c15:sqref>'Regional profile'!$B$285:$B$299</c15:sqref>
                  </c15:fullRef>
                </c:ext>
              </c:extLst>
              <c:f>('Regional profile'!$B$285,'Regional profile'!$B$287,'Regional profile'!$B$289,'Regional profile'!$B$291,'Regional profile'!$B$293,'Regional profile'!$B$295,'Regional profile'!$B$297,'Regional profile'!$B$299)</c:f>
              <c:numCache>
                <c:formatCode>#\ ###\ ###\ ##0;\-#\ ###\ ###\ ##0;0</c:formatCode>
                <c:ptCount val="8"/>
                <c:pt idx="0">
                  <c:v>105609.777</c:v>
                </c:pt>
                <c:pt idx="1">
                  <c:v>138914.79800000001</c:v>
                </c:pt>
                <c:pt idx="2">
                  <c:v>166484.71299999999</c:v>
                </c:pt>
                <c:pt idx="3">
                  <c:v>190243.842</c:v>
                </c:pt>
                <c:pt idx="4">
                  <c:v>215830.42699999997</c:v>
                </c:pt>
                <c:pt idx="5">
                  <c:v>245297.01599999997</c:v>
                </c:pt>
                <c:pt idx="6">
                  <c:v>261204.85400000002</c:v>
                </c:pt>
                <c:pt idx="7">
                  <c:v>272576.674</c:v>
                </c:pt>
              </c:numCache>
            </c:numRef>
          </c:val>
          <c:extLst>
            <c:ext xmlns:c16="http://schemas.microsoft.com/office/drawing/2014/chart" uri="{C3380CC4-5D6E-409C-BE32-E72D297353CC}">
              <c16:uniqueId val="{00000000-F7E5-48A7-B699-41CCD844DC1A}"/>
            </c:ext>
          </c:extLst>
        </c:ser>
        <c:ser>
          <c:idx val="1"/>
          <c:order val="1"/>
          <c:tx>
            <c:strRef>
              <c:f>'Regional profile'!$C$284</c:f>
              <c:strCache>
                <c:ptCount val="1"/>
                <c:pt idx="0">
                  <c:v>65+</c:v>
                </c:pt>
              </c:strCache>
            </c:strRef>
          </c:tx>
          <c:spPr>
            <a:solidFill>
              <a:schemeClr val="accent4"/>
            </a:solidFill>
            <a:ln>
              <a:noFill/>
            </a:ln>
            <a:effectLst/>
          </c:spPr>
          <c:invertIfNegative val="0"/>
          <c:cat>
            <c:strRef>
              <c:extLst>
                <c:ext xmlns:c15="http://schemas.microsoft.com/office/drawing/2012/chart" uri="{02D57815-91ED-43cb-92C2-25804820EDAC}">
                  <c15:fullRef>
                    <c15:sqref>'Regional profile'!$A$285:$A$299</c15:sqref>
                  </c15:fullRef>
                </c:ext>
              </c:extLst>
              <c:f>('Regional profile'!$A$285,'Regional profile'!$A$287,'Regional profile'!$A$289,'Regional profile'!$A$291,'Regional profile'!$A$293,'Regional profile'!$A$295,'Regional profile'!$A$297,'Regional profile'!$A$299)</c:f>
              <c:strCache>
                <c:ptCount val="8"/>
                <c:pt idx="0">
                  <c:v>1980</c:v>
                </c:pt>
                <c:pt idx="1">
                  <c:v>1990</c:v>
                </c:pt>
                <c:pt idx="2">
                  <c:v>2000</c:v>
                </c:pt>
                <c:pt idx="3">
                  <c:v>2010</c:v>
                </c:pt>
                <c:pt idx="4">
                  <c:v>2020</c:v>
                </c:pt>
                <c:pt idx="5">
                  <c:v>2030</c:v>
                </c:pt>
                <c:pt idx="6">
                  <c:v>2040</c:v>
                </c:pt>
                <c:pt idx="7">
                  <c:v>2050</c:v>
                </c:pt>
              </c:strCache>
            </c:strRef>
          </c:cat>
          <c:val>
            <c:numRef>
              <c:extLst>
                <c:ext xmlns:c15="http://schemas.microsoft.com/office/drawing/2012/chart" uri="{02D57815-91ED-43cb-92C2-25804820EDAC}">
                  <c15:fullRef>
                    <c15:sqref>'Regional profile'!$C$285:$C$299</c15:sqref>
                  </c15:fullRef>
                </c:ext>
              </c:extLst>
              <c:f>('Regional profile'!$C$285,'Regional profile'!$C$287,'Regional profile'!$C$289,'Regional profile'!$C$291,'Regional profile'!$C$293,'Regional profile'!$C$295,'Regional profile'!$C$297,'Regional profile'!$C$299)</c:f>
              <c:numCache>
                <c:formatCode>#\ ###\ ###\ ##0;\-#\ ###\ ###\ ##0;0</c:formatCode>
                <c:ptCount val="8"/>
                <c:pt idx="0">
                  <c:v>5978.35</c:v>
                </c:pt>
                <c:pt idx="1">
                  <c:v>8066.8969999999999</c:v>
                </c:pt>
                <c:pt idx="2">
                  <c:v>11351.688</c:v>
                </c:pt>
                <c:pt idx="3">
                  <c:v>14675.218000000001</c:v>
                </c:pt>
                <c:pt idx="4">
                  <c:v>20763.261999999999</c:v>
                </c:pt>
                <c:pt idx="5">
                  <c:v>32287.592000000001</c:v>
                </c:pt>
                <c:pt idx="6">
                  <c:v>49003.841999999997</c:v>
                </c:pt>
                <c:pt idx="7">
                  <c:v>71469.553</c:v>
                </c:pt>
              </c:numCache>
            </c:numRef>
          </c:val>
          <c:extLst>
            <c:ext xmlns:c16="http://schemas.microsoft.com/office/drawing/2014/chart" uri="{C3380CC4-5D6E-409C-BE32-E72D297353CC}">
              <c16:uniqueId val="{00000001-F7E5-48A7-B699-41CCD844DC1A}"/>
            </c:ext>
          </c:extLst>
        </c:ser>
        <c:dLbls>
          <c:showLegendKey val="0"/>
          <c:showVal val="0"/>
          <c:showCatName val="0"/>
          <c:showSerName val="0"/>
          <c:showPercent val="0"/>
          <c:showBubbleSize val="0"/>
        </c:dLbls>
        <c:gapWidth val="219"/>
        <c:overlap val="-27"/>
        <c:axId val="2036417104"/>
        <c:axId val="53446271"/>
      </c:barChart>
      <c:lineChart>
        <c:grouping val="standard"/>
        <c:varyColors val="0"/>
        <c:ser>
          <c:idx val="2"/>
          <c:order val="2"/>
          <c:tx>
            <c:strRef>
              <c:f>'Regional profile'!$D$284</c:f>
              <c:strCache>
                <c:ptCount val="1"/>
                <c:pt idx="0">
                  <c:v>0-24</c:v>
                </c:pt>
              </c:strCache>
            </c:strRef>
          </c:tx>
          <c:spPr>
            <a:ln w="28575" cap="rnd">
              <a:solidFill>
                <a:schemeClr val="accent1">
                  <a:lumMod val="75000"/>
                </a:schemeClr>
              </a:solidFill>
              <a:round/>
            </a:ln>
            <a:effectLst/>
          </c:spPr>
          <c:marker>
            <c:symbol val="none"/>
          </c:marker>
          <c:cat>
            <c:strRef>
              <c:extLst>
                <c:ext xmlns:c15="http://schemas.microsoft.com/office/drawing/2012/chart" uri="{02D57815-91ED-43cb-92C2-25804820EDAC}">
                  <c15:fullRef>
                    <c15:sqref>'Regional profile'!$A$285:$A$299</c15:sqref>
                  </c15:fullRef>
                </c:ext>
              </c:extLst>
              <c:f>('Regional profile'!$A$285,'Regional profile'!$A$287,'Regional profile'!$A$289,'Regional profile'!$A$291,'Regional profile'!$A$293,'Regional profile'!$A$295,'Regional profile'!$A$297,'Regional profile'!$A$299)</c:f>
              <c:strCache>
                <c:ptCount val="8"/>
                <c:pt idx="0">
                  <c:v>1980</c:v>
                </c:pt>
                <c:pt idx="1">
                  <c:v>1990</c:v>
                </c:pt>
                <c:pt idx="2">
                  <c:v>2000</c:v>
                </c:pt>
                <c:pt idx="3">
                  <c:v>2010</c:v>
                </c:pt>
                <c:pt idx="4">
                  <c:v>2020</c:v>
                </c:pt>
                <c:pt idx="5">
                  <c:v>2030</c:v>
                </c:pt>
                <c:pt idx="6">
                  <c:v>2040</c:v>
                </c:pt>
                <c:pt idx="7">
                  <c:v>2050</c:v>
                </c:pt>
              </c:strCache>
            </c:strRef>
          </c:cat>
          <c:val>
            <c:numRef>
              <c:extLst>
                <c:ext xmlns:c15="http://schemas.microsoft.com/office/drawing/2012/chart" uri="{02D57815-91ED-43cb-92C2-25804820EDAC}">
                  <c15:fullRef>
                    <c15:sqref>'Regional profile'!$D$285:$D$299</c15:sqref>
                  </c15:fullRef>
                </c:ext>
              </c:extLst>
              <c:f>('Regional profile'!$D$285,'Regional profile'!$D$287,'Regional profile'!$D$289,'Regional profile'!$D$291,'Regional profile'!$D$293,'Regional profile'!$D$295,'Regional profile'!$D$297,'Regional profile'!$D$299)</c:f>
              <c:numCache>
                <c:formatCode>0.0</c:formatCode>
                <c:ptCount val="8"/>
                <c:pt idx="0">
                  <c:v>63.6466160057577</c:v>
                </c:pt>
                <c:pt idx="1">
                  <c:v>62.356108295913799</c:v>
                </c:pt>
                <c:pt idx="2">
                  <c:v>58.902200903980997</c:v>
                </c:pt>
                <c:pt idx="3">
                  <c:v>53.565737527870809</c:v>
                </c:pt>
                <c:pt idx="4">
                  <c:v>49.459412305419207</c:v>
                </c:pt>
                <c:pt idx="5">
                  <c:v>47.217068816523437</c:v>
                </c:pt>
                <c:pt idx="6">
                  <c:v>43.774746359931441</c:v>
                </c:pt>
                <c:pt idx="7">
                  <c:v>40.612490010722297</c:v>
                </c:pt>
              </c:numCache>
            </c:numRef>
          </c:val>
          <c:smooth val="0"/>
          <c:extLst>
            <c:ext xmlns:c16="http://schemas.microsoft.com/office/drawing/2014/chart" uri="{C3380CC4-5D6E-409C-BE32-E72D297353CC}">
              <c16:uniqueId val="{00000002-F7E5-48A7-B699-41CCD844DC1A}"/>
            </c:ext>
          </c:extLst>
        </c:ser>
        <c:ser>
          <c:idx val="3"/>
          <c:order val="3"/>
          <c:tx>
            <c:strRef>
              <c:f>'Regional profile'!$E$284</c:f>
              <c:strCache>
                <c:ptCount val="1"/>
                <c:pt idx="0">
                  <c:v>65+</c:v>
                </c:pt>
              </c:strCache>
            </c:strRef>
          </c:tx>
          <c:spPr>
            <a:ln w="28575" cap="rnd">
              <a:solidFill>
                <a:srgbClr val="E56C0C"/>
              </a:solidFill>
              <a:round/>
            </a:ln>
            <a:effectLst/>
          </c:spPr>
          <c:marker>
            <c:symbol val="none"/>
          </c:marker>
          <c:cat>
            <c:strRef>
              <c:extLst>
                <c:ext xmlns:c15="http://schemas.microsoft.com/office/drawing/2012/chart" uri="{02D57815-91ED-43cb-92C2-25804820EDAC}">
                  <c15:fullRef>
                    <c15:sqref>'Regional profile'!$A$285:$A$299</c15:sqref>
                  </c15:fullRef>
                </c:ext>
              </c:extLst>
              <c:f>('Regional profile'!$A$285,'Regional profile'!$A$287,'Regional profile'!$A$289,'Regional profile'!$A$291,'Regional profile'!$A$293,'Regional profile'!$A$295,'Regional profile'!$A$297,'Regional profile'!$A$299)</c:f>
              <c:strCache>
                <c:ptCount val="8"/>
                <c:pt idx="0">
                  <c:v>1980</c:v>
                </c:pt>
                <c:pt idx="1">
                  <c:v>1990</c:v>
                </c:pt>
                <c:pt idx="2">
                  <c:v>2000</c:v>
                </c:pt>
                <c:pt idx="3">
                  <c:v>2010</c:v>
                </c:pt>
                <c:pt idx="4">
                  <c:v>2020</c:v>
                </c:pt>
                <c:pt idx="5">
                  <c:v>2030</c:v>
                </c:pt>
                <c:pt idx="6">
                  <c:v>2040</c:v>
                </c:pt>
                <c:pt idx="7">
                  <c:v>2050</c:v>
                </c:pt>
              </c:strCache>
            </c:strRef>
          </c:cat>
          <c:val>
            <c:numRef>
              <c:extLst>
                <c:ext xmlns:c15="http://schemas.microsoft.com/office/drawing/2012/chart" uri="{02D57815-91ED-43cb-92C2-25804820EDAC}">
                  <c15:fullRef>
                    <c15:sqref>'Regional profile'!$E$285:$E$299</c15:sqref>
                  </c15:fullRef>
                </c:ext>
              </c:extLst>
              <c:f>('Regional profile'!$E$285,'Regional profile'!$E$287,'Regional profile'!$E$289,'Regional profile'!$E$291,'Regional profile'!$E$293,'Regional profile'!$E$295,'Regional profile'!$E$297,'Regional profile'!$E$299)</c:f>
              <c:numCache>
                <c:formatCode>0.0</c:formatCode>
                <c:ptCount val="8"/>
                <c:pt idx="0">
                  <c:v>3.6029026630557301</c:v>
                </c:pt>
                <c:pt idx="1">
                  <c:v>3.6210706863928301</c:v>
                </c:pt>
                <c:pt idx="2">
                  <c:v>4.0162210399180003</c:v>
                </c:pt>
                <c:pt idx="3">
                  <c:v>4.1320069406098598</c:v>
                </c:pt>
                <c:pt idx="4">
                  <c:v>4.7580813805434596</c:v>
                </c:pt>
                <c:pt idx="5">
                  <c:v>6.2150183408013104</c:v>
                </c:pt>
                <c:pt idx="6">
                  <c:v>8.2124459839178794</c:v>
                </c:pt>
                <c:pt idx="7">
                  <c:v>10.648587293582199</c:v>
                </c:pt>
              </c:numCache>
            </c:numRef>
          </c:val>
          <c:smooth val="0"/>
          <c:extLst>
            <c:ext xmlns:c16="http://schemas.microsoft.com/office/drawing/2014/chart" uri="{C3380CC4-5D6E-409C-BE32-E72D297353CC}">
              <c16:uniqueId val="{00000003-F7E5-48A7-B699-41CCD844DC1A}"/>
            </c:ext>
          </c:extLst>
        </c:ser>
        <c:dLbls>
          <c:showLegendKey val="0"/>
          <c:showVal val="0"/>
          <c:showCatName val="0"/>
          <c:showSerName val="0"/>
          <c:showPercent val="0"/>
          <c:showBubbleSize val="0"/>
        </c:dLbls>
        <c:marker val="1"/>
        <c:smooth val="0"/>
        <c:axId val="2036415904"/>
        <c:axId val="53431711"/>
      </c:lineChart>
      <c:catAx>
        <c:axId val="203641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6271"/>
        <c:crosses val="autoZero"/>
        <c:auto val="1"/>
        <c:lblAlgn val="ctr"/>
        <c:lblOffset val="100"/>
        <c:noMultiLvlLbl val="0"/>
      </c:catAx>
      <c:valAx>
        <c:axId val="53446271"/>
        <c:scaling>
          <c:orientation val="minMax"/>
        </c:scaling>
        <c:delete val="0"/>
        <c:axPos val="l"/>
        <c:majorGridlines>
          <c:spPr>
            <a:ln w="9525" cap="flat" cmpd="sng" algn="ctr">
              <a:solidFill>
                <a:schemeClr val="tx1">
                  <a:lumMod val="15000"/>
                  <a:lumOff val="85000"/>
                </a:schemeClr>
              </a:solidFill>
              <a:round/>
            </a:ln>
            <a:effectLst/>
          </c:spPr>
        </c:majorGridlines>
        <c:numFmt formatCode="##\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6417104"/>
        <c:crosses val="autoZero"/>
        <c:crossBetween val="between"/>
      </c:valAx>
      <c:valAx>
        <c:axId val="53431711"/>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6415904"/>
        <c:crosses val="max"/>
        <c:crossBetween val="between"/>
      </c:valAx>
      <c:catAx>
        <c:axId val="2036415904"/>
        <c:scaling>
          <c:orientation val="minMax"/>
        </c:scaling>
        <c:delete val="1"/>
        <c:axPos val="b"/>
        <c:numFmt formatCode="General" sourceLinked="1"/>
        <c:majorTickMark val="out"/>
        <c:minorTickMark val="none"/>
        <c:tickLblPos val="nextTo"/>
        <c:crossAx val="5343171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r>
              <a:rPr lang="en-US" sz="1100" b="1" i="0" u="none" strike="noStrike" kern="1200" spc="0" baseline="0">
                <a:solidFill>
                  <a:sysClr val="windowText" lastClr="000000"/>
                </a:solidFill>
                <a:latin typeface="Univers LT Std 57 Cn" panose="020B0506020202050204" pitchFamily="34" charset="0"/>
                <a:ea typeface="+mn-ea"/>
                <a:cs typeface="+mn-cs"/>
              </a:rPr>
              <a:t>Population pyramid (2050)</a:t>
            </a:r>
          </a:p>
        </c:rich>
      </c:tx>
      <c:layout>
        <c:manualLayout>
          <c:xMode val="edge"/>
          <c:yMode val="edge"/>
          <c:x val="0.32363398605025118"/>
          <c:y val="4.4323658425858281E-2"/>
        </c:manualLayout>
      </c:layout>
      <c:overlay val="0"/>
      <c:spPr>
        <a:noFill/>
        <a:ln>
          <a:noFill/>
        </a:ln>
        <a:effectLst/>
      </c:spPr>
      <c:txPr>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manualLayout>
          <c:layoutTarget val="inner"/>
          <c:xMode val="edge"/>
          <c:yMode val="edge"/>
          <c:x val="0.17547568710359421"/>
          <c:y val="0.17721546370565874"/>
          <c:w val="0.71444777425209904"/>
          <c:h val="0.60443131371037162"/>
        </c:manualLayout>
      </c:layout>
      <c:barChart>
        <c:barDir val="bar"/>
        <c:grouping val="clustered"/>
        <c:varyColors val="0"/>
        <c:ser>
          <c:idx val="0"/>
          <c:order val="0"/>
          <c:tx>
            <c:strRef>
              <c:f>'Regional profile'!$B$429</c:f>
              <c:strCache>
                <c:ptCount val="1"/>
                <c:pt idx="0">
                  <c:v>Males </c:v>
                </c:pt>
              </c:strCache>
            </c:strRef>
          </c:tx>
          <c:spPr>
            <a:solidFill>
              <a:srgbClr val="009DB1"/>
            </a:solidFill>
            <a:ln>
              <a:noFill/>
            </a:ln>
            <a:effectLst/>
          </c:spPr>
          <c:invertIfNegative val="0"/>
          <c:cat>
            <c:strRef>
              <c:f>'Regional profile'!$A$430:$A$446</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'Regional profile'!$B$430:$B$446</c:f>
              <c:numCache>
                <c:formatCode>0.0</c:formatCode>
                <c:ptCount val="17"/>
                <c:pt idx="0">
                  <c:v>-4.391104368125804</c:v>
                </c:pt>
                <c:pt idx="1">
                  <c:v>-4.2987760541212303</c:v>
                </c:pt>
                <c:pt idx="2">
                  <c:v>-4.1585223908189066</c:v>
                </c:pt>
                <c:pt idx="3">
                  <c:v>-3.9882562705433577</c:v>
                </c:pt>
                <c:pt idx="4">
                  <c:v>-3.9104768456784207</c:v>
                </c:pt>
                <c:pt idx="5">
                  <c:v>-3.9719975177953506</c:v>
                </c:pt>
                <c:pt idx="6">
                  <c:v>-4.01146324388327</c:v>
                </c:pt>
                <c:pt idx="7">
                  <c:v>-3.8236753424693211</c:v>
                </c:pt>
                <c:pt idx="8">
                  <c:v>-3.2547581573739754</c:v>
                </c:pt>
                <c:pt idx="9">
                  <c:v>-2.8286582390356072</c:v>
                </c:pt>
                <c:pt idx="10">
                  <c:v>-2.6119661035064894</c:v>
                </c:pt>
                <c:pt idx="11">
                  <c:v>-2.4734501658284609</c:v>
                </c:pt>
                <c:pt idx="12">
                  <c:v>-2.2123152839975879</c:v>
                </c:pt>
                <c:pt idx="13">
                  <c:v>-1.8472409282632001</c:v>
                </c:pt>
                <c:pt idx="14">
                  <c:v>-1.4313870800381434</c:v>
                </c:pt>
                <c:pt idx="15">
                  <c:v>-0.96063775969700815</c:v>
                </c:pt>
                <c:pt idx="16">
                  <c:v>-0.90316095375250427</c:v>
                </c:pt>
              </c:numCache>
            </c:numRef>
          </c:val>
          <c:extLst>
            <c:ext xmlns:c16="http://schemas.microsoft.com/office/drawing/2014/chart" uri="{C3380CC4-5D6E-409C-BE32-E72D297353CC}">
              <c16:uniqueId val="{00000000-20A4-4668-AC11-B55D472F8F8F}"/>
            </c:ext>
          </c:extLst>
        </c:ser>
        <c:ser>
          <c:idx val="1"/>
          <c:order val="1"/>
          <c:tx>
            <c:strRef>
              <c:f>'Regional profile'!$C$429</c:f>
              <c:strCache>
                <c:ptCount val="1"/>
                <c:pt idx="0">
                  <c:v>Females</c:v>
                </c:pt>
              </c:strCache>
            </c:strRef>
          </c:tx>
          <c:spPr>
            <a:solidFill>
              <a:schemeClr val="accent4"/>
            </a:solidFill>
            <a:ln>
              <a:noFill/>
            </a:ln>
            <a:effectLst/>
          </c:spPr>
          <c:invertIfNegative val="0"/>
          <c:cat>
            <c:strRef>
              <c:f>'Regional profile'!$A$430:$A$446</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'Regional profile'!$C$430:$C$446</c:f>
              <c:numCache>
                <c:formatCode>0.0</c:formatCode>
                <c:ptCount val="17"/>
                <c:pt idx="0">
                  <c:v>4.2033717437594937</c:v>
                </c:pt>
                <c:pt idx="1">
                  <c:v>4.1203192461371669</c:v>
                </c:pt>
                <c:pt idx="2">
                  <c:v>3.988966677452098</c:v>
                </c:pt>
                <c:pt idx="3">
                  <c:v>3.8290451128113951</c:v>
                </c:pt>
                <c:pt idx="4">
                  <c:v>3.7236513012744457</c:v>
                </c:pt>
                <c:pt idx="5">
                  <c:v>3.7037517131191438</c:v>
                </c:pt>
                <c:pt idx="6">
                  <c:v>3.6794111878157869</c:v>
                </c:pt>
                <c:pt idx="7">
                  <c:v>3.4966861275845162</c:v>
                </c:pt>
                <c:pt idx="8">
                  <c:v>2.9827615591741456</c:v>
                </c:pt>
                <c:pt idx="9">
                  <c:v>2.6127645663051347</c:v>
                </c:pt>
                <c:pt idx="10">
                  <c:v>2.4617178732078746</c:v>
                </c:pt>
                <c:pt idx="11">
                  <c:v>2.3930800204666323</c:v>
                </c:pt>
                <c:pt idx="12">
                  <c:v>2.2204655941322202</c:v>
                </c:pt>
                <c:pt idx="13">
                  <c:v>1.9013473242491006</c:v>
                </c:pt>
                <c:pt idx="14">
                  <c:v>1.4844859736085858</c:v>
                </c:pt>
                <c:pt idx="15">
                  <c:v>1.0348121078916668</c:v>
                </c:pt>
                <c:pt idx="16">
                  <c:v>1.0855151660819606</c:v>
                </c:pt>
              </c:numCache>
            </c:numRef>
          </c:val>
          <c:extLst>
            <c:ext xmlns:c16="http://schemas.microsoft.com/office/drawing/2014/chart" uri="{C3380CC4-5D6E-409C-BE32-E72D297353CC}">
              <c16:uniqueId val="{00000001-20A4-4668-AC11-B55D472F8F8F}"/>
            </c:ext>
          </c:extLst>
        </c:ser>
        <c:dLbls>
          <c:showLegendKey val="0"/>
          <c:showVal val="0"/>
          <c:showCatName val="0"/>
          <c:showSerName val="0"/>
          <c:showPercent val="0"/>
          <c:showBubbleSize val="0"/>
        </c:dLbls>
        <c:gapWidth val="182"/>
        <c:axId val="276639872"/>
        <c:axId val="276640432"/>
      </c:barChart>
      <c:catAx>
        <c:axId val="27663987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Age groups</a:t>
                </a:r>
              </a:p>
            </c:rich>
          </c:tx>
          <c:layout>
            <c:manualLayout>
              <c:xMode val="edge"/>
              <c:yMode val="edge"/>
              <c:x val="1.5321305670842921E-2"/>
              <c:y val="0.357595710764234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76640432"/>
        <c:crosses val="autoZero"/>
        <c:auto val="1"/>
        <c:lblAlgn val="ctr"/>
        <c:lblOffset val="100"/>
        <c:tickLblSkip val="1"/>
        <c:tickMarkSkip val="1"/>
        <c:noMultiLvlLbl val="0"/>
      </c:catAx>
      <c:valAx>
        <c:axId val="2766404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Percentages</a:t>
                </a:r>
              </a:p>
            </c:rich>
          </c:tx>
          <c:layout>
            <c:manualLayout>
              <c:xMode val="edge"/>
              <c:yMode val="edge"/>
              <c:x val="0.45372919802935086"/>
              <c:y val="0.8797480104505837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76639872"/>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alignWithMargins="0"/>
    <c:pageMargins b="1" l="0.75000000000001465" r="0.75000000000001465" t="1" header="0.5" footer="0.5"/>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r>
              <a:rPr lang="en-US" sz="1100" b="1" i="0" u="none" strike="noStrike" kern="1200" spc="0" baseline="0">
                <a:solidFill>
                  <a:sysClr val="windowText" lastClr="000000"/>
                </a:solidFill>
                <a:latin typeface="Univers LT Std 57 Cn" panose="020B0506020202050204" pitchFamily="34" charset="0"/>
                <a:ea typeface="+mn-ea"/>
                <a:cs typeface="+mn-cs"/>
              </a:rPr>
              <a:t>Population pyramid (1980)</a:t>
            </a:r>
          </a:p>
        </c:rich>
      </c:tx>
      <c:layout>
        <c:manualLayout>
          <c:xMode val="edge"/>
          <c:yMode val="edge"/>
          <c:x val="0.32375010959450967"/>
          <c:y val="4.4323282613728268E-2"/>
        </c:manualLayout>
      </c:layout>
      <c:overlay val="0"/>
      <c:spPr>
        <a:noFill/>
        <a:ln>
          <a:noFill/>
        </a:ln>
        <a:effectLst/>
      </c:spPr>
      <c:txPr>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manualLayout>
          <c:layoutTarget val="inner"/>
          <c:xMode val="edge"/>
          <c:yMode val="edge"/>
          <c:x val="0.17547568710359421"/>
          <c:y val="0.17721546370565874"/>
          <c:w val="0.72333192492729459"/>
          <c:h val="0.60443131371037162"/>
        </c:manualLayout>
      </c:layout>
      <c:barChart>
        <c:barDir val="bar"/>
        <c:grouping val="clustered"/>
        <c:varyColors val="0"/>
        <c:ser>
          <c:idx val="0"/>
          <c:order val="0"/>
          <c:tx>
            <c:strRef>
              <c:f>'Regional profile'!$B$320</c:f>
              <c:strCache>
                <c:ptCount val="1"/>
                <c:pt idx="0">
                  <c:v>Males</c:v>
                </c:pt>
              </c:strCache>
            </c:strRef>
          </c:tx>
          <c:spPr>
            <a:solidFill>
              <a:srgbClr val="009DB1"/>
            </a:solidFill>
            <a:ln>
              <a:noFill/>
            </a:ln>
            <a:effectLst/>
          </c:spPr>
          <c:invertIfNegative val="0"/>
          <c:cat>
            <c:strRef>
              <c:f>'Regional profile'!$A$321:$A$337</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'Regional profile'!$B$321:$B$337</c:f>
              <c:numCache>
                <c:formatCode>0.0</c:formatCode>
                <c:ptCount val="17"/>
                <c:pt idx="0">
                  <c:v>-8.8051943462352362</c:v>
                </c:pt>
                <c:pt idx="1">
                  <c:v>-7.3748045940502855</c:v>
                </c:pt>
                <c:pt idx="2">
                  <c:v>-6.4083936859530848</c:v>
                </c:pt>
                <c:pt idx="3">
                  <c:v>-5.4267680646605188</c:v>
                </c:pt>
                <c:pt idx="4">
                  <c:v>-4.5117428224352452</c:v>
                </c:pt>
                <c:pt idx="5">
                  <c:v>-3.7802638158708004</c:v>
                </c:pt>
                <c:pt idx="6">
                  <c:v>-2.918980031083672</c:v>
                </c:pt>
                <c:pt idx="7">
                  <c:v>-2.290483889350766</c:v>
                </c:pt>
                <c:pt idx="8">
                  <c:v>-2.0748491088080878</c:v>
                </c:pt>
                <c:pt idx="9">
                  <c:v>-1.8489649173760194</c:v>
                </c:pt>
                <c:pt idx="10">
                  <c:v>-1.5486029993294581</c:v>
                </c:pt>
                <c:pt idx="11">
                  <c:v>-1.2244698245579524</c:v>
                </c:pt>
                <c:pt idx="12">
                  <c:v>-0.93810042853349207</c:v>
                </c:pt>
                <c:pt idx="13">
                  <c:v>-0.69981292519958593</c:v>
                </c:pt>
                <c:pt idx="14">
                  <c:v>-0.48557329878220584</c:v>
                </c:pt>
                <c:pt idx="15">
                  <c:v>-0.27777669299271274</c:v>
                </c:pt>
                <c:pt idx="16">
                  <c:v>-0.16974776963369362</c:v>
                </c:pt>
              </c:numCache>
            </c:numRef>
          </c:val>
          <c:extLst>
            <c:ext xmlns:c16="http://schemas.microsoft.com/office/drawing/2014/chart" uri="{C3380CC4-5D6E-409C-BE32-E72D297353CC}">
              <c16:uniqueId val="{00000000-1AFC-4628-B342-7CE7D6549038}"/>
            </c:ext>
          </c:extLst>
        </c:ser>
        <c:ser>
          <c:idx val="1"/>
          <c:order val="1"/>
          <c:tx>
            <c:strRef>
              <c:f>'Regional profile'!$C$320</c:f>
              <c:strCache>
                <c:ptCount val="1"/>
                <c:pt idx="0">
                  <c:v>Females</c:v>
                </c:pt>
              </c:strCache>
            </c:strRef>
          </c:tx>
          <c:spPr>
            <a:solidFill>
              <a:schemeClr val="accent4"/>
            </a:solidFill>
            <a:ln>
              <a:noFill/>
            </a:ln>
            <a:effectLst/>
          </c:spPr>
          <c:invertIfNegative val="0"/>
          <c:cat>
            <c:strRef>
              <c:f>'Regional profile'!$A$321:$A$337</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'Regional profile'!$C$321:$C$337</c:f>
              <c:numCache>
                <c:formatCode>0.0</c:formatCode>
                <c:ptCount val="17"/>
                <c:pt idx="0">
                  <c:v>8.4514959571748065</c:v>
                </c:pt>
                <c:pt idx="1">
                  <c:v>7.0771082339718419</c:v>
                </c:pt>
                <c:pt idx="2">
                  <c:v>6.1357793645531578</c:v>
                </c:pt>
                <c:pt idx="3">
                  <c:v>5.197948324310814</c:v>
                </c:pt>
                <c:pt idx="4">
                  <c:v>4.2573806124127564</c:v>
                </c:pt>
                <c:pt idx="5">
                  <c:v>3.4615358840149733</c:v>
                </c:pt>
                <c:pt idx="6">
                  <c:v>2.6786579530944725</c:v>
                </c:pt>
                <c:pt idx="7">
                  <c:v>2.2255179197814461</c:v>
                </c:pt>
                <c:pt idx="8">
                  <c:v>2.034944687532724</c:v>
                </c:pt>
                <c:pt idx="9">
                  <c:v>1.8438145989506223</c:v>
                </c:pt>
                <c:pt idx="10">
                  <c:v>1.5844931132058548</c:v>
                </c:pt>
                <c:pt idx="11">
                  <c:v>1.2803838654179971</c:v>
                </c:pt>
                <c:pt idx="12">
                  <c:v>1.0164182942781783</c:v>
                </c:pt>
                <c:pt idx="13">
                  <c:v>0.78679822361383267</c:v>
                </c:pt>
                <c:pt idx="14">
                  <c:v>0.58155809462758512</c:v>
                </c:pt>
                <c:pt idx="15">
                  <c:v>0.35538101122795929</c:v>
                </c:pt>
                <c:pt idx="16">
                  <c:v>0.24625464697815522</c:v>
                </c:pt>
              </c:numCache>
            </c:numRef>
          </c:val>
          <c:extLst>
            <c:ext xmlns:c16="http://schemas.microsoft.com/office/drawing/2014/chart" uri="{C3380CC4-5D6E-409C-BE32-E72D297353CC}">
              <c16:uniqueId val="{00000001-1AFC-4628-B342-7CE7D6549038}"/>
            </c:ext>
          </c:extLst>
        </c:ser>
        <c:dLbls>
          <c:showLegendKey val="0"/>
          <c:showVal val="0"/>
          <c:showCatName val="0"/>
          <c:showSerName val="0"/>
          <c:showPercent val="0"/>
          <c:showBubbleSize val="0"/>
        </c:dLbls>
        <c:gapWidth val="182"/>
        <c:axId val="276629792"/>
        <c:axId val="276630352"/>
      </c:barChart>
      <c:catAx>
        <c:axId val="27662979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Age groups</a:t>
                </a:r>
              </a:p>
            </c:rich>
          </c:tx>
          <c:layout>
            <c:manualLayout>
              <c:xMode val="edge"/>
              <c:yMode val="edge"/>
              <c:x val="1.5321305670842921E-2"/>
              <c:y val="0.357595710764234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76630352"/>
        <c:crosses val="autoZero"/>
        <c:auto val="1"/>
        <c:lblAlgn val="ctr"/>
        <c:lblOffset val="100"/>
        <c:tickLblSkip val="1"/>
        <c:tickMarkSkip val="1"/>
        <c:noMultiLvlLbl val="0"/>
      </c:catAx>
      <c:valAx>
        <c:axId val="2766303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Percentages</a:t>
                </a:r>
              </a:p>
            </c:rich>
          </c:tx>
          <c:layout>
            <c:manualLayout>
              <c:xMode val="edge"/>
              <c:yMode val="edge"/>
              <c:x val="0.45669058158774933"/>
              <c:y val="0.8797480104505837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76629792"/>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alignWithMargins="0"/>
    <c:pageMargins b="1" l="0.75000000000001465" r="0.75000000000001465"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r>
              <a:rPr lang="en-US" sz="1100" b="1" i="0" u="none" strike="noStrike" kern="1200" spc="0" baseline="0">
                <a:solidFill>
                  <a:sysClr val="windowText" lastClr="000000"/>
                </a:solidFill>
                <a:latin typeface="Univers LT Std 57 Cn" panose="020B0506020202050204" pitchFamily="34" charset="0"/>
                <a:ea typeface="+mn-ea"/>
                <a:cs typeface="+mn-cs"/>
              </a:rPr>
              <a:t>Population pyramid (2020)</a:t>
            </a:r>
          </a:p>
        </c:rich>
      </c:tx>
      <c:layout>
        <c:manualLayout>
          <c:xMode val="edge"/>
          <c:yMode val="edge"/>
          <c:x val="0.3211716072804332"/>
          <c:y val="4.9211470988806814E-2"/>
        </c:manualLayout>
      </c:layout>
      <c:overlay val="0"/>
      <c:spPr>
        <a:noFill/>
        <a:ln>
          <a:noFill/>
        </a:ln>
        <a:effectLst/>
      </c:spPr>
      <c:txPr>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manualLayout>
          <c:layoutTarget val="inner"/>
          <c:xMode val="edge"/>
          <c:yMode val="edge"/>
          <c:x val="0.17547568710359421"/>
          <c:y val="0.17721546370565874"/>
          <c:w val="0.720370541368896"/>
          <c:h val="0.60443131371037162"/>
        </c:manualLayout>
      </c:layout>
      <c:barChart>
        <c:barDir val="bar"/>
        <c:grouping val="clustered"/>
        <c:varyColors val="0"/>
        <c:ser>
          <c:idx val="0"/>
          <c:order val="0"/>
          <c:tx>
            <c:strRef>
              <c:f>'Regional profile'!$B$356</c:f>
              <c:strCache>
                <c:ptCount val="1"/>
                <c:pt idx="0">
                  <c:v>Males </c:v>
                </c:pt>
              </c:strCache>
            </c:strRef>
          </c:tx>
          <c:spPr>
            <a:solidFill>
              <a:srgbClr val="009DB1"/>
            </a:solidFill>
            <a:ln>
              <a:noFill/>
            </a:ln>
            <a:effectLst/>
          </c:spPr>
          <c:invertIfNegative val="0"/>
          <c:cat>
            <c:strRef>
              <c:f>'Regional profile'!$A$357:$A$373</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'Regional profile'!$B$357:$B$373</c:f>
              <c:numCache>
                <c:formatCode>0.0</c:formatCode>
                <c:ptCount val="17"/>
                <c:pt idx="0">
                  <c:v>-5.970022494787357</c:v>
                </c:pt>
                <c:pt idx="1">
                  <c:v>-5.7199425613808641</c:v>
                </c:pt>
                <c:pt idx="2">
                  <c:v>-4.9663036506980323</c:v>
                </c:pt>
                <c:pt idx="3">
                  <c:v>-4.3869997144110151</c:v>
                </c:pt>
                <c:pt idx="4">
                  <c:v>-4.2884362814309007</c:v>
                </c:pt>
                <c:pt idx="5">
                  <c:v>-4.5021501098099677</c:v>
                </c:pt>
                <c:pt idx="6">
                  <c:v>-4.4211803332597164</c:v>
                </c:pt>
                <c:pt idx="7">
                  <c:v>-3.9293932365539006</c:v>
                </c:pt>
                <c:pt idx="8">
                  <c:v>-3.3633937939823508</c:v>
                </c:pt>
                <c:pt idx="9">
                  <c:v>-2.7363978148575594</c:v>
                </c:pt>
                <c:pt idx="10">
                  <c:v>-2.1986836553442237</c:v>
                </c:pt>
                <c:pt idx="11">
                  <c:v>-1.776703100029762</c:v>
                </c:pt>
                <c:pt idx="12">
                  <c:v>-1.3397802540281081</c:v>
                </c:pt>
                <c:pt idx="13">
                  <c:v>-0.96186461821736891</c:v>
                </c:pt>
                <c:pt idx="14">
                  <c:v>-0.60548164711227137</c:v>
                </c:pt>
                <c:pt idx="15">
                  <c:v>-0.36315002645350331</c:v>
                </c:pt>
                <c:pt idx="16">
                  <c:v>-0.30042609189090558</c:v>
                </c:pt>
              </c:numCache>
            </c:numRef>
          </c:val>
          <c:extLst>
            <c:ext xmlns:c16="http://schemas.microsoft.com/office/drawing/2014/chart" uri="{C3380CC4-5D6E-409C-BE32-E72D297353CC}">
              <c16:uniqueId val="{00000000-C36D-4EBE-804B-A8A12D6E459D}"/>
            </c:ext>
          </c:extLst>
        </c:ser>
        <c:ser>
          <c:idx val="1"/>
          <c:order val="1"/>
          <c:tx>
            <c:strRef>
              <c:f>'Regional profile'!$C$356</c:f>
              <c:strCache>
                <c:ptCount val="1"/>
                <c:pt idx="0">
                  <c:v>Females</c:v>
                </c:pt>
              </c:strCache>
            </c:strRef>
          </c:tx>
          <c:spPr>
            <a:solidFill>
              <a:schemeClr val="accent4"/>
            </a:solidFill>
            <a:ln>
              <a:noFill/>
            </a:ln>
            <a:effectLst/>
          </c:spPr>
          <c:invertIfNegative val="0"/>
          <c:cat>
            <c:strRef>
              <c:f>'Regional profile'!$A$357:$A$373</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'Regional profile'!$C$357:$C$373</c:f>
              <c:numCache>
                <c:formatCode>0.0</c:formatCode>
                <c:ptCount val="17"/>
                <c:pt idx="0">
                  <c:v>5.7092963081679882</c:v>
                </c:pt>
                <c:pt idx="1">
                  <c:v>5.4604288532528074</c:v>
                </c:pt>
                <c:pt idx="2">
                  <c:v>4.7415363541601314</c:v>
                </c:pt>
                <c:pt idx="3">
                  <c:v>4.2073757580496984</c:v>
                </c:pt>
                <c:pt idx="4">
                  <c:v>4.0090703290804353</c:v>
                </c:pt>
                <c:pt idx="5">
                  <c:v>3.9811090763731407</c:v>
                </c:pt>
                <c:pt idx="6">
                  <c:v>3.8341718535298024</c:v>
                </c:pt>
                <c:pt idx="7">
                  <c:v>3.451328389808054</c:v>
                </c:pt>
                <c:pt idx="8">
                  <c:v>2.9348787793634603</c:v>
                </c:pt>
                <c:pt idx="9">
                  <c:v>2.4093842764501376</c:v>
                </c:pt>
                <c:pt idx="10">
                  <c:v>1.9988575294805462</c:v>
                </c:pt>
                <c:pt idx="11">
                  <c:v>1.6253971964156149</c:v>
                </c:pt>
                <c:pt idx="12">
                  <c:v>1.279696914750972</c:v>
                </c:pt>
                <c:pt idx="13">
                  <c:v>0.98960267038591188</c:v>
                </c:pt>
                <c:pt idx="14">
                  <c:v>0.66850784195270685</c:v>
                </c:pt>
                <c:pt idx="15">
                  <c:v>0.44179773826127583</c:v>
                </c:pt>
                <c:pt idx="16">
                  <c:v>0.42725074626951182</c:v>
                </c:pt>
              </c:numCache>
            </c:numRef>
          </c:val>
          <c:extLst>
            <c:ext xmlns:c16="http://schemas.microsoft.com/office/drawing/2014/chart" uri="{C3380CC4-5D6E-409C-BE32-E72D297353CC}">
              <c16:uniqueId val="{00000001-C36D-4EBE-804B-A8A12D6E459D}"/>
            </c:ext>
          </c:extLst>
        </c:ser>
        <c:dLbls>
          <c:showLegendKey val="0"/>
          <c:showVal val="0"/>
          <c:showCatName val="0"/>
          <c:showSerName val="0"/>
          <c:showPercent val="0"/>
          <c:showBubbleSize val="0"/>
        </c:dLbls>
        <c:gapWidth val="182"/>
        <c:axId val="276633152"/>
        <c:axId val="276633712"/>
      </c:barChart>
      <c:catAx>
        <c:axId val="27663315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Age groups</a:t>
                </a:r>
              </a:p>
            </c:rich>
          </c:tx>
          <c:layout>
            <c:manualLayout>
              <c:xMode val="edge"/>
              <c:yMode val="edge"/>
              <c:x val="1.5321305670842921E-2"/>
              <c:y val="0.357595710764234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76633712"/>
        <c:crosses val="autoZero"/>
        <c:auto val="1"/>
        <c:lblAlgn val="ctr"/>
        <c:lblOffset val="100"/>
        <c:tickLblSkip val="1"/>
        <c:tickMarkSkip val="1"/>
        <c:noMultiLvlLbl val="0"/>
      </c:catAx>
      <c:valAx>
        <c:axId val="2766337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Percentages</a:t>
                </a:r>
              </a:p>
            </c:rich>
          </c:tx>
          <c:layout>
            <c:manualLayout>
              <c:xMode val="edge"/>
              <c:yMode val="edge"/>
              <c:x val="0.45669058158774933"/>
              <c:y val="0.8797480104505837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76633152"/>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alignWithMargins="0"/>
    <c:pageMargins b="1" l="0.75000000000001465" r="0.75000000000001465" t="1"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r>
              <a:rPr lang="en-US" sz="1100" b="1" i="0" u="none" strike="noStrike" kern="1200" spc="0" baseline="0">
                <a:solidFill>
                  <a:sysClr val="windowText" lastClr="000000"/>
                </a:solidFill>
                <a:latin typeface="Univers LT Std 57 Cn" panose="020B0506020202050204" pitchFamily="34" charset="0"/>
                <a:ea typeface="+mn-ea"/>
                <a:cs typeface="+mn-cs"/>
              </a:rPr>
              <a:t>Population pyramid (2030)</a:t>
            </a:r>
          </a:p>
        </c:rich>
      </c:tx>
      <c:layout>
        <c:manualLayout>
          <c:xMode val="edge"/>
          <c:yMode val="edge"/>
          <c:x val="0.32349291226656368"/>
          <c:y val="4.8530875221353353E-2"/>
        </c:manualLayout>
      </c:layout>
      <c:overlay val="0"/>
      <c:spPr>
        <a:noFill/>
        <a:ln>
          <a:noFill/>
        </a:ln>
        <a:effectLst/>
      </c:spPr>
      <c:txPr>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manualLayout>
          <c:layoutTarget val="inner"/>
          <c:xMode val="edge"/>
          <c:yMode val="edge"/>
          <c:x val="0.17547568710359421"/>
          <c:y val="0.17721546370565874"/>
          <c:w val="0.720370541368896"/>
          <c:h val="0.60443131371037162"/>
        </c:manualLayout>
      </c:layout>
      <c:barChart>
        <c:barDir val="bar"/>
        <c:grouping val="clustered"/>
        <c:varyColors val="0"/>
        <c:ser>
          <c:idx val="0"/>
          <c:order val="0"/>
          <c:tx>
            <c:strRef>
              <c:f>'Regional profile'!$B$392</c:f>
              <c:strCache>
                <c:ptCount val="1"/>
                <c:pt idx="0">
                  <c:v>Males </c:v>
                </c:pt>
              </c:strCache>
            </c:strRef>
          </c:tx>
          <c:spPr>
            <a:solidFill>
              <a:srgbClr val="009DB1"/>
            </a:solidFill>
            <a:ln>
              <a:noFill/>
            </a:ln>
            <a:effectLst/>
          </c:spPr>
          <c:invertIfNegative val="0"/>
          <c:cat>
            <c:strRef>
              <c:f>'Regional profile'!$A$393:$A$409</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'Regional profile'!$B$393:$B$409</c:f>
              <c:numCache>
                <c:formatCode>0.0</c:formatCode>
                <c:ptCount val="17"/>
                <c:pt idx="0">
                  <c:v>-5.0984796902508744</c:v>
                </c:pt>
                <c:pt idx="1">
                  <c:v>-5.0489810479756292</c:v>
                </c:pt>
                <c:pt idx="2">
                  <c:v>-5.0121391594453755</c:v>
                </c:pt>
                <c:pt idx="3">
                  <c:v>-4.7915675117814418</c:v>
                </c:pt>
                <c:pt idx="4">
                  <c:v>-4.2282987562651417</c:v>
                </c:pt>
                <c:pt idx="5">
                  <c:v>-3.9639122925328603</c:v>
                </c:pt>
                <c:pt idx="6">
                  <c:v>-3.8985315445780966</c:v>
                </c:pt>
                <c:pt idx="7">
                  <c:v>-3.7700627895907579</c:v>
                </c:pt>
                <c:pt idx="8">
                  <c:v>-3.4424889943094152</c:v>
                </c:pt>
                <c:pt idx="9">
                  <c:v>-3.0224396469252897</c:v>
                </c:pt>
                <c:pt idx="10">
                  <c:v>-2.5858188894168164</c:v>
                </c:pt>
                <c:pt idx="11">
                  <c:v>-2.0864875965362839</c:v>
                </c:pt>
                <c:pt idx="12">
                  <c:v>-1.6596814871799797</c:v>
                </c:pt>
                <c:pt idx="13">
                  <c:v>-1.2670262649189392</c:v>
                </c:pt>
                <c:pt idx="14">
                  <c:v>-0.85896765804911179</c:v>
                </c:pt>
                <c:pt idx="15">
                  <c:v>-0.51842970349404727</c:v>
                </c:pt>
                <c:pt idx="16">
                  <c:v>-0.36654923602228651</c:v>
                </c:pt>
              </c:numCache>
            </c:numRef>
          </c:val>
          <c:extLst>
            <c:ext xmlns:c16="http://schemas.microsoft.com/office/drawing/2014/chart" uri="{C3380CC4-5D6E-409C-BE32-E72D297353CC}">
              <c16:uniqueId val="{00000000-00CC-4883-B42C-439407A5E761}"/>
            </c:ext>
          </c:extLst>
        </c:ser>
        <c:ser>
          <c:idx val="1"/>
          <c:order val="1"/>
          <c:tx>
            <c:strRef>
              <c:f>'Regional profile'!$C$392</c:f>
              <c:strCache>
                <c:ptCount val="1"/>
                <c:pt idx="0">
                  <c:v>Females</c:v>
                </c:pt>
              </c:strCache>
            </c:strRef>
          </c:tx>
          <c:spPr>
            <a:solidFill>
              <a:schemeClr val="accent4"/>
            </a:solidFill>
            <a:ln>
              <a:noFill/>
            </a:ln>
            <a:effectLst/>
          </c:spPr>
          <c:invertIfNegative val="0"/>
          <c:cat>
            <c:strRef>
              <c:f>'Regional profile'!$A$393:$A$409</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'Regional profile'!$C$393:$C$409</c:f>
              <c:numCache>
                <c:formatCode>0.0</c:formatCode>
                <c:ptCount val="17"/>
                <c:pt idx="0">
                  <c:v>4.8793825111843683</c:v>
                </c:pt>
                <c:pt idx="1">
                  <c:v>4.8353692385724232</c:v>
                </c:pt>
                <c:pt idx="2">
                  <c:v>4.7978395855123246</c:v>
                </c:pt>
                <c:pt idx="3">
                  <c:v>4.5753159031164721</c:v>
                </c:pt>
                <c:pt idx="4">
                  <c:v>3.9496954124194432</c:v>
                </c:pt>
                <c:pt idx="5">
                  <c:v>3.5272143467858017</c:v>
                </c:pt>
                <c:pt idx="6">
                  <c:v>3.3929116238806003</c:v>
                </c:pt>
                <c:pt idx="7">
                  <c:v>3.3480290692600416</c:v>
                </c:pt>
                <c:pt idx="8">
                  <c:v>3.1638125045019652</c:v>
                </c:pt>
                <c:pt idx="9">
                  <c:v>2.8188561488783184</c:v>
                </c:pt>
                <c:pt idx="10">
                  <c:v>2.3861883531344361</c:v>
                </c:pt>
                <c:pt idx="11">
                  <c:v>1.9349060650608418</c:v>
                </c:pt>
                <c:pt idx="12">
                  <c:v>1.5665714901036816</c:v>
                </c:pt>
                <c:pt idx="13">
                  <c:v>1.2196729167061391</c:v>
                </c:pt>
                <c:pt idx="14">
                  <c:v>0.88759140528712732</c:v>
                </c:pt>
                <c:pt idx="15">
                  <c:v>0.59541987051513212</c:v>
                </c:pt>
                <c:pt idx="16">
                  <c:v>0.5013612858085309</c:v>
                </c:pt>
              </c:numCache>
            </c:numRef>
          </c:val>
          <c:extLst>
            <c:ext xmlns:c16="http://schemas.microsoft.com/office/drawing/2014/chart" uri="{C3380CC4-5D6E-409C-BE32-E72D297353CC}">
              <c16:uniqueId val="{00000001-00CC-4883-B42C-439407A5E761}"/>
            </c:ext>
          </c:extLst>
        </c:ser>
        <c:dLbls>
          <c:showLegendKey val="0"/>
          <c:showVal val="0"/>
          <c:showCatName val="0"/>
          <c:showSerName val="0"/>
          <c:showPercent val="0"/>
          <c:showBubbleSize val="0"/>
        </c:dLbls>
        <c:gapWidth val="182"/>
        <c:axId val="276636512"/>
        <c:axId val="276637072"/>
      </c:barChart>
      <c:catAx>
        <c:axId val="27663651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Age groups</a:t>
                </a:r>
              </a:p>
            </c:rich>
          </c:tx>
          <c:layout>
            <c:manualLayout>
              <c:xMode val="edge"/>
              <c:yMode val="edge"/>
              <c:x val="1.5321305670842921E-2"/>
              <c:y val="0.357595710764234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76637072"/>
        <c:crosses val="autoZero"/>
        <c:auto val="1"/>
        <c:lblAlgn val="ctr"/>
        <c:lblOffset val="100"/>
        <c:tickLblSkip val="1"/>
        <c:tickMarkSkip val="1"/>
        <c:noMultiLvlLbl val="0"/>
      </c:catAx>
      <c:valAx>
        <c:axId val="2766370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Percentages</a:t>
                </a:r>
              </a:p>
            </c:rich>
          </c:tx>
          <c:layout>
            <c:manualLayout>
              <c:xMode val="edge"/>
              <c:yMode val="edge"/>
              <c:x val="0.45076781447095238"/>
              <c:y val="0.8749751963994191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76636512"/>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Univers LT Std 57 Cn" panose="020B0506020202050204" pitchFamily="34" charset="0"/>
                <a:ea typeface="+mn-ea"/>
                <a:cs typeface="+mn-cs"/>
              </a:defRPr>
            </a:pPr>
            <a:r>
              <a:rPr lang="en-US" sz="1100" b="1">
                <a:solidFill>
                  <a:sysClr val="windowText" lastClr="000000"/>
                </a:solidFill>
              </a:rPr>
              <a:t>Dependency ratios</a:t>
            </a:r>
            <a:r>
              <a:rPr lang="en-US" sz="1100" b="1" baseline="0">
                <a:solidFill>
                  <a:sysClr val="windowText" lastClr="000000"/>
                </a:solidFill>
              </a:rPr>
              <a:t> (percentage)</a:t>
            </a:r>
            <a:endParaRPr lang="en-US" sz="1100" b="1">
              <a:solidFill>
                <a:sysClr val="windowText" lastClr="000000"/>
              </a:solidFill>
            </a:endParaRPr>
          </a:p>
        </c:rich>
      </c:tx>
      <c:layout>
        <c:manualLayout>
          <c:xMode val="edge"/>
          <c:yMode val="edge"/>
          <c:x val="0.27157356263302906"/>
          <c:y val="2.552974214960428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manualLayout>
          <c:layoutTarget val="inner"/>
          <c:xMode val="edge"/>
          <c:yMode val="edge"/>
          <c:x val="8.6802815692814519E-2"/>
          <c:y val="0.16144024737457646"/>
          <c:w val="0.85432487916622357"/>
          <c:h val="0.69179947867341329"/>
        </c:manualLayout>
      </c:layout>
      <c:areaChart>
        <c:grouping val="stacked"/>
        <c:varyColors val="0"/>
        <c:ser>
          <c:idx val="1"/>
          <c:order val="1"/>
          <c:tx>
            <c:strRef>
              <c:f>'Regional profile'!$B$466</c:f>
              <c:strCache>
                <c:ptCount val="1"/>
                <c:pt idx="0">
                  <c:v>Child</c:v>
                </c:pt>
              </c:strCache>
            </c:strRef>
          </c:tx>
          <c:spPr>
            <a:solidFill>
              <a:srgbClr val="009DB1"/>
            </a:solidFill>
            <a:ln>
              <a:solidFill>
                <a:srgbClr val="AACD71"/>
              </a:solidFill>
            </a:ln>
            <a:effectLst/>
          </c:spPr>
          <c:cat>
            <c:numRef>
              <c:f>'Regional profile'!$A$467:$A$481</c:f>
              <c:numCache>
                <c:formatCode>General</c:formatCode>
                <c:ptCount val="15"/>
                <c:pt idx="0">
                  <c:v>1980</c:v>
                </c:pt>
                <c:pt idx="1">
                  <c:v>1985</c:v>
                </c:pt>
                <c:pt idx="2">
                  <c:v>1990</c:v>
                </c:pt>
                <c:pt idx="3">
                  <c:v>1995</c:v>
                </c:pt>
                <c:pt idx="4">
                  <c:v>2000</c:v>
                </c:pt>
                <c:pt idx="5">
                  <c:v>2005</c:v>
                </c:pt>
                <c:pt idx="6">
                  <c:v>2010</c:v>
                </c:pt>
                <c:pt idx="7">
                  <c:v>2015</c:v>
                </c:pt>
                <c:pt idx="8">
                  <c:v>2020</c:v>
                </c:pt>
                <c:pt idx="9">
                  <c:v>2025</c:v>
                </c:pt>
                <c:pt idx="10">
                  <c:v>2030</c:v>
                </c:pt>
                <c:pt idx="11">
                  <c:v>2035</c:v>
                </c:pt>
                <c:pt idx="12">
                  <c:v>2040</c:v>
                </c:pt>
                <c:pt idx="13">
                  <c:v>2045</c:v>
                </c:pt>
                <c:pt idx="14">
                  <c:v>2050</c:v>
                </c:pt>
              </c:numCache>
            </c:numRef>
          </c:cat>
          <c:val>
            <c:numRef>
              <c:f>'Regional profile'!$B$467:$B$481</c:f>
              <c:numCache>
                <c:formatCode>0.0</c:formatCode>
                <c:ptCount val="15"/>
                <c:pt idx="0">
                  <c:v>84.865955106388697</c:v>
                </c:pt>
                <c:pt idx="1">
                  <c:v>82.443903984284702</c:v>
                </c:pt>
                <c:pt idx="2">
                  <c:v>79.864632452163093</c:v>
                </c:pt>
                <c:pt idx="3">
                  <c:v>74.069129607610904</c:v>
                </c:pt>
                <c:pt idx="4">
                  <c:v>66.931404219694798</c:v>
                </c:pt>
                <c:pt idx="5">
                  <c:v>59.708254548687997</c:v>
                </c:pt>
                <c:pt idx="6">
                  <c:v>54.5328099581617</c:v>
                </c:pt>
                <c:pt idx="7">
                  <c:v>52.606014220633298</c:v>
                </c:pt>
                <c:pt idx="8">
                  <c:v>51.9630602793424</c:v>
                </c:pt>
                <c:pt idx="9">
                  <c:v>50.097910418074001</c:v>
                </c:pt>
                <c:pt idx="10">
                  <c:v>46.281235047895599</c:v>
                </c:pt>
                <c:pt idx="11">
                  <c:v>42.975614908551599</c:v>
                </c:pt>
                <c:pt idx="12">
                  <c:v>40.990748105549102</c:v>
                </c:pt>
                <c:pt idx="13">
                  <c:v>39.988270070105699</c:v>
                </c:pt>
                <c:pt idx="14">
                  <c:v>39.197573479308801</c:v>
                </c:pt>
              </c:numCache>
            </c:numRef>
          </c:val>
          <c:extLst>
            <c:ext xmlns:c16="http://schemas.microsoft.com/office/drawing/2014/chart" uri="{C3380CC4-5D6E-409C-BE32-E72D297353CC}">
              <c16:uniqueId val="{00000000-BC3E-46A4-8B27-7FEDA4E4C3B5}"/>
            </c:ext>
          </c:extLst>
        </c:ser>
        <c:ser>
          <c:idx val="2"/>
          <c:order val="2"/>
          <c:tx>
            <c:strRef>
              <c:f>'Regional profile'!$C$466</c:f>
              <c:strCache>
                <c:ptCount val="1"/>
                <c:pt idx="0">
                  <c:v>Old-age</c:v>
                </c:pt>
              </c:strCache>
            </c:strRef>
          </c:tx>
          <c:spPr>
            <a:solidFill>
              <a:schemeClr val="accent4"/>
            </a:solidFill>
            <a:ln>
              <a:noFill/>
            </a:ln>
            <a:effectLst/>
          </c:spPr>
          <c:cat>
            <c:numRef>
              <c:f>'Regional profile'!$A$467:$A$481</c:f>
              <c:numCache>
                <c:formatCode>General</c:formatCode>
                <c:ptCount val="15"/>
                <c:pt idx="0">
                  <c:v>1980</c:v>
                </c:pt>
                <c:pt idx="1">
                  <c:v>1985</c:v>
                </c:pt>
                <c:pt idx="2">
                  <c:v>1990</c:v>
                </c:pt>
                <c:pt idx="3">
                  <c:v>1995</c:v>
                </c:pt>
                <c:pt idx="4">
                  <c:v>2000</c:v>
                </c:pt>
                <c:pt idx="5">
                  <c:v>2005</c:v>
                </c:pt>
                <c:pt idx="6">
                  <c:v>2010</c:v>
                </c:pt>
                <c:pt idx="7">
                  <c:v>2015</c:v>
                </c:pt>
                <c:pt idx="8">
                  <c:v>2020</c:v>
                </c:pt>
                <c:pt idx="9">
                  <c:v>2025</c:v>
                </c:pt>
                <c:pt idx="10">
                  <c:v>2030</c:v>
                </c:pt>
                <c:pt idx="11">
                  <c:v>2035</c:v>
                </c:pt>
                <c:pt idx="12">
                  <c:v>2040</c:v>
                </c:pt>
                <c:pt idx="13">
                  <c:v>2045</c:v>
                </c:pt>
                <c:pt idx="14">
                  <c:v>2050</c:v>
                </c:pt>
              </c:numCache>
            </c:numRef>
          </c:cat>
          <c:val>
            <c:numRef>
              <c:f>'Regional profile'!$C$467:$C$481</c:f>
              <c:numCache>
                <c:formatCode>0.0</c:formatCode>
                <c:ptCount val="15"/>
                <c:pt idx="0">
                  <c:v>6.9094823429489596</c:v>
                </c:pt>
                <c:pt idx="1">
                  <c:v>6.7367959826562798</c:v>
                </c:pt>
                <c:pt idx="2">
                  <c:v>6.7577275731304001</c:v>
                </c:pt>
                <c:pt idx="3">
                  <c:v>6.9145544097856702</c:v>
                </c:pt>
                <c:pt idx="4">
                  <c:v>6.9848616621878996</c:v>
                </c:pt>
                <c:pt idx="5">
                  <c:v>6.8473468127250401</c:v>
                </c:pt>
                <c:pt idx="6">
                  <c:v>6.6605195636410102</c:v>
                </c:pt>
                <c:pt idx="7">
                  <c:v>6.8572524965910899</c:v>
                </c:pt>
                <c:pt idx="8">
                  <c:v>7.5917476057420901</c:v>
                </c:pt>
                <c:pt idx="9">
                  <c:v>8.5320422237494693</c:v>
                </c:pt>
                <c:pt idx="10">
                  <c:v>9.6938821403348605</c:v>
                </c:pt>
                <c:pt idx="11">
                  <c:v>11.039120569618801</c:v>
                </c:pt>
                <c:pt idx="12">
                  <c:v>12.6147702208746</c:v>
                </c:pt>
                <c:pt idx="13">
                  <c:v>14.5435859511174</c:v>
                </c:pt>
                <c:pt idx="14">
                  <c:v>16.589077523815899</c:v>
                </c:pt>
              </c:numCache>
            </c:numRef>
          </c:val>
          <c:extLst>
            <c:ext xmlns:c16="http://schemas.microsoft.com/office/drawing/2014/chart" uri="{C3380CC4-5D6E-409C-BE32-E72D297353CC}">
              <c16:uniqueId val="{00000001-BC3E-46A4-8B27-7FEDA4E4C3B5}"/>
            </c:ext>
          </c:extLst>
        </c:ser>
        <c:dLbls>
          <c:showLegendKey val="0"/>
          <c:showVal val="0"/>
          <c:showCatName val="0"/>
          <c:showSerName val="0"/>
          <c:showPercent val="0"/>
          <c:showBubbleSize val="0"/>
        </c:dLbls>
        <c:axId val="1629988592"/>
        <c:axId val="1685912400"/>
        <c:extLst>
          <c:ext xmlns:c15="http://schemas.microsoft.com/office/drawing/2012/chart" uri="{02D57815-91ED-43cb-92C2-25804820EDAC}">
            <c15:filteredAreaSeries>
              <c15:ser>
                <c:idx val="0"/>
                <c:order val="0"/>
                <c:tx>
                  <c:strRef>
                    <c:extLst>
                      <c:ext uri="{02D57815-91ED-43cb-92C2-25804820EDAC}">
                        <c15:formulaRef>
                          <c15:sqref>'Regional profile'!$A$466</c15:sqref>
                        </c15:formulaRef>
                      </c:ext>
                    </c:extLst>
                    <c:strCache>
                      <c:ptCount val="1"/>
                      <c:pt idx="0">
                        <c:v>Year</c:v>
                      </c:pt>
                    </c:strCache>
                  </c:strRef>
                </c:tx>
                <c:spPr>
                  <a:solidFill>
                    <a:schemeClr val="accent1"/>
                  </a:solidFill>
                  <a:ln>
                    <a:noFill/>
                  </a:ln>
                  <a:effectLst/>
                </c:spPr>
                <c:cat>
                  <c:numRef>
                    <c:extLst>
                      <c:ext uri="{02D57815-91ED-43cb-92C2-25804820EDAC}">
                        <c15:formulaRef>
                          <c15:sqref>'Regional profile'!$A$467:$A$481</c15:sqref>
                        </c15:formulaRef>
                      </c:ext>
                    </c:extLst>
                    <c:numCache>
                      <c:formatCode>General</c:formatCode>
                      <c:ptCount val="15"/>
                      <c:pt idx="0">
                        <c:v>1980</c:v>
                      </c:pt>
                      <c:pt idx="1">
                        <c:v>1985</c:v>
                      </c:pt>
                      <c:pt idx="2">
                        <c:v>1990</c:v>
                      </c:pt>
                      <c:pt idx="3">
                        <c:v>1995</c:v>
                      </c:pt>
                      <c:pt idx="4">
                        <c:v>2000</c:v>
                      </c:pt>
                      <c:pt idx="5">
                        <c:v>2005</c:v>
                      </c:pt>
                      <c:pt idx="6">
                        <c:v>2010</c:v>
                      </c:pt>
                      <c:pt idx="7">
                        <c:v>2015</c:v>
                      </c:pt>
                      <c:pt idx="8">
                        <c:v>2020</c:v>
                      </c:pt>
                      <c:pt idx="9">
                        <c:v>2025</c:v>
                      </c:pt>
                      <c:pt idx="10">
                        <c:v>2030</c:v>
                      </c:pt>
                      <c:pt idx="11">
                        <c:v>2035</c:v>
                      </c:pt>
                      <c:pt idx="12">
                        <c:v>2040</c:v>
                      </c:pt>
                      <c:pt idx="13">
                        <c:v>2045</c:v>
                      </c:pt>
                      <c:pt idx="14">
                        <c:v>2050</c:v>
                      </c:pt>
                    </c:numCache>
                  </c:numRef>
                </c:cat>
                <c:val>
                  <c:numRef>
                    <c:extLst>
                      <c:ext uri="{02D57815-91ED-43cb-92C2-25804820EDAC}">
                        <c15:formulaRef>
                          <c15:sqref>'Regional profile'!$A$467:$A$481</c15:sqref>
                        </c15:formulaRef>
                      </c:ext>
                    </c:extLst>
                    <c:numCache>
                      <c:formatCode>General</c:formatCode>
                      <c:ptCount val="15"/>
                      <c:pt idx="0">
                        <c:v>1980</c:v>
                      </c:pt>
                      <c:pt idx="1">
                        <c:v>1985</c:v>
                      </c:pt>
                      <c:pt idx="2">
                        <c:v>1990</c:v>
                      </c:pt>
                      <c:pt idx="3">
                        <c:v>1995</c:v>
                      </c:pt>
                      <c:pt idx="4">
                        <c:v>2000</c:v>
                      </c:pt>
                      <c:pt idx="5">
                        <c:v>2005</c:v>
                      </c:pt>
                      <c:pt idx="6">
                        <c:v>2010</c:v>
                      </c:pt>
                      <c:pt idx="7">
                        <c:v>2015</c:v>
                      </c:pt>
                      <c:pt idx="8">
                        <c:v>2020</c:v>
                      </c:pt>
                      <c:pt idx="9">
                        <c:v>2025</c:v>
                      </c:pt>
                      <c:pt idx="10">
                        <c:v>2030</c:v>
                      </c:pt>
                      <c:pt idx="11">
                        <c:v>2035</c:v>
                      </c:pt>
                      <c:pt idx="12">
                        <c:v>2040</c:v>
                      </c:pt>
                      <c:pt idx="13">
                        <c:v>2045</c:v>
                      </c:pt>
                      <c:pt idx="14">
                        <c:v>2050</c:v>
                      </c:pt>
                    </c:numCache>
                  </c:numRef>
                </c:val>
                <c:extLst>
                  <c:ext xmlns:c16="http://schemas.microsoft.com/office/drawing/2014/chart" uri="{C3380CC4-5D6E-409C-BE32-E72D297353CC}">
                    <c16:uniqueId val="{00000002-BC3E-46A4-8B27-7FEDA4E4C3B5}"/>
                  </c:ext>
                </c:extLst>
              </c15:ser>
            </c15:filteredAreaSeries>
            <c15:filteredAreaSeries>
              <c15:ser>
                <c:idx val="3"/>
                <c:order val="3"/>
                <c:tx>
                  <c:strRef>
                    <c:extLst xmlns:c15="http://schemas.microsoft.com/office/drawing/2012/chart">
                      <c:ext xmlns:c15="http://schemas.microsoft.com/office/drawing/2012/chart" uri="{02D57815-91ED-43cb-92C2-25804820EDAC}">
                        <c15:formulaRef>
                          <c15:sqref>'Regional profile'!$D$466</c15:sqref>
                        </c15:formulaRef>
                      </c:ext>
                    </c:extLst>
                    <c:strCache>
                      <c:ptCount val="1"/>
                      <c:pt idx="0">
                        <c:v>Total</c:v>
                      </c:pt>
                    </c:strCache>
                  </c:strRef>
                </c:tx>
                <c:spPr>
                  <a:solidFill>
                    <a:schemeClr val="accent4"/>
                  </a:solidFill>
                  <a:ln>
                    <a:noFill/>
                  </a:ln>
                  <a:effectLst/>
                </c:spPr>
                <c:cat>
                  <c:numRef>
                    <c:extLst xmlns:c15="http://schemas.microsoft.com/office/drawing/2012/chart">
                      <c:ext xmlns:c15="http://schemas.microsoft.com/office/drawing/2012/chart" uri="{02D57815-91ED-43cb-92C2-25804820EDAC}">
                        <c15:formulaRef>
                          <c15:sqref>'Regional profile'!$A$467:$A$481</c15:sqref>
                        </c15:formulaRef>
                      </c:ext>
                    </c:extLst>
                    <c:numCache>
                      <c:formatCode>General</c:formatCode>
                      <c:ptCount val="15"/>
                      <c:pt idx="0">
                        <c:v>1980</c:v>
                      </c:pt>
                      <c:pt idx="1">
                        <c:v>1985</c:v>
                      </c:pt>
                      <c:pt idx="2">
                        <c:v>1990</c:v>
                      </c:pt>
                      <c:pt idx="3">
                        <c:v>1995</c:v>
                      </c:pt>
                      <c:pt idx="4">
                        <c:v>2000</c:v>
                      </c:pt>
                      <c:pt idx="5">
                        <c:v>2005</c:v>
                      </c:pt>
                      <c:pt idx="6">
                        <c:v>2010</c:v>
                      </c:pt>
                      <c:pt idx="7">
                        <c:v>2015</c:v>
                      </c:pt>
                      <c:pt idx="8">
                        <c:v>2020</c:v>
                      </c:pt>
                      <c:pt idx="9">
                        <c:v>2025</c:v>
                      </c:pt>
                      <c:pt idx="10">
                        <c:v>2030</c:v>
                      </c:pt>
                      <c:pt idx="11">
                        <c:v>2035</c:v>
                      </c:pt>
                      <c:pt idx="12">
                        <c:v>2040</c:v>
                      </c:pt>
                      <c:pt idx="13">
                        <c:v>2045</c:v>
                      </c:pt>
                      <c:pt idx="14">
                        <c:v>2050</c:v>
                      </c:pt>
                    </c:numCache>
                  </c:numRef>
                </c:cat>
                <c:val>
                  <c:numRef>
                    <c:extLst xmlns:c15="http://schemas.microsoft.com/office/drawing/2012/chart">
                      <c:ext xmlns:c15="http://schemas.microsoft.com/office/drawing/2012/chart" uri="{02D57815-91ED-43cb-92C2-25804820EDAC}">
                        <c15:formulaRef>
                          <c15:sqref>'Regional profile'!$D$467:$D$481</c15:sqref>
                        </c15:formulaRef>
                      </c:ext>
                    </c:extLst>
                    <c:numCache>
                      <c:formatCode>0.0</c:formatCode>
                      <c:ptCount val="15"/>
                      <c:pt idx="0">
                        <c:v>91.775437449337701</c:v>
                      </c:pt>
                      <c:pt idx="1">
                        <c:v>89.180699966941006</c:v>
                      </c:pt>
                      <c:pt idx="2">
                        <c:v>86.622360025293503</c:v>
                      </c:pt>
                      <c:pt idx="3">
                        <c:v>80.983684017396598</c:v>
                      </c:pt>
                      <c:pt idx="4">
                        <c:v>73.916265881882694</c:v>
                      </c:pt>
                      <c:pt idx="5">
                        <c:v>66.555601361412997</c:v>
                      </c:pt>
                      <c:pt idx="6">
                        <c:v>61.193329521802703</c:v>
                      </c:pt>
                      <c:pt idx="7">
                        <c:v>59.4632667172244</c:v>
                      </c:pt>
                      <c:pt idx="8">
                        <c:v>59.5548078850845</c:v>
                      </c:pt>
                      <c:pt idx="9">
                        <c:v>58.6299526418235</c:v>
                      </c:pt>
                      <c:pt idx="10">
                        <c:v>55.975117188230399</c:v>
                      </c:pt>
                      <c:pt idx="11">
                        <c:v>54.014735478170401</c:v>
                      </c:pt>
                      <c:pt idx="12">
                        <c:v>53.605518326423699</c:v>
                      </c:pt>
                      <c:pt idx="13">
                        <c:v>54.531856021223199</c:v>
                      </c:pt>
                      <c:pt idx="14">
                        <c:v>55.786651003124703</c:v>
                      </c:pt>
                    </c:numCache>
                  </c:numRef>
                </c:val>
                <c:extLst xmlns:c15="http://schemas.microsoft.com/office/drawing/2012/chart">
                  <c:ext xmlns:c16="http://schemas.microsoft.com/office/drawing/2014/chart" uri="{C3380CC4-5D6E-409C-BE32-E72D297353CC}">
                    <c16:uniqueId val="{00000003-BC3E-46A4-8B27-7FEDA4E4C3B5}"/>
                  </c:ext>
                </c:extLst>
              </c15:ser>
            </c15:filteredAreaSeries>
          </c:ext>
        </c:extLst>
      </c:areaChart>
      <c:catAx>
        <c:axId val="16299885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1685912400"/>
        <c:crosses val="autoZero"/>
        <c:auto val="1"/>
        <c:lblAlgn val="ctr"/>
        <c:lblOffset val="100"/>
        <c:tickLblSkip val="2"/>
        <c:noMultiLvlLbl val="0"/>
      </c:catAx>
      <c:valAx>
        <c:axId val="1685912400"/>
        <c:scaling>
          <c:orientation val="minMax"/>
        </c:scaling>
        <c:delete val="0"/>
        <c:axPos val="l"/>
        <c:majorGridlines>
          <c:spPr>
            <a:ln w="9525" cap="flat" cmpd="sng" algn="ctr">
              <a:solidFill>
                <a:srgbClr val="C8C8C8"/>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1629988592"/>
        <c:crosses val="autoZero"/>
        <c:crossBetween val="midCat"/>
      </c:valAx>
      <c:spPr>
        <a:solidFill>
          <a:srgbClr val="E1E1E1"/>
        </a:solidFill>
        <a:ln>
          <a:noFill/>
        </a:ln>
        <a:effectLst/>
      </c:spPr>
    </c:plotArea>
    <c:legend>
      <c:legendPos val="b"/>
      <c:layout>
        <c:manualLayout>
          <c:xMode val="edge"/>
          <c:yMode val="edge"/>
          <c:x val="0.61386169532920321"/>
          <c:y val="0.17469451735199767"/>
          <c:w val="0.29562159955590933"/>
          <c:h val="0.123921798388504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latin typeface="Univers LT Std 57 Cn" panose="020B0506020202050204" pitchFamily="34" charset="0"/>
        </a:defRPr>
      </a:pPr>
      <a:endParaRPr lang="en-US"/>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Univers LT Std 57 Cn" panose="020B0506020202050204" pitchFamily="34" charset="0"/>
                <a:ea typeface="+mn-ea"/>
                <a:cs typeface="+mn-cs"/>
              </a:defRPr>
            </a:pPr>
            <a:r>
              <a:rPr lang="en-US" sz="1100" b="1">
                <a:solidFill>
                  <a:sysClr val="windowText" lastClr="000000"/>
                </a:solidFill>
              </a:rPr>
              <a:t>Demographic dividend (1950-2050)</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manualLayout>
          <c:layoutTarget val="inner"/>
          <c:xMode val="edge"/>
          <c:yMode val="edge"/>
          <c:x val="8.6802815692814519E-2"/>
          <c:y val="0.16144024737457646"/>
          <c:w val="0.88062196516480218"/>
          <c:h val="0.63753258291167214"/>
        </c:manualLayout>
      </c:layout>
      <c:lineChart>
        <c:grouping val="standard"/>
        <c:varyColors val="0"/>
        <c:ser>
          <c:idx val="0"/>
          <c:order val="1"/>
          <c:tx>
            <c:strRef>
              <c:f>'Regional profile'!$B$501</c:f>
              <c:strCache>
                <c:ptCount val="1"/>
                <c:pt idx="0">
                  <c:v>Proportion of working-age population 
(15-64)</c:v>
                </c:pt>
              </c:strCache>
            </c:strRef>
          </c:tx>
          <c:spPr>
            <a:ln w="28575" cap="rnd">
              <a:solidFill>
                <a:srgbClr val="009DB1"/>
              </a:solidFill>
              <a:round/>
            </a:ln>
            <a:effectLst/>
          </c:spPr>
          <c:marker>
            <c:symbol val="none"/>
          </c:marker>
          <c:cat>
            <c:numRef>
              <c:f>'Regional profile'!$A$502:$A$522</c:f>
              <c:numCache>
                <c:formatCode>General</c:formatCode>
                <c:ptCount val="21"/>
                <c:pt idx="0">
                  <c:v>1950</c:v>
                </c:pt>
                <c:pt idx="1">
                  <c:v>1955</c:v>
                </c:pt>
                <c:pt idx="2">
                  <c:v>1960</c:v>
                </c:pt>
                <c:pt idx="3">
                  <c:v>1965</c:v>
                </c:pt>
                <c:pt idx="4">
                  <c:v>1970</c:v>
                </c:pt>
                <c:pt idx="5">
                  <c:v>1975</c:v>
                </c:pt>
                <c:pt idx="6">
                  <c:v>1980</c:v>
                </c:pt>
                <c:pt idx="7">
                  <c:v>1985</c:v>
                </c:pt>
                <c:pt idx="8">
                  <c:v>1990</c:v>
                </c:pt>
                <c:pt idx="9">
                  <c:v>1995</c:v>
                </c:pt>
                <c:pt idx="10">
                  <c:v>2000</c:v>
                </c:pt>
                <c:pt idx="11">
                  <c:v>2005</c:v>
                </c:pt>
                <c:pt idx="12">
                  <c:v>2010</c:v>
                </c:pt>
                <c:pt idx="13">
                  <c:v>2015</c:v>
                </c:pt>
                <c:pt idx="14">
                  <c:v>2020</c:v>
                </c:pt>
                <c:pt idx="15">
                  <c:v>2025</c:v>
                </c:pt>
                <c:pt idx="16">
                  <c:v>2030</c:v>
                </c:pt>
                <c:pt idx="17">
                  <c:v>2035</c:v>
                </c:pt>
                <c:pt idx="18">
                  <c:v>2040</c:v>
                </c:pt>
                <c:pt idx="19">
                  <c:v>2045</c:v>
                </c:pt>
                <c:pt idx="20">
                  <c:v>2050</c:v>
                </c:pt>
              </c:numCache>
            </c:numRef>
          </c:cat>
          <c:val>
            <c:numRef>
              <c:f>'Regional profile'!$B$502:$B$522</c:f>
              <c:numCache>
                <c:formatCode>0.0</c:formatCode>
                <c:ptCount val="21"/>
                <c:pt idx="0">
                  <c:v>56.5644322946779</c:v>
                </c:pt>
                <c:pt idx="1">
                  <c:v>55.075274205574402</c:v>
                </c:pt>
                <c:pt idx="2">
                  <c:v>53.175426948555298</c:v>
                </c:pt>
                <c:pt idx="3">
                  <c:v>51.830124939715198</c:v>
                </c:pt>
                <c:pt idx="4">
                  <c:v>51.5317927037025</c:v>
                </c:pt>
                <c:pt idx="5">
                  <c:v>51.639902794469798</c:v>
                </c:pt>
                <c:pt idx="6">
                  <c:v>52.144321155005898</c:v>
                </c:pt>
                <c:pt idx="7">
                  <c:v>52.859514748319903</c:v>
                </c:pt>
                <c:pt idx="8">
                  <c:v>53.584147144236503</c:v>
                </c:pt>
                <c:pt idx="9">
                  <c:v>55.253599540159499</c:v>
                </c:pt>
                <c:pt idx="10">
                  <c:v>57.498934612542897</c:v>
                </c:pt>
                <c:pt idx="11">
                  <c:v>60.040010172343301</c:v>
                </c:pt>
                <c:pt idx="12">
                  <c:v>62.037306566382597</c:v>
                </c:pt>
                <c:pt idx="13">
                  <c:v>62.710367132594598</c:v>
                </c:pt>
                <c:pt idx="14">
                  <c:v>62.674388397009402</c:v>
                </c:pt>
                <c:pt idx="15">
                  <c:v>63.039796920190597</c:v>
                </c:pt>
                <c:pt idx="16">
                  <c:v>64.112790426257703</c:v>
                </c:pt>
                <c:pt idx="17">
                  <c:v>64.928852222827501</c:v>
                </c:pt>
                <c:pt idx="18">
                  <c:v>65.101827779059505</c:v>
                </c:pt>
                <c:pt idx="19">
                  <c:v>64.711576353723601</c:v>
                </c:pt>
                <c:pt idx="20">
                  <c:v>64.1903522260031</c:v>
                </c:pt>
              </c:numCache>
            </c:numRef>
          </c:val>
          <c:smooth val="0"/>
          <c:extLst>
            <c:ext xmlns:c16="http://schemas.microsoft.com/office/drawing/2014/chart" uri="{C3380CC4-5D6E-409C-BE32-E72D297353CC}">
              <c16:uniqueId val="{00000000-6642-4A98-9D42-5EB930361CF3}"/>
            </c:ext>
          </c:extLst>
        </c:ser>
        <c:ser>
          <c:idx val="1"/>
          <c:order val="2"/>
          <c:tx>
            <c:strRef>
              <c:f>'Regional profile'!$C$501</c:f>
              <c:strCache>
                <c:ptCount val="1"/>
                <c:pt idx="0">
                  <c:v>Total Dependency Ratio</c:v>
                </c:pt>
              </c:strCache>
            </c:strRef>
          </c:tx>
          <c:spPr>
            <a:ln w="28575" cap="rnd">
              <a:solidFill>
                <a:schemeClr val="accent4"/>
              </a:solidFill>
              <a:round/>
            </a:ln>
            <a:effectLst/>
          </c:spPr>
          <c:marker>
            <c:symbol val="none"/>
          </c:marker>
          <c:cat>
            <c:numRef>
              <c:f>'Regional profile'!$A$502:$A$522</c:f>
              <c:numCache>
                <c:formatCode>General</c:formatCode>
                <c:ptCount val="21"/>
                <c:pt idx="0">
                  <c:v>1950</c:v>
                </c:pt>
                <c:pt idx="1">
                  <c:v>1955</c:v>
                </c:pt>
                <c:pt idx="2">
                  <c:v>1960</c:v>
                </c:pt>
                <c:pt idx="3">
                  <c:v>1965</c:v>
                </c:pt>
                <c:pt idx="4">
                  <c:v>1970</c:v>
                </c:pt>
                <c:pt idx="5">
                  <c:v>1975</c:v>
                </c:pt>
                <c:pt idx="6">
                  <c:v>1980</c:v>
                </c:pt>
                <c:pt idx="7">
                  <c:v>1985</c:v>
                </c:pt>
                <c:pt idx="8">
                  <c:v>1990</c:v>
                </c:pt>
                <c:pt idx="9">
                  <c:v>1995</c:v>
                </c:pt>
                <c:pt idx="10">
                  <c:v>2000</c:v>
                </c:pt>
                <c:pt idx="11">
                  <c:v>2005</c:v>
                </c:pt>
                <c:pt idx="12">
                  <c:v>2010</c:v>
                </c:pt>
                <c:pt idx="13">
                  <c:v>2015</c:v>
                </c:pt>
                <c:pt idx="14">
                  <c:v>2020</c:v>
                </c:pt>
                <c:pt idx="15">
                  <c:v>2025</c:v>
                </c:pt>
                <c:pt idx="16">
                  <c:v>2030</c:v>
                </c:pt>
                <c:pt idx="17">
                  <c:v>2035</c:v>
                </c:pt>
                <c:pt idx="18">
                  <c:v>2040</c:v>
                </c:pt>
                <c:pt idx="19">
                  <c:v>2045</c:v>
                </c:pt>
                <c:pt idx="20">
                  <c:v>2050</c:v>
                </c:pt>
              </c:numCache>
            </c:numRef>
          </c:cat>
          <c:val>
            <c:numRef>
              <c:f>'Regional profile'!$C$502:$C$522</c:f>
              <c:numCache>
                <c:formatCode>0.0</c:formatCode>
                <c:ptCount val="21"/>
                <c:pt idx="0">
                  <c:v>76.789540605729798</c:v>
                </c:pt>
                <c:pt idx="1">
                  <c:v>81.569681572059395</c:v>
                </c:pt>
                <c:pt idx="2">
                  <c:v>88.056788141532294</c:v>
                </c:pt>
                <c:pt idx="3">
                  <c:v>92.937987543561505</c:v>
                </c:pt>
                <c:pt idx="4">
                  <c:v>94.054960546356298</c:v>
                </c:pt>
                <c:pt idx="5">
                  <c:v>93.648699142611903</c:v>
                </c:pt>
                <c:pt idx="6">
                  <c:v>91.775437449337701</c:v>
                </c:pt>
                <c:pt idx="7">
                  <c:v>89.180699966941006</c:v>
                </c:pt>
                <c:pt idx="8">
                  <c:v>86.622360025293503</c:v>
                </c:pt>
                <c:pt idx="9">
                  <c:v>80.983684017396598</c:v>
                </c:pt>
                <c:pt idx="10">
                  <c:v>73.916265881882694</c:v>
                </c:pt>
                <c:pt idx="11">
                  <c:v>66.555601361412997</c:v>
                </c:pt>
                <c:pt idx="12">
                  <c:v>61.193329521802703</c:v>
                </c:pt>
                <c:pt idx="13">
                  <c:v>59.4632667172244</c:v>
                </c:pt>
                <c:pt idx="14">
                  <c:v>59.5548078850845</c:v>
                </c:pt>
                <c:pt idx="15">
                  <c:v>58.6299526418235</c:v>
                </c:pt>
                <c:pt idx="16">
                  <c:v>55.975117188230399</c:v>
                </c:pt>
                <c:pt idx="17">
                  <c:v>54.014735478170401</c:v>
                </c:pt>
                <c:pt idx="18">
                  <c:v>53.605518326423699</c:v>
                </c:pt>
                <c:pt idx="19">
                  <c:v>54.531856021223199</c:v>
                </c:pt>
                <c:pt idx="20">
                  <c:v>55.786651003124703</c:v>
                </c:pt>
              </c:numCache>
            </c:numRef>
          </c:val>
          <c:smooth val="0"/>
          <c:extLst>
            <c:ext xmlns:c16="http://schemas.microsoft.com/office/drawing/2014/chart" uri="{C3380CC4-5D6E-409C-BE32-E72D297353CC}">
              <c16:uniqueId val="{00000001-6642-4A98-9D42-5EB930361CF3}"/>
            </c:ext>
          </c:extLst>
        </c:ser>
        <c:dLbls>
          <c:showLegendKey val="0"/>
          <c:showVal val="0"/>
          <c:showCatName val="0"/>
          <c:showSerName val="0"/>
          <c:showPercent val="0"/>
          <c:showBubbleSize val="0"/>
        </c:dLbls>
        <c:smooth val="0"/>
        <c:axId val="1607735696"/>
        <c:axId val="1685927520"/>
        <c:extLst>
          <c:ext xmlns:c15="http://schemas.microsoft.com/office/drawing/2012/chart" uri="{02D57815-91ED-43cb-92C2-25804820EDAC}">
            <c15:filteredLineSeries>
              <c15:ser>
                <c:idx val="2"/>
                <c:order val="0"/>
                <c:tx>
                  <c:strRef>
                    <c:extLst>
                      <c:ext uri="{02D57815-91ED-43cb-92C2-25804820EDAC}">
                        <c15:formulaRef>
                          <c15:sqref>'Regional profile'!$A$501</c15:sqref>
                        </c15:formulaRef>
                      </c:ext>
                    </c:extLst>
                    <c:strCache>
                      <c:ptCount val="1"/>
                      <c:pt idx="0">
                        <c:v>Year</c:v>
                      </c:pt>
                    </c:strCache>
                  </c:strRef>
                </c:tx>
                <c:spPr>
                  <a:ln w="28575" cap="rnd">
                    <a:solidFill>
                      <a:schemeClr val="accent5"/>
                    </a:solidFill>
                    <a:round/>
                  </a:ln>
                  <a:effectLst/>
                </c:spPr>
                <c:marker>
                  <c:symbol val="none"/>
                </c:marker>
                <c:cat>
                  <c:numRef>
                    <c:extLst>
                      <c:ext uri="{02D57815-91ED-43cb-92C2-25804820EDAC}">
                        <c15:formulaRef>
                          <c15:sqref>'Regional profile'!$A$502:$A$522</c15:sqref>
                        </c15:formulaRef>
                      </c:ext>
                    </c:extLst>
                    <c:numCache>
                      <c:formatCode>General</c:formatCode>
                      <c:ptCount val="21"/>
                      <c:pt idx="0">
                        <c:v>1950</c:v>
                      </c:pt>
                      <c:pt idx="1">
                        <c:v>1955</c:v>
                      </c:pt>
                      <c:pt idx="2">
                        <c:v>1960</c:v>
                      </c:pt>
                      <c:pt idx="3">
                        <c:v>1965</c:v>
                      </c:pt>
                      <c:pt idx="4">
                        <c:v>1970</c:v>
                      </c:pt>
                      <c:pt idx="5">
                        <c:v>1975</c:v>
                      </c:pt>
                      <c:pt idx="6">
                        <c:v>1980</c:v>
                      </c:pt>
                      <c:pt idx="7">
                        <c:v>1985</c:v>
                      </c:pt>
                      <c:pt idx="8">
                        <c:v>1990</c:v>
                      </c:pt>
                      <c:pt idx="9">
                        <c:v>1995</c:v>
                      </c:pt>
                      <c:pt idx="10">
                        <c:v>2000</c:v>
                      </c:pt>
                      <c:pt idx="11">
                        <c:v>2005</c:v>
                      </c:pt>
                      <c:pt idx="12">
                        <c:v>2010</c:v>
                      </c:pt>
                      <c:pt idx="13">
                        <c:v>2015</c:v>
                      </c:pt>
                      <c:pt idx="14">
                        <c:v>2020</c:v>
                      </c:pt>
                      <c:pt idx="15">
                        <c:v>2025</c:v>
                      </c:pt>
                      <c:pt idx="16">
                        <c:v>2030</c:v>
                      </c:pt>
                      <c:pt idx="17">
                        <c:v>2035</c:v>
                      </c:pt>
                      <c:pt idx="18">
                        <c:v>2040</c:v>
                      </c:pt>
                      <c:pt idx="19">
                        <c:v>2045</c:v>
                      </c:pt>
                      <c:pt idx="20">
                        <c:v>2050</c:v>
                      </c:pt>
                    </c:numCache>
                  </c:numRef>
                </c:cat>
                <c:val>
                  <c:numRef>
                    <c:extLst>
                      <c:ext uri="{02D57815-91ED-43cb-92C2-25804820EDAC}">
                        <c15:formulaRef>
                          <c15:sqref>'Regional profile'!$A$502:$A$522</c15:sqref>
                        </c15:formulaRef>
                      </c:ext>
                    </c:extLst>
                    <c:numCache>
                      <c:formatCode>General</c:formatCode>
                      <c:ptCount val="21"/>
                      <c:pt idx="0">
                        <c:v>1950</c:v>
                      </c:pt>
                      <c:pt idx="1">
                        <c:v>1955</c:v>
                      </c:pt>
                      <c:pt idx="2">
                        <c:v>1960</c:v>
                      </c:pt>
                      <c:pt idx="3">
                        <c:v>1965</c:v>
                      </c:pt>
                      <c:pt idx="4">
                        <c:v>1970</c:v>
                      </c:pt>
                      <c:pt idx="5">
                        <c:v>1975</c:v>
                      </c:pt>
                      <c:pt idx="6">
                        <c:v>1980</c:v>
                      </c:pt>
                      <c:pt idx="7">
                        <c:v>1985</c:v>
                      </c:pt>
                      <c:pt idx="8">
                        <c:v>1990</c:v>
                      </c:pt>
                      <c:pt idx="9">
                        <c:v>1995</c:v>
                      </c:pt>
                      <c:pt idx="10">
                        <c:v>2000</c:v>
                      </c:pt>
                      <c:pt idx="11">
                        <c:v>2005</c:v>
                      </c:pt>
                      <c:pt idx="12">
                        <c:v>2010</c:v>
                      </c:pt>
                      <c:pt idx="13">
                        <c:v>2015</c:v>
                      </c:pt>
                      <c:pt idx="14">
                        <c:v>2020</c:v>
                      </c:pt>
                      <c:pt idx="15">
                        <c:v>2025</c:v>
                      </c:pt>
                      <c:pt idx="16">
                        <c:v>2030</c:v>
                      </c:pt>
                      <c:pt idx="17">
                        <c:v>2035</c:v>
                      </c:pt>
                      <c:pt idx="18">
                        <c:v>2040</c:v>
                      </c:pt>
                      <c:pt idx="19">
                        <c:v>2045</c:v>
                      </c:pt>
                      <c:pt idx="20">
                        <c:v>2050</c:v>
                      </c:pt>
                    </c:numCache>
                  </c:numRef>
                </c:val>
                <c:smooth val="0"/>
                <c:extLst>
                  <c:ext xmlns:c16="http://schemas.microsoft.com/office/drawing/2014/chart" uri="{C3380CC4-5D6E-409C-BE32-E72D297353CC}">
                    <c16:uniqueId val="{00000002-6642-4A98-9D42-5EB930361CF3}"/>
                  </c:ext>
                </c:extLst>
              </c15:ser>
            </c15:filteredLineSeries>
          </c:ext>
        </c:extLst>
      </c:lineChart>
      <c:catAx>
        <c:axId val="1607735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1685927520"/>
        <c:crosses val="autoZero"/>
        <c:auto val="1"/>
        <c:lblAlgn val="ctr"/>
        <c:lblOffset val="100"/>
        <c:tickLblSkip val="2"/>
        <c:tickMarkSkip val="1"/>
        <c:noMultiLvlLbl val="0"/>
      </c:catAx>
      <c:valAx>
        <c:axId val="1685927520"/>
        <c:scaling>
          <c:orientation val="minMax"/>
        </c:scaling>
        <c:delete val="0"/>
        <c:axPos val="l"/>
        <c:majorGridlines>
          <c:spPr>
            <a:ln w="9525" cap="flat" cmpd="sng" algn="ctr">
              <a:solidFill>
                <a:srgbClr val="C8C8C8"/>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Univers LT Std 57 Cn" panose="020B0506020202050204" pitchFamily="34" charset="0"/>
                    <a:ea typeface="+mn-ea"/>
                    <a:cs typeface="+mn-cs"/>
                  </a:defRPr>
                </a:pPr>
                <a:r>
                  <a:rPr lang="en-US"/>
                  <a:t>Percentages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Univers LT Std 57 Cn" panose="020B050602020205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1607735696"/>
        <c:crossesAt val="1"/>
        <c:crossBetween val="between"/>
      </c:valAx>
      <c:spPr>
        <a:solidFill>
          <a:srgbClr val="E1E1E1"/>
        </a:solidFill>
        <a:ln>
          <a:noFill/>
        </a:ln>
        <a:effectLst/>
      </c:spPr>
    </c:plotArea>
    <c:legend>
      <c:legendPos val="tr"/>
      <c:layout>
        <c:manualLayout>
          <c:xMode val="edge"/>
          <c:yMode val="edge"/>
          <c:x val="0.55546528611889612"/>
          <c:y val="0.17907199238440299"/>
          <c:w val="0.40590532645283744"/>
          <c:h val="0.2097536631355915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nivers LT Std 57 Cn" panose="020B050602020205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Univers LT Std 57 Cn" panose="020B050602020205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Univers LT Std 57 Cn" panose="020B0506020202050204" pitchFamily="34" charset="0"/>
                <a:ea typeface="+mn-ea"/>
                <a:cs typeface="+mn-cs"/>
              </a:defRPr>
            </a:pPr>
            <a:r>
              <a:rPr lang="en-US" sz="1100" b="1">
                <a:solidFill>
                  <a:sysClr val="windowText" lastClr="000000"/>
                </a:solidFill>
              </a:rPr>
              <a:t>Disability prevalence rate by age group (percentage)</a:t>
            </a: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lineChart>
        <c:grouping val="standard"/>
        <c:varyColors val="0"/>
        <c:ser>
          <c:idx val="0"/>
          <c:order val="0"/>
          <c:tx>
            <c:strRef>
              <c:f>'Regional profile'!$B$795</c:f>
              <c:strCache>
                <c:ptCount val="1"/>
                <c:pt idx="0">
                  <c:v>Disability prevalence rate by age group</c:v>
                </c:pt>
              </c:strCache>
            </c:strRef>
          </c:tx>
          <c:spPr>
            <a:ln w="28575" cap="rnd">
              <a:solidFill>
                <a:srgbClr val="009DB1"/>
              </a:solidFill>
              <a:round/>
            </a:ln>
            <a:effectLst/>
          </c:spPr>
          <c:marker>
            <c:symbol val="circle"/>
            <c:size val="5"/>
            <c:spPr>
              <a:solidFill>
                <a:srgbClr val="009DB1"/>
              </a:solidFill>
              <a:ln w="9525">
                <a:solidFill>
                  <a:srgbClr val="009DB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Univers LT Std 57 Cn" panose="020B050602020205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'Regional profile'!$A$796:$A$800</c:f>
              <c:strCache>
                <c:ptCount val="5"/>
                <c:pt idx="0">
                  <c:v>0-14</c:v>
                </c:pt>
                <c:pt idx="1">
                  <c:v>15-24</c:v>
                </c:pt>
                <c:pt idx="2">
                  <c:v>25-44</c:v>
                </c:pt>
                <c:pt idx="3">
                  <c:v>45-64</c:v>
                </c:pt>
                <c:pt idx="4">
                  <c:v>65+</c:v>
                </c:pt>
              </c:strCache>
            </c:strRef>
          </c:cat>
          <c:val>
            <c:numRef>
              <c:f>'Regional profile'!$B$796:$B$800</c:f>
              <c:numCache>
                <c:formatCode>0.0</c:formatCode>
                <c:ptCount val="5"/>
                <c:pt idx="0">
                  <c:v>1.0726185537325621</c:v>
                </c:pt>
                <c:pt idx="1">
                  <c:v>1.4447856386850333</c:v>
                </c:pt>
                <c:pt idx="2">
                  <c:v>1.8471097768170062</c:v>
                </c:pt>
                <c:pt idx="3">
                  <c:v>5.0881781650627538</c:v>
                </c:pt>
                <c:pt idx="4">
                  <c:v>20.890187036877951</c:v>
                </c:pt>
              </c:numCache>
            </c:numRef>
          </c:val>
          <c:smooth val="0"/>
          <c:extLst>
            <c:ext xmlns:c16="http://schemas.microsoft.com/office/drawing/2014/chart" uri="{C3380CC4-5D6E-409C-BE32-E72D297353CC}">
              <c16:uniqueId val="{00000000-713D-4798-A5A7-A48F8F3D0C96}"/>
            </c:ext>
          </c:extLst>
        </c:ser>
        <c:dLbls>
          <c:dLblPos val="t"/>
          <c:showLegendKey val="0"/>
          <c:showVal val="1"/>
          <c:showCatName val="0"/>
          <c:showSerName val="0"/>
          <c:showPercent val="0"/>
          <c:showBubbleSize val="0"/>
        </c:dLbls>
        <c:marker val="1"/>
        <c:smooth val="0"/>
        <c:axId val="1994484944"/>
        <c:axId val="2082834080"/>
      </c:lineChart>
      <c:catAx>
        <c:axId val="1994484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2082834080"/>
        <c:crosses val="autoZero"/>
        <c:auto val="1"/>
        <c:lblAlgn val="ctr"/>
        <c:lblOffset val="100"/>
        <c:tickLblSkip val="1"/>
        <c:noMultiLvlLbl val="0"/>
      </c:catAx>
      <c:valAx>
        <c:axId val="2082834080"/>
        <c:scaling>
          <c:orientation val="minMax"/>
        </c:scaling>
        <c:delete val="0"/>
        <c:axPos val="l"/>
        <c:majorGridlines>
          <c:spPr>
            <a:ln w="9525" cap="flat" cmpd="sng" algn="ctr">
              <a:solidFill>
                <a:srgbClr val="C8C8C8"/>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1994484944"/>
        <c:crosses val="autoZero"/>
        <c:crossBetween val="between"/>
        <c:minorUnit val="1"/>
      </c:valAx>
      <c:spPr>
        <a:solidFill>
          <a:srgbClr val="E1E1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Univers LT Std 57 Cn" panose="020B050602020205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r>
              <a:rPr lang="en-US" sz="1100" b="1" i="0" u="none" strike="noStrike" kern="1200" spc="0" baseline="0">
                <a:solidFill>
                  <a:sysClr val="windowText" lastClr="000000"/>
                </a:solidFill>
                <a:latin typeface="Univers LT Std 57 Cn" panose="020B0506020202050204" pitchFamily="34" charset="0"/>
                <a:ea typeface="+mn-ea"/>
                <a:cs typeface="+mn-cs"/>
              </a:rPr>
              <a:t>Net primary school enrolment rate (percentage)</a:t>
            </a:r>
          </a:p>
        </c:rich>
      </c:tx>
      <c:overlay val="0"/>
      <c:spPr>
        <a:noFill/>
        <a:ln>
          <a:noFill/>
        </a:ln>
        <a:effectLst/>
      </c:spPr>
      <c:txPr>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barChart>
        <c:barDir val="col"/>
        <c:grouping val="stacked"/>
        <c:varyColors val="0"/>
        <c:ser>
          <c:idx val="0"/>
          <c:order val="0"/>
          <c:spPr>
            <a:noFill/>
            <a:ln>
              <a:noFill/>
            </a:ln>
            <a:effectLst/>
          </c:spPr>
          <c:invertIfNegative val="0"/>
          <c:cat>
            <c:strRef>
              <c:f>Education!$C$27:$E$27</c:f>
              <c:strCache>
                <c:ptCount val="3"/>
                <c:pt idx="0">
                  <c:v>Both sexes</c:v>
                </c:pt>
                <c:pt idx="1">
                  <c:v>Male </c:v>
                </c:pt>
                <c:pt idx="2">
                  <c:v>Female</c:v>
                </c:pt>
              </c:strCache>
            </c:strRef>
          </c:cat>
          <c:val>
            <c:numRef>
              <c:f>Education!$C$34:$E$34</c:f>
              <c:numCache>
                <c:formatCode>General</c:formatCode>
                <c:ptCount val="3"/>
                <c:pt idx="0">
                  <c:v>57.25676</c:v>
                </c:pt>
                <c:pt idx="1">
                  <c:v>60.935940000000002</c:v>
                </c:pt>
                <c:pt idx="2">
                  <c:v>53.487690000000001</c:v>
                </c:pt>
              </c:numCache>
            </c:numRef>
          </c:val>
          <c:extLst>
            <c:ext xmlns:c16="http://schemas.microsoft.com/office/drawing/2014/chart" uri="{C3380CC4-5D6E-409C-BE32-E72D297353CC}">
              <c16:uniqueId val="{00000000-ED54-4190-9002-FD093B26B5B0}"/>
            </c:ext>
          </c:extLst>
        </c:ser>
        <c:ser>
          <c:idx val="1"/>
          <c:order val="1"/>
          <c:spPr>
            <a:noFill/>
            <a:ln>
              <a:noFill/>
            </a:ln>
            <a:effectLst/>
          </c:spPr>
          <c:invertIfNegative val="0"/>
          <c:errBars>
            <c:errBarType val="minus"/>
            <c:errValType val="percentage"/>
            <c:noEndCap val="1"/>
            <c:val val="100"/>
            <c:spPr>
              <a:noFill/>
              <a:ln w="9525" cap="flat" cmpd="sng" algn="ctr">
                <a:solidFill>
                  <a:schemeClr val="tx1">
                    <a:lumMod val="65000"/>
                    <a:lumOff val="35000"/>
                  </a:schemeClr>
                </a:solidFill>
                <a:round/>
              </a:ln>
              <a:effectLst/>
            </c:spPr>
          </c:errBars>
          <c:cat>
            <c:strRef>
              <c:f>Education!$C$27:$E$27</c:f>
              <c:strCache>
                <c:ptCount val="3"/>
                <c:pt idx="0">
                  <c:v>Both sexes</c:v>
                </c:pt>
                <c:pt idx="1">
                  <c:v>Male </c:v>
                </c:pt>
                <c:pt idx="2">
                  <c:v>Female</c:v>
                </c:pt>
              </c:strCache>
            </c:strRef>
          </c:cat>
          <c:val>
            <c:numRef>
              <c:f>Education!$C$35:$E$35</c:f>
              <c:numCache>
                <c:formatCode>General</c:formatCode>
                <c:ptCount val="3"/>
                <c:pt idx="0">
                  <c:v>25.019125000000003</c:v>
                </c:pt>
                <c:pt idx="1">
                  <c:v>25.039114999999995</c:v>
                </c:pt>
                <c:pt idx="2">
                  <c:v>25.148444999999995</c:v>
                </c:pt>
              </c:numCache>
            </c:numRef>
          </c:val>
          <c:extLst>
            <c:ext xmlns:c16="http://schemas.microsoft.com/office/drawing/2014/chart" uri="{C3380CC4-5D6E-409C-BE32-E72D297353CC}">
              <c16:uniqueId val="{00000001-ED54-4190-9002-FD093B26B5B0}"/>
            </c:ext>
          </c:extLst>
        </c:ser>
        <c:ser>
          <c:idx val="2"/>
          <c:order val="2"/>
          <c:spPr>
            <a:solidFill>
              <a:schemeClr val="accent5">
                <a:lumMod val="40000"/>
                <a:lumOff val="60000"/>
              </a:schemeClr>
            </a:solidFill>
            <a:ln w="12700">
              <a:solidFill>
                <a:srgbClr val="009DB1"/>
              </a:solidFill>
            </a:ln>
            <a:effectLst/>
          </c:spPr>
          <c:invertIfNegative val="0"/>
          <c:cat>
            <c:strRef>
              <c:f>Education!$C$27:$E$27</c:f>
              <c:strCache>
                <c:ptCount val="3"/>
                <c:pt idx="0">
                  <c:v>Both sexes</c:v>
                </c:pt>
                <c:pt idx="1">
                  <c:v>Male </c:v>
                </c:pt>
                <c:pt idx="2">
                  <c:v>Female</c:v>
                </c:pt>
              </c:strCache>
            </c:strRef>
          </c:cat>
          <c:val>
            <c:numRef>
              <c:f>Education!$C$36:$E$36</c:f>
              <c:numCache>
                <c:formatCode>General</c:formatCode>
                <c:ptCount val="3"/>
                <c:pt idx="0">
                  <c:v>10.061239999999998</c:v>
                </c:pt>
                <c:pt idx="1">
                  <c:v>6.9730849999999975</c:v>
                </c:pt>
                <c:pt idx="2">
                  <c:v>13.822495000000004</c:v>
                </c:pt>
              </c:numCache>
            </c:numRef>
          </c:val>
          <c:extLst>
            <c:ext xmlns:c16="http://schemas.microsoft.com/office/drawing/2014/chart" uri="{C3380CC4-5D6E-409C-BE32-E72D297353CC}">
              <c16:uniqueId val="{00000002-ED54-4190-9002-FD093B26B5B0}"/>
            </c:ext>
          </c:extLst>
        </c:ser>
        <c:ser>
          <c:idx val="3"/>
          <c:order val="3"/>
          <c:spPr>
            <a:solidFill>
              <a:schemeClr val="accent5">
                <a:lumMod val="40000"/>
                <a:lumOff val="60000"/>
              </a:schemeClr>
            </a:solidFill>
            <a:ln w="12700">
              <a:solidFill>
                <a:srgbClr val="009DB1"/>
              </a:solidFill>
            </a:ln>
            <a:effectLst/>
          </c:spPr>
          <c:invertIfNegative val="0"/>
          <c:cat>
            <c:strRef>
              <c:f>Education!$C$27:$E$27</c:f>
              <c:strCache>
                <c:ptCount val="3"/>
                <c:pt idx="0">
                  <c:v>Both sexes</c:v>
                </c:pt>
                <c:pt idx="1">
                  <c:v>Male </c:v>
                </c:pt>
                <c:pt idx="2">
                  <c:v>Female</c:v>
                </c:pt>
              </c:strCache>
            </c:strRef>
          </c:cat>
          <c:val>
            <c:numRef>
              <c:f>Education!$C$37:$E$37</c:f>
              <c:numCache>
                <c:formatCode>General</c:formatCode>
                <c:ptCount val="3"/>
                <c:pt idx="0">
                  <c:v>4.5177924999999988</c:v>
                </c:pt>
                <c:pt idx="1">
                  <c:v>4.1956650000000053</c:v>
                </c:pt>
                <c:pt idx="2">
                  <c:v>4.1367175000000032</c:v>
                </c:pt>
              </c:numCache>
            </c:numRef>
          </c:val>
          <c:extLst>
            <c:ext xmlns:c16="http://schemas.microsoft.com/office/drawing/2014/chart" uri="{C3380CC4-5D6E-409C-BE32-E72D297353CC}">
              <c16:uniqueId val="{00000003-ED54-4190-9002-FD093B26B5B0}"/>
            </c:ext>
          </c:extLst>
        </c:ser>
        <c:ser>
          <c:idx val="4"/>
          <c:order val="4"/>
          <c:spPr>
            <a:noFill/>
            <a:ln>
              <a:noFill/>
            </a:ln>
            <a:effectLst/>
          </c:spPr>
          <c:invertIfNegative val="0"/>
          <c:errBars>
            <c:errBarType val="minus"/>
            <c:errValType val="percentage"/>
            <c:noEndCap val="1"/>
            <c:val val="100"/>
            <c:spPr>
              <a:noFill/>
              <a:ln w="9525" cap="flat" cmpd="sng" algn="ctr">
                <a:solidFill>
                  <a:schemeClr val="tx1">
                    <a:lumMod val="65000"/>
                    <a:lumOff val="35000"/>
                  </a:schemeClr>
                </a:solidFill>
                <a:round/>
              </a:ln>
              <a:effectLst/>
            </c:spPr>
          </c:errBars>
          <c:cat>
            <c:strRef>
              <c:f>Education!$C$27:$E$27</c:f>
              <c:strCache>
                <c:ptCount val="3"/>
                <c:pt idx="0">
                  <c:v>Both sexes</c:v>
                </c:pt>
                <c:pt idx="1">
                  <c:v>Male </c:v>
                </c:pt>
                <c:pt idx="2">
                  <c:v>Female</c:v>
                </c:pt>
              </c:strCache>
            </c:strRef>
          </c:cat>
          <c:val>
            <c:numRef>
              <c:f>Education!$C$38:$E$38</c:f>
              <c:numCache>
                <c:formatCode>General</c:formatCode>
                <c:ptCount val="3"/>
                <c:pt idx="0">
                  <c:v>1.7123925000000071</c:v>
                </c:pt>
                <c:pt idx="1">
                  <c:v>2.1454650000000015</c:v>
                </c:pt>
                <c:pt idx="2">
                  <c:v>3.0038224999999983</c:v>
                </c:pt>
              </c:numCache>
            </c:numRef>
          </c:val>
          <c:extLst>
            <c:ext xmlns:c16="http://schemas.microsoft.com/office/drawing/2014/chart" uri="{C3380CC4-5D6E-409C-BE32-E72D297353CC}">
              <c16:uniqueId val="{00000004-ED54-4190-9002-FD093B26B5B0}"/>
            </c:ext>
          </c:extLst>
        </c:ser>
        <c:ser>
          <c:idx val="5"/>
          <c:order val="5"/>
          <c:spPr>
            <a:solidFill>
              <a:schemeClr val="accent6"/>
            </a:solidFill>
            <a:ln>
              <a:noFill/>
            </a:ln>
            <a:effectLst/>
          </c:spPr>
          <c:invertIfNegative val="0"/>
          <c:cat>
            <c:strRef>
              <c:f>Education!$C$27:$E$27</c:f>
              <c:strCache>
                <c:ptCount val="3"/>
                <c:pt idx="0">
                  <c:v>Both sexes</c:v>
                </c:pt>
                <c:pt idx="1">
                  <c:v>Male </c:v>
                </c:pt>
                <c:pt idx="2">
                  <c:v>Female</c:v>
                </c:pt>
              </c:strCache>
            </c:strRef>
          </c:cat>
          <c:val>
            <c:numLit>
              <c:formatCode>General</c:formatCode>
              <c:ptCount val="1"/>
              <c:pt idx="0">
                <c:v>0</c:v>
              </c:pt>
            </c:numLit>
          </c:val>
          <c:extLst>
            <c:ext xmlns:c16="http://schemas.microsoft.com/office/drawing/2014/chart" uri="{C3380CC4-5D6E-409C-BE32-E72D297353CC}">
              <c16:uniqueId val="{00000005-ED54-4190-9002-FD093B26B5B0}"/>
            </c:ext>
          </c:extLst>
        </c:ser>
        <c:dLbls>
          <c:showLegendKey val="0"/>
          <c:showVal val="0"/>
          <c:showCatName val="0"/>
          <c:showSerName val="0"/>
          <c:showPercent val="0"/>
          <c:showBubbleSize val="0"/>
        </c:dLbls>
        <c:gapWidth val="150"/>
        <c:overlap val="100"/>
        <c:axId val="1074654864"/>
        <c:axId val="1078410064"/>
      </c:barChart>
      <c:catAx>
        <c:axId val="107465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78410064"/>
        <c:crosses val="autoZero"/>
        <c:auto val="1"/>
        <c:lblAlgn val="ctr"/>
        <c:lblOffset val="100"/>
        <c:noMultiLvlLbl val="0"/>
      </c:catAx>
      <c:valAx>
        <c:axId val="1078410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74654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r>
              <a:rPr lang="en-US" sz="1100" b="1" i="0" u="none" strike="noStrike" kern="1200" spc="0" baseline="0">
                <a:solidFill>
                  <a:sysClr val="windowText" lastClr="000000"/>
                </a:solidFill>
                <a:latin typeface="Univers LT Std 57 Cn" panose="020B0506020202050204" pitchFamily="34" charset="0"/>
                <a:ea typeface="+mn-ea"/>
                <a:cs typeface="+mn-cs"/>
              </a:rPr>
              <a:t>Net secondary school enrolment rate (percentage)</a:t>
            </a:r>
          </a:p>
        </c:rich>
      </c:tx>
      <c:overlay val="0"/>
      <c:spPr>
        <a:noFill/>
        <a:ln>
          <a:noFill/>
        </a:ln>
        <a:effectLst/>
      </c:spPr>
      <c:txPr>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barChart>
        <c:barDir val="col"/>
        <c:grouping val="stacked"/>
        <c:varyColors val="0"/>
        <c:ser>
          <c:idx val="0"/>
          <c:order val="0"/>
          <c:spPr>
            <a:noFill/>
            <a:ln>
              <a:noFill/>
            </a:ln>
            <a:effectLst/>
          </c:spPr>
          <c:invertIfNegative val="0"/>
          <c:cat>
            <c:strRef>
              <c:f>Education!$F$27:$H$27</c:f>
              <c:strCache>
                <c:ptCount val="3"/>
                <c:pt idx="0">
                  <c:v>Both sexes</c:v>
                </c:pt>
                <c:pt idx="1">
                  <c:v>Male </c:v>
                </c:pt>
                <c:pt idx="2">
                  <c:v>Female</c:v>
                </c:pt>
              </c:strCache>
            </c:strRef>
          </c:cat>
          <c:val>
            <c:numRef>
              <c:f>Education!$F$34:$H$34</c:f>
              <c:numCache>
                <c:formatCode>General</c:formatCode>
                <c:ptCount val="3"/>
                <c:pt idx="0">
                  <c:v>25.19716</c:v>
                </c:pt>
                <c:pt idx="1">
                  <c:v>25.513069999999999</c:v>
                </c:pt>
                <c:pt idx="2">
                  <c:v>24.8721</c:v>
                </c:pt>
              </c:numCache>
            </c:numRef>
          </c:val>
          <c:extLst>
            <c:ext xmlns:c16="http://schemas.microsoft.com/office/drawing/2014/chart" uri="{C3380CC4-5D6E-409C-BE32-E72D297353CC}">
              <c16:uniqueId val="{00000000-968E-4A53-94C8-5CA281BC7ACF}"/>
            </c:ext>
          </c:extLst>
        </c:ser>
        <c:ser>
          <c:idx val="1"/>
          <c:order val="1"/>
          <c:spPr>
            <a:noFill/>
            <a:ln>
              <a:noFill/>
            </a:ln>
            <a:effectLst/>
          </c:spPr>
          <c:invertIfNegative val="0"/>
          <c:errBars>
            <c:errBarType val="minus"/>
            <c:errValType val="percentage"/>
            <c:noEndCap val="1"/>
            <c:val val="100"/>
            <c:spPr>
              <a:noFill/>
              <a:ln w="9525" cap="flat" cmpd="sng" algn="ctr">
                <a:solidFill>
                  <a:schemeClr val="tx1">
                    <a:lumMod val="65000"/>
                    <a:lumOff val="35000"/>
                  </a:schemeClr>
                </a:solidFill>
                <a:round/>
              </a:ln>
              <a:effectLst/>
            </c:spPr>
          </c:errBars>
          <c:cat>
            <c:strRef>
              <c:f>Education!$F$27:$H$27</c:f>
              <c:strCache>
                <c:ptCount val="3"/>
                <c:pt idx="0">
                  <c:v>Both sexes</c:v>
                </c:pt>
                <c:pt idx="1">
                  <c:v>Male </c:v>
                </c:pt>
                <c:pt idx="2">
                  <c:v>Female</c:v>
                </c:pt>
              </c:strCache>
            </c:strRef>
          </c:cat>
          <c:val>
            <c:numRef>
              <c:f>Education!$F$35:$H$35</c:f>
              <c:numCache>
                <c:formatCode>General</c:formatCode>
                <c:ptCount val="3"/>
                <c:pt idx="0">
                  <c:v>19.797562500000002</c:v>
                </c:pt>
                <c:pt idx="1">
                  <c:v>21.176582500000002</c:v>
                </c:pt>
                <c:pt idx="2">
                  <c:v>16.253429999999998</c:v>
                </c:pt>
              </c:numCache>
            </c:numRef>
          </c:val>
          <c:extLst>
            <c:ext xmlns:c16="http://schemas.microsoft.com/office/drawing/2014/chart" uri="{C3380CC4-5D6E-409C-BE32-E72D297353CC}">
              <c16:uniqueId val="{00000001-968E-4A53-94C8-5CA281BC7ACF}"/>
            </c:ext>
          </c:extLst>
        </c:ser>
        <c:ser>
          <c:idx val="2"/>
          <c:order val="2"/>
          <c:spPr>
            <a:solidFill>
              <a:schemeClr val="accent5">
                <a:lumMod val="40000"/>
                <a:lumOff val="60000"/>
              </a:schemeClr>
            </a:solidFill>
            <a:ln w="12700">
              <a:solidFill>
                <a:srgbClr val="009DB1"/>
              </a:solidFill>
            </a:ln>
            <a:effectLst/>
          </c:spPr>
          <c:invertIfNegative val="0"/>
          <c:cat>
            <c:strRef>
              <c:f>Education!$F$27:$H$27</c:f>
              <c:strCache>
                <c:ptCount val="3"/>
                <c:pt idx="0">
                  <c:v>Both sexes</c:v>
                </c:pt>
                <c:pt idx="1">
                  <c:v>Male </c:v>
                </c:pt>
                <c:pt idx="2">
                  <c:v>Female</c:v>
                </c:pt>
              </c:strCache>
            </c:strRef>
          </c:cat>
          <c:val>
            <c:numRef>
              <c:f>Education!$F$36:$H$36</c:f>
              <c:numCache>
                <c:formatCode>General</c:formatCode>
                <c:ptCount val="3"/>
                <c:pt idx="0">
                  <c:v>19.515292499999994</c:v>
                </c:pt>
                <c:pt idx="1">
                  <c:v>17.491162499999994</c:v>
                </c:pt>
                <c:pt idx="2">
                  <c:v>23.925385000000006</c:v>
                </c:pt>
              </c:numCache>
            </c:numRef>
          </c:val>
          <c:extLst>
            <c:ext xmlns:c16="http://schemas.microsoft.com/office/drawing/2014/chart" uri="{C3380CC4-5D6E-409C-BE32-E72D297353CC}">
              <c16:uniqueId val="{00000002-968E-4A53-94C8-5CA281BC7ACF}"/>
            </c:ext>
          </c:extLst>
        </c:ser>
        <c:ser>
          <c:idx val="3"/>
          <c:order val="3"/>
          <c:spPr>
            <a:solidFill>
              <a:schemeClr val="accent5">
                <a:lumMod val="40000"/>
                <a:lumOff val="60000"/>
              </a:schemeClr>
            </a:solidFill>
            <a:ln w="12700">
              <a:solidFill>
                <a:srgbClr val="009DB1"/>
              </a:solidFill>
            </a:ln>
            <a:effectLst/>
          </c:spPr>
          <c:invertIfNegative val="0"/>
          <c:cat>
            <c:strRef>
              <c:f>Education!$F$27:$H$27</c:f>
              <c:strCache>
                <c:ptCount val="3"/>
                <c:pt idx="0">
                  <c:v>Both sexes</c:v>
                </c:pt>
                <c:pt idx="1">
                  <c:v>Male </c:v>
                </c:pt>
                <c:pt idx="2">
                  <c:v>Female</c:v>
                </c:pt>
              </c:strCache>
            </c:strRef>
          </c:cat>
          <c:val>
            <c:numRef>
              <c:f>Education!$F$37:$H$37</c:f>
              <c:numCache>
                <c:formatCode>General</c:formatCode>
                <c:ptCount val="3"/>
                <c:pt idx="0">
                  <c:v>20.033442500000007</c:v>
                </c:pt>
                <c:pt idx="1">
                  <c:v>18.890697500000002</c:v>
                </c:pt>
                <c:pt idx="2">
                  <c:v>20.460312500000001</c:v>
                </c:pt>
              </c:numCache>
            </c:numRef>
          </c:val>
          <c:extLst>
            <c:ext xmlns:c16="http://schemas.microsoft.com/office/drawing/2014/chart" uri="{C3380CC4-5D6E-409C-BE32-E72D297353CC}">
              <c16:uniqueId val="{00000003-968E-4A53-94C8-5CA281BC7ACF}"/>
            </c:ext>
          </c:extLst>
        </c:ser>
        <c:ser>
          <c:idx val="4"/>
          <c:order val="4"/>
          <c:spPr>
            <a:noFill/>
            <a:ln>
              <a:noFill/>
            </a:ln>
            <a:effectLst/>
          </c:spPr>
          <c:invertIfNegative val="0"/>
          <c:errBars>
            <c:errBarType val="minus"/>
            <c:errValType val="percentage"/>
            <c:noEndCap val="1"/>
            <c:val val="100"/>
            <c:spPr>
              <a:noFill/>
              <a:ln w="9525" cap="flat" cmpd="sng" algn="ctr">
                <a:solidFill>
                  <a:schemeClr val="tx1">
                    <a:lumMod val="65000"/>
                    <a:lumOff val="35000"/>
                  </a:schemeClr>
                </a:solidFill>
                <a:round/>
              </a:ln>
              <a:effectLst/>
            </c:spPr>
          </c:errBars>
          <c:cat>
            <c:strRef>
              <c:f>Education!$F$27:$H$27</c:f>
              <c:strCache>
                <c:ptCount val="3"/>
                <c:pt idx="0">
                  <c:v>Both sexes</c:v>
                </c:pt>
                <c:pt idx="1">
                  <c:v>Male </c:v>
                </c:pt>
                <c:pt idx="2">
                  <c:v>Female</c:v>
                </c:pt>
              </c:strCache>
            </c:strRef>
          </c:cat>
          <c:val>
            <c:numRef>
              <c:f>Education!$F$38:$H$38</c:f>
              <c:numCache>
                <c:formatCode>General</c:formatCode>
                <c:ptCount val="3"/>
                <c:pt idx="0">
                  <c:v>8.3788425000000046</c:v>
                </c:pt>
                <c:pt idx="1">
                  <c:v>9.0528075000000001</c:v>
                </c:pt>
                <c:pt idx="2">
                  <c:v>8.2511925000000019</c:v>
                </c:pt>
              </c:numCache>
            </c:numRef>
          </c:val>
          <c:extLst>
            <c:ext xmlns:c16="http://schemas.microsoft.com/office/drawing/2014/chart" uri="{C3380CC4-5D6E-409C-BE32-E72D297353CC}">
              <c16:uniqueId val="{00000004-968E-4A53-94C8-5CA281BC7ACF}"/>
            </c:ext>
          </c:extLst>
        </c:ser>
        <c:dLbls>
          <c:showLegendKey val="0"/>
          <c:showVal val="0"/>
          <c:showCatName val="0"/>
          <c:showSerName val="0"/>
          <c:showPercent val="0"/>
          <c:showBubbleSize val="0"/>
        </c:dLbls>
        <c:gapWidth val="150"/>
        <c:overlap val="100"/>
        <c:axId val="1074654864"/>
        <c:axId val="1078410064"/>
      </c:barChart>
      <c:catAx>
        <c:axId val="107465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78410064"/>
        <c:crosses val="autoZero"/>
        <c:auto val="1"/>
        <c:lblAlgn val="ctr"/>
        <c:lblOffset val="100"/>
        <c:noMultiLvlLbl val="0"/>
      </c:catAx>
      <c:valAx>
        <c:axId val="1078410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74654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r>
              <a:rPr lang="en-US" sz="1100" b="1" i="0" u="none" strike="noStrike" kern="1200" spc="0" baseline="0">
                <a:solidFill>
                  <a:sysClr val="windowText" lastClr="000000"/>
                </a:solidFill>
                <a:latin typeface="Univers LT Std 57 Cn" panose="020B0506020202050204" pitchFamily="34" charset="0"/>
                <a:ea typeface="+mn-ea"/>
                <a:cs typeface="+mn-cs"/>
              </a:rPr>
              <a:t>Distribution of the international migrant stock by age and sex as percentage of the total migrant population, 2017</a:t>
            </a:r>
          </a:p>
        </c:rich>
      </c:tx>
      <c:layout>
        <c:manualLayout>
          <c:xMode val="edge"/>
          <c:yMode val="edge"/>
          <c:x val="0.16570410042028327"/>
          <c:y val="3.6378614185254336E-2"/>
        </c:manualLayout>
      </c:layout>
      <c:overlay val="0"/>
      <c:spPr>
        <a:noFill/>
        <a:ln>
          <a:noFill/>
        </a:ln>
        <a:effectLst/>
      </c:spPr>
      <c:txPr>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manualLayout>
          <c:layoutTarget val="inner"/>
          <c:xMode val="edge"/>
          <c:yMode val="edge"/>
          <c:x val="0.17547568710359421"/>
          <c:y val="0.19180125475389917"/>
          <c:w val="0.70571588999136303"/>
          <c:h val="0.59037591870053086"/>
        </c:manualLayout>
      </c:layout>
      <c:barChart>
        <c:barDir val="bar"/>
        <c:grouping val="clustered"/>
        <c:varyColors val="0"/>
        <c:ser>
          <c:idx val="0"/>
          <c:order val="0"/>
          <c:tx>
            <c:strRef>
              <c:f>'Regional profile'!$B$621</c:f>
              <c:strCache>
                <c:ptCount val="1"/>
                <c:pt idx="0">
                  <c:v>Males</c:v>
                </c:pt>
              </c:strCache>
            </c:strRef>
          </c:tx>
          <c:spPr>
            <a:solidFill>
              <a:srgbClr val="009DB1"/>
            </a:solidFill>
            <a:ln>
              <a:noFill/>
            </a:ln>
            <a:effectLst/>
          </c:spPr>
          <c:invertIfNegative val="0"/>
          <c:cat>
            <c:strRef>
              <c:f>'Regional profile'!$A$622:$A$637</c:f>
              <c:strCache>
                <c:ptCount val="16"/>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c:v>
                </c:pt>
              </c:strCache>
            </c:strRef>
          </c:cat>
          <c:val>
            <c:numRef>
              <c:f>'Regional profile'!$B$622:$B$637</c:f>
              <c:numCache>
                <c:formatCode>0.0</c:formatCode>
                <c:ptCount val="16"/>
                <c:pt idx="0">
                  <c:v>-3.6654330854431332</c:v>
                </c:pt>
                <c:pt idx="1">
                  <c:v>-3.323709612155834</c:v>
                </c:pt>
                <c:pt idx="2">
                  <c:v>-2.7759792738814784</c:v>
                </c:pt>
                <c:pt idx="3">
                  <c:v>-2.571424752039984</c:v>
                </c:pt>
                <c:pt idx="4">
                  <c:v>-4.4371079083866141</c:v>
                </c:pt>
                <c:pt idx="5">
                  <c:v>-8.5823184812030959</c:v>
                </c:pt>
                <c:pt idx="6">
                  <c:v>-10.773628526498605</c:v>
                </c:pt>
                <c:pt idx="7">
                  <c:v>-9.6999241078483234</c:v>
                </c:pt>
                <c:pt idx="8">
                  <c:v>-7.7689826830009485</c:v>
                </c:pt>
                <c:pt idx="9">
                  <c:v>-5.6438579896245971</c:v>
                </c:pt>
                <c:pt idx="10">
                  <c:v>-3.636023793320172</c:v>
                </c:pt>
                <c:pt idx="11">
                  <c:v>-2.1064201944926464</c:v>
                </c:pt>
                <c:pt idx="12">
                  <c:v>-1.0309981765345941</c:v>
                </c:pt>
                <c:pt idx="13">
                  <c:v>-0.52686702191207624</c:v>
                </c:pt>
                <c:pt idx="14">
                  <c:v>-0.29942168116151524</c:v>
                </c:pt>
                <c:pt idx="15">
                  <c:v>-0.31022627374892914</c:v>
                </c:pt>
              </c:numCache>
            </c:numRef>
          </c:val>
          <c:extLst>
            <c:ext xmlns:c16="http://schemas.microsoft.com/office/drawing/2014/chart" uri="{C3380CC4-5D6E-409C-BE32-E72D297353CC}">
              <c16:uniqueId val="{00000000-9A07-42DA-8579-3D8C6EE00C98}"/>
            </c:ext>
          </c:extLst>
        </c:ser>
        <c:ser>
          <c:idx val="1"/>
          <c:order val="1"/>
          <c:tx>
            <c:strRef>
              <c:f>'Regional profile'!$C$621</c:f>
              <c:strCache>
                <c:ptCount val="1"/>
                <c:pt idx="0">
                  <c:v>Females</c:v>
                </c:pt>
              </c:strCache>
            </c:strRef>
          </c:tx>
          <c:spPr>
            <a:solidFill>
              <a:schemeClr val="accent4"/>
            </a:solidFill>
            <a:ln>
              <a:noFill/>
            </a:ln>
            <a:effectLst/>
          </c:spPr>
          <c:invertIfNegative val="0"/>
          <c:cat>
            <c:strRef>
              <c:f>'Regional profile'!$A$622:$A$637</c:f>
              <c:strCache>
                <c:ptCount val="16"/>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c:v>
                </c:pt>
              </c:strCache>
            </c:strRef>
          </c:cat>
          <c:val>
            <c:numRef>
              <c:f>'Regional profile'!$C$622:$C$637</c:f>
              <c:numCache>
                <c:formatCode>0.0</c:formatCode>
                <c:ptCount val="16"/>
                <c:pt idx="0">
                  <c:v>3.2386963253170906</c:v>
                </c:pt>
                <c:pt idx="1">
                  <c:v>2.9342163929831497</c:v>
                </c:pt>
                <c:pt idx="2">
                  <c:v>2.3987876375185775</c:v>
                </c:pt>
                <c:pt idx="3">
                  <c:v>2.0688956395852642</c:v>
                </c:pt>
                <c:pt idx="4">
                  <c:v>2.5645674863020798</c:v>
                </c:pt>
                <c:pt idx="5">
                  <c:v>3.7456323668825737</c:v>
                </c:pt>
                <c:pt idx="6">
                  <c:v>4.2052924067061905</c:v>
                </c:pt>
                <c:pt idx="7">
                  <c:v>3.7197554464246765</c:v>
                </c:pt>
                <c:pt idx="8">
                  <c:v>2.6830739596423516</c:v>
                </c:pt>
                <c:pt idx="9">
                  <c:v>1.8423800085517534</c:v>
                </c:pt>
                <c:pt idx="10">
                  <c:v>1.1842348230338262</c:v>
                </c:pt>
                <c:pt idx="11">
                  <c:v>0.80913634668360601</c:v>
                </c:pt>
                <c:pt idx="12">
                  <c:v>0.53941285049498244</c:v>
                </c:pt>
                <c:pt idx="13">
                  <c:v>0.36342983151164943</c:v>
                </c:pt>
                <c:pt idx="14">
                  <c:v>0.25856435328538535</c:v>
                </c:pt>
                <c:pt idx="15">
                  <c:v>0.29160056382429628</c:v>
                </c:pt>
              </c:numCache>
            </c:numRef>
          </c:val>
          <c:extLst>
            <c:ext xmlns:c16="http://schemas.microsoft.com/office/drawing/2014/chart" uri="{C3380CC4-5D6E-409C-BE32-E72D297353CC}">
              <c16:uniqueId val="{00000001-9A07-42DA-8579-3D8C6EE00C98}"/>
            </c:ext>
          </c:extLst>
        </c:ser>
        <c:dLbls>
          <c:showLegendKey val="0"/>
          <c:showVal val="0"/>
          <c:showCatName val="0"/>
          <c:showSerName val="0"/>
          <c:showPercent val="0"/>
          <c:showBubbleSize val="0"/>
        </c:dLbls>
        <c:gapWidth val="182"/>
        <c:axId val="284496832"/>
        <c:axId val="284494032"/>
      </c:barChart>
      <c:catAx>
        <c:axId val="28449683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Age groups</a:t>
                </a:r>
              </a:p>
            </c:rich>
          </c:tx>
          <c:layout>
            <c:manualLayout>
              <c:xMode val="edge"/>
              <c:yMode val="edge"/>
              <c:x val="1.5321305670842921E-2"/>
              <c:y val="0.357595710764234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84494032"/>
        <c:crosses val="autoZero"/>
        <c:auto val="1"/>
        <c:lblAlgn val="ctr"/>
        <c:lblOffset val="100"/>
        <c:tickLblSkip val="1"/>
        <c:tickMarkSkip val="1"/>
        <c:noMultiLvlLbl val="0"/>
      </c:catAx>
      <c:valAx>
        <c:axId val="284494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Percentages</a:t>
                </a:r>
              </a:p>
            </c:rich>
          </c:tx>
          <c:layout>
            <c:manualLayout>
              <c:xMode val="edge"/>
              <c:yMode val="edge"/>
              <c:x val="0.44243699947954263"/>
              <c:y val="0.870540989077396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84496832"/>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alignWithMargins="0"/>
    <c:pageMargins b="1" l="0.75000000000001465" r="0.75000000000001465"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r>
              <a:rPr lang="en-US" sz="1100" b="1" i="0" u="none" strike="noStrike" kern="1200" spc="0" baseline="0">
                <a:solidFill>
                  <a:sysClr val="windowText" lastClr="000000"/>
                </a:solidFill>
                <a:latin typeface="Univers LT Std 57 Cn" panose="020B0506020202050204" pitchFamily="34" charset="0"/>
                <a:ea typeface="+mn-ea"/>
                <a:cs typeface="+mn-cs"/>
              </a:rPr>
              <a:t>Gross tertiary school enrolment ratio (percentage)</a:t>
            </a:r>
          </a:p>
        </c:rich>
      </c:tx>
      <c:overlay val="0"/>
      <c:spPr>
        <a:noFill/>
        <a:ln>
          <a:noFill/>
        </a:ln>
        <a:effectLst/>
      </c:spPr>
      <c:txPr>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barChart>
        <c:barDir val="col"/>
        <c:grouping val="stacked"/>
        <c:varyColors val="0"/>
        <c:ser>
          <c:idx val="0"/>
          <c:order val="0"/>
          <c:spPr>
            <a:noFill/>
            <a:ln>
              <a:noFill/>
            </a:ln>
            <a:effectLst/>
          </c:spPr>
          <c:invertIfNegative val="0"/>
          <c:cat>
            <c:strRef>
              <c:f>Education!$I$27:$K$27</c:f>
              <c:strCache>
                <c:ptCount val="3"/>
                <c:pt idx="0">
                  <c:v>Both sexes</c:v>
                </c:pt>
                <c:pt idx="1">
                  <c:v>Male </c:v>
                </c:pt>
                <c:pt idx="2">
                  <c:v>Female</c:v>
                </c:pt>
              </c:strCache>
            </c:strRef>
          </c:cat>
          <c:val>
            <c:numRef>
              <c:f>Education!$I$34:$K$34</c:f>
              <c:numCache>
                <c:formatCode>General</c:formatCode>
                <c:ptCount val="3"/>
                <c:pt idx="0">
                  <c:v>4.8423699999999998</c:v>
                </c:pt>
                <c:pt idx="1">
                  <c:v>5.9719100000000003</c:v>
                </c:pt>
                <c:pt idx="2">
                  <c:v>3.2312799999999999</c:v>
                </c:pt>
              </c:numCache>
            </c:numRef>
          </c:val>
          <c:extLst>
            <c:ext xmlns:c16="http://schemas.microsoft.com/office/drawing/2014/chart" uri="{C3380CC4-5D6E-409C-BE32-E72D297353CC}">
              <c16:uniqueId val="{00000000-452E-4F55-8450-3D8C18B3A1B5}"/>
            </c:ext>
          </c:extLst>
        </c:ser>
        <c:ser>
          <c:idx val="1"/>
          <c:order val="1"/>
          <c:spPr>
            <a:noFill/>
            <a:ln>
              <a:noFill/>
            </a:ln>
            <a:effectLst/>
          </c:spPr>
          <c:invertIfNegative val="0"/>
          <c:errBars>
            <c:errBarType val="minus"/>
            <c:errValType val="percentage"/>
            <c:noEndCap val="1"/>
            <c:val val="100"/>
            <c:spPr>
              <a:noFill/>
              <a:ln w="9525" cap="flat" cmpd="sng" algn="ctr">
                <a:solidFill>
                  <a:schemeClr val="tx1">
                    <a:lumMod val="65000"/>
                    <a:lumOff val="35000"/>
                  </a:schemeClr>
                </a:solidFill>
                <a:round/>
              </a:ln>
              <a:effectLst/>
            </c:spPr>
          </c:errBars>
          <c:cat>
            <c:strRef>
              <c:f>Education!$I$27:$K$27</c:f>
              <c:strCache>
                <c:ptCount val="3"/>
                <c:pt idx="0">
                  <c:v>Both sexes</c:v>
                </c:pt>
                <c:pt idx="1">
                  <c:v>Male </c:v>
                </c:pt>
                <c:pt idx="2">
                  <c:v>Female</c:v>
                </c:pt>
              </c:strCache>
            </c:strRef>
          </c:cat>
          <c:val>
            <c:numRef>
              <c:f>Education!$I$35:$K$35</c:f>
              <c:numCache>
                <c:formatCode>General</c:formatCode>
                <c:ptCount val="3"/>
                <c:pt idx="0">
                  <c:v>11.488420000000001</c:v>
                </c:pt>
                <c:pt idx="1">
                  <c:v>10.103787499999999</c:v>
                </c:pt>
                <c:pt idx="2">
                  <c:v>12.614749999999999</c:v>
                </c:pt>
              </c:numCache>
            </c:numRef>
          </c:val>
          <c:extLst>
            <c:ext xmlns:c16="http://schemas.microsoft.com/office/drawing/2014/chart" uri="{C3380CC4-5D6E-409C-BE32-E72D297353CC}">
              <c16:uniqueId val="{00000001-452E-4F55-8450-3D8C18B3A1B5}"/>
            </c:ext>
          </c:extLst>
        </c:ser>
        <c:ser>
          <c:idx val="2"/>
          <c:order val="2"/>
          <c:spPr>
            <a:solidFill>
              <a:schemeClr val="accent5">
                <a:lumMod val="40000"/>
                <a:lumOff val="60000"/>
              </a:schemeClr>
            </a:solidFill>
            <a:ln w="12700">
              <a:solidFill>
                <a:srgbClr val="009DB1"/>
              </a:solidFill>
            </a:ln>
            <a:effectLst/>
          </c:spPr>
          <c:invertIfNegative val="0"/>
          <c:cat>
            <c:strRef>
              <c:f>Education!$I$27:$K$27</c:f>
              <c:strCache>
                <c:ptCount val="3"/>
                <c:pt idx="0">
                  <c:v>Both sexes</c:v>
                </c:pt>
                <c:pt idx="1">
                  <c:v>Male </c:v>
                </c:pt>
                <c:pt idx="2">
                  <c:v>Female</c:v>
                </c:pt>
              </c:strCache>
            </c:strRef>
          </c:cat>
          <c:val>
            <c:numRef>
              <c:f>Education!$I$36:$K$36</c:f>
              <c:numCache>
                <c:formatCode>General</c:formatCode>
                <c:ptCount val="3"/>
                <c:pt idx="0">
                  <c:v>16.836314999999999</c:v>
                </c:pt>
                <c:pt idx="1">
                  <c:v>14.887507500000002</c:v>
                </c:pt>
                <c:pt idx="2">
                  <c:v>26.075105000000001</c:v>
                </c:pt>
              </c:numCache>
            </c:numRef>
          </c:val>
          <c:extLst>
            <c:ext xmlns:c16="http://schemas.microsoft.com/office/drawing/2014/chart" uri="{C3380CC4-5D6E-409C-BE32-E72D297353CC}">
              <c16:uniqueId val="{00000002-452E-4F55-8450-3D8C18B3A1B5}"/>
            </c:ext>
          </c:extLst>
        </c:ser>
        <c:ser>
          <c:idx val="3"/>
          <c:order val="3"/>
          <c:spPr>
            <a:solidFill>
              <a:schemeClr val="accent5">
                <a:lumMod val="40000"/>
                <a:lumOff val="60000"/>
              </a:schemeClr>
            </a:solidFill>
            <a:ln w="12700">
              <a:solidFill>
                <a:srgbClr val="009DB1"/>
              </a:solidFill>
            </a:ln>
            <a:effectLst/>
          </c:spPr>
          <c:invertIfNegative val="0"/>
          <c:cat>
            <c:strRef>
              <c:f>Education!$I$27:$K$27</c:f>
              <c:strCache>
                <c:ptCount val="3"/>
                <c:pt idx="0">
                  <c:v>Both sexes</c:v>
                </c:pt>
                <c:pt idx="1">
                  <c:v>Male </c:v>
                </c:pt>
                <c:pt idx="2">
                  <c:v>Female</c:v>
                </c:pt>
              </c:strCache>
            </c:strRef>
          </c:cat>
          <c:val>
            <c:numRef>
              <c:f>Education!$I$37:$K$37</c:f>
              <c:numCache>
                <c:formatCode>General</c:formatCode>
                <c:ptCount val="3"/>
                <c:pt idx="0">
                  <c:v>9.6676324999999963</c:v>
                </c:pt>
                <c:pt idx="1">
                  <c:v>3.7003950000000003</c:v>
                </c:pt>
                <c:pt idx="2">
                  <c:v>11.772434999999994</c:v>
                </c:pt>
              </c:numCache>
            </c:numRef>
          </c:val>
          <c:extLst>
            <c:ext xmlns:c16="http://schemas.microsoft.com/office/drawing/2014/chart" uri="{C3380CC4-5D6E-409C-BE32-E72D297353CC}">
              <c16:uniqueId val="{00000003-452E-4F55-8450-3D8C18B3A1B5}"/>
            </c:ext>
          </c:extLst>
        </c:ser>
        <c:ser>
          <c:idx val="4"/>
          <c:order val="4"/>
          <c:spPr>
            <a:noFill/>
            <a:ln>
              <a:noFill/>
            </a:ln>
            <a:effectLst/>
          </c:spPr>
          <c:invertIfNegative val="0"/>
          <c:errBars>
            <c:errBarType val="minus"/>
            <c:errValType val="percentage"/>
            <c:noEndCap val="1"/>
            <c:val val="100"/>
            <c:spPr>
              <a:noFill/>
              <a:ln w="9525" cap="flat" cmpd="sng" algn="ctr">
                <a:solidFill>
                  <a:schemeClr val="tx1">
                    <a:lumMod val="65000"/>
                    <a:lumOff val="35000"/>
                  </a:schemeClr>
                </a:solidFill>
                <a:round/>
              </a:ln>
              <a:effectLst/>
            </c:spPr>
          </c:errBars>
          <c:cat>
            <c:strRef>
              <c:f>Education!$I$27:$K$27</c:f>
              <c:strCache>
                <c:ptCount val="3"/>
                <c:pt idx="0">
                  <c:v>Both sexes</c:v>
                </c:pt>
                <c:pt idx="1">
                  <c:v>Male </c:v>
                </c:pt>
                <c:pt idx="2">
                  <c:v>Female</c:v>
                </c:pt>
              </c:strCache>
            </c:strRef>
          </c:cat>
          <c:val>
            <c:numRef>
              <c:f>Education!$I$38:$K$38</c:f>
              <c:numCache>
                <c:formatCode>General</c:formatCode>
                <c:ptCount val="3"/>
                <c:pt idx="0">
                  <c:v>26.102012500000008</c:v>
                </c:pt>
                <c:pt idx="1">
                  <c:v>34.703400000000002</c:v>
                </c:pt>
                <c:pt idx="2">
                  <c:v>14.785540000000012</c:v>
                </c:pt>
              </c:numCache>
            </c:numRef>
          </c:val>
          <c:extLst>
            <c:ext xmlns:c16="http://schemas.microsoft.com/office/drawing/2014/chart" uri="{C3380CC4-5D6E-409C-BE32-E72D297353CC}">
              <c16:uniqueId val="{00000004-452E-4F55-8450-3D8C18B3A1B5}"/>
            </c:ext>
          </c:extLst>
        </c:ser>
        <c:dLbls>
          <c:showLegendKey val="0"/>
          <c:showVal val="0"/>
          <c:showCatName val="0"/>
          <c:showSerName val="0"/>
          <c:showPercent val="0"/>
          <c:showBubbleSize val="0"/>
        </c:dLbls>
        <c:gapWidth val="150"/>
        <c:overlap val="100"/>
        <c:axId val="1074654864"/>
        <c:axId val="1078410064"/>
      </c:barChart>
      <c:catAx>
        <c:axId val="107465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78410064"/>
        <c:crosses val="autoZero"/>
        <c:auto val="1"/>
        <c:lblAlgn val="ctr"/>
        <c:lblOffset val="100"/>
        <c:noMultiLvlLbl val="0"/>
      </c:catAx>
      <c:valAx>
        <c:axId val="1078410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74654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barChart>
        <c:barDir val="col"/>
        <c:grouping val="clustered"/>
        <c:varyColors val="0"/>
        <c:ser>
          <c:idx val="1"/>
          <c:order val="1"/>
          <c:tx>
            <c:strRef>
              <c:f>'Sub-regional profiles'!$B$564</c:f>
              <c:strCache>
                <c:ptCount val="1"/>
                <c:pt idx="0">
                  <c:v>Population Residing in Urban Areas (percentage)</c:v>
                </c:pt>
              </c:strCache>
            </c:strRef>
          </c:tx>
          <c:spPr>
            <a:solidFill>
              <a:srgbClr val="009D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ysClr val="windowText" lastClr="000000"/>
                    </a:solidFill>
                    <a:latin typeface="Univers LT Std 57 Cn" panose="020B050602020205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'Sub-regional profiles'!$A$565:$A$579</c15:sqref>
                  </c15:fullRef>
                </c:ext>
              </c:extLst>
              <c:f>('Sub-regional profiles'!$A$565,'Sub-regional profiles'!$A$573,'Sub-regional profiles'!$A$575,'Sub-regional profiles'!$A$579)</c:f>
              <c:numCache>
                <c:formatCode>General</c:formatCode>
                <c:ptCount val="4"/>
                <c:pt idx="0">
                  <c:v>1980</c:v>
                </c:pt>
                <c:pt idx="1">
                  <c:v>2020</c:v>
                </c:pt>
                <c:pt idx="2">
                  <c:v>2030</c:v>
                </c:pt>
                <c:pt idx="3">
                  <c:v>2050</c:v>
                </c:pt>
              </c:numCache>
            </c:numRef>
          </c:cat>
          <c:val>
            <c:numRef>
              <c:extLst>
                <c:ext xmlns:c15="http://schemas.microsoft.com/office/drawing/2012/chart" uri="{02D57815-91ED-43cb-92C2-25804820EDAC}">
                  <c15:fullRef>
                    <c15:sqref>'Sub-regional profiles'!$B$565:$B$579</c15:sqref>
                  </c15:fullRef>
                </c:ext>
              </c:extLst>
              <c:f>('Sub-regional profiles'!$B$565,'Sub-regional profiles'!$B$573,'Sub-regional profiles'!$B$575,'Sub-regional profiles'!$B$579)</c:f>
              <c:numCache>
                <c:formatCode>0.0</c:formatCode>
                <c:ptCount val="4"/>
                <c:pt idx="0">
                  <c:v>21.451171950462303</c:v>
                </c:pt>
                <c:pt idx="1">
                  <c:v>39.285965131122509</c:v>
                </c:pt>
                <c:pt idx="2">
                  <c:v>44.781302822263235</c:v>
                </c:pt>
                <c:pt idx="3">
                  <c:v>57.293758624114723</c:v>
                </c:pt>
              </c:numCache>
            </c:numRef>
          </c:val>
          <c:extLst>
            <c:ext xmlns:c16="http://schemas.microsoft.com/office/drawing/2014/chart" uri="{C3380CC4-5D6E-409C-BE32-E72D297353CC}">
              <c16:uniqueId val="{0000000F-1A6B-4261-8008-F48DBBF9E4BC}"/>
            </c:ext>
          </c:extLst>
        </c:ser>
        <c:dLbls>
          <c:dLblPos val="outEnd"/>
          <c:showLegendKey val="0"/>
          <c:showVal val="1"/>
          <c:showCatName val="0"/>
          <c:showSerName val="0"/>
          <c:showPercent val="0"/>
          <c:showBubbleSize val="0"/>
        </c:dLbls>
        <c:gapWidth val="219"/>
        <c:overlap val="-27"/>
        <c:axId val="2053095743"/>
        <c:axId val="1533347231"/>
        <c:extLst>
          <c:ext xmlns:c15="http://schemas.microsoft.com/office/drawing/2012/chart" uri="{02D57815-91ED-43cb-92C2-25804820EDAC}">
            <c15:filteredBarSeries>
              <c15:ser>
                <c:idx val="0"/>
                <c:order val="0"/>
                <c:tx>
                  <c:strRef>
                    <c:extLst>
                      <c:ext uri="{02D57815-91ED-43cb-92C2-25804820EDAC}">
                        <c15:formulaRef>
                          <c15:sqref>'Sub-regional profiles'!$A$564</c15:sqref>
                        </c15:formulaRef>
                      </c:ext>
                    </c:extLst>
                    <c:strCache>
                      <c:ptCount val="1"/>
                      <c:pt idx="0">
                        <c:v>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ysClr val="windowText" lastClr="000000"/>
                          </a:solidFill>
                          <a:latin typeface="Univers LT Std 57 Cn" panose="020B0506020202050204" pitchFamily="34" charset="0"/>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'Sub-regional profiles'!$A$565:$A$579</c15:sqref>
                        </c15:fullRef>
                        <c15:formulaRef>
                          <c15:sqref>('Sub-regional profiles'!$A$565,'Sub-regional profiles'!$A$573,'Sub-regional profiles'!$A$575,'Sub-regional profiles'!$A$579)</c15:sqref>
                        </c15:formulaRef>
                      </c:ext>
                    </c:extLst>
                    <c:numCache>
                      <c:formatCode>General</c:formatCode>
                      <c:ptCount val="4"/>
                      <c:pt idx="0">
                        <c:v>1980</c:v>
                      </c:pt>
                      <c:pt idx="1">
                        <c:v>2020</c:v>
                      </c:pt>
                      <c:pt idx="2">
                        <c:v>2030</c:v>
                      </c:pt>
                      <c:pt idx="3">
                        <c:v>2050</c:v>
                      </c:pt>
                    </c:numCache>
                  </c:numRef>
                </c:cat>
                <c:val>
                  <c:numRef>
                    <c:extLst>
                      <c:ext uri="{02D57815-91ED-43cb-92C2-25804820EDAC}">
                        <c15:fullRef>
                          <c15:sqref>'Sub-regional profiles'!$A$565:$A$579</c15:sqref>
                        </c15:fullRef>
                        <c15:formulaRef>
                          <c15:sqref>('Sub-regional profiles'!$A$565,'Sub-regional profiles'!$A$573,'Sub-regional profiles'!$A$575,'Sub-regional profiles'!$A$579)</c15:sqref>
                        </c15:formulaRef>
                      </c:ext>
                    </c:extLst>
                    <c:numCache>
                      <c:formatCode>General</c:formatCode>
                      <c:ptCount val="4"/>
                      <c:pt idx="0">
                        <c:v>1980</c:v>
                      </c:pt>
                      <c:pt idx="1">
                        <c:v>2020</c:v>
                      </c:pt>
                      <c:pt idx="2">
                        <c:v>2030</c:v>
                      </c:pt>
                      <c:pt idx="3">
                        <c:v>2050</c:v>
                      </c:pt>
                    </c:numCache>
                  </c:numRef>
                </c:val>
                <c:extLst>
                  <c:ext xmlns:c16="http://schemas.microsoft.com/office/drawing/2014/chart" uri="{C3380CC4-5D6E-409C-BE32-E72D297353CC}">
                    <c16:uniqueId val="{00000000-1A6B-4261-8008-F48DBBF9E4BC}"/>
                  </c:ext>
                </c:extLst>
              </c15:ser>
            </c15:filteredBarSeries>
          </c:ext>
        </c:extLst>
      </c:barChart>
      <c:catAx>
        <c:axId val="2053095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1533347231"/>
        <c:crosses val="autoZero"/>
        <c:auto val="1"/>
        <c:lblAlgn val="ctr"/>
        <c:lblOffset val="100"/>
        <c:noMultiLvlLbl val="0"/>
      </c:catAx>
      <c:valAx>
        <c:axId val="1533347231"/>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205309574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ysClr val="windowText" lastClr="000000"/>
          </a:solidFill>
          <a:latin typeface="Univers LT Std 57 Cn" panose="020B0506020202050204" pitchFamily="34" charset="0"/>
          <a:ea typeface="+mn-ea"/>
          <a:cs typeface="+mn-cs"/>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r>
              <a:rPr lang="en-US" sz="1100" b="1" i="0" u="none" strike="noStrike" kern="1200" spc="0" baseline="0">
                <a:solidFill>
                  <a:sysClr val="windowText" lastClr="000000"/>
                </a:solidFill>
                <a:latin typeface="Univers LT Std 57 Cn" panose="020B0506020202050204" pitchFamily="34" charset="0"/>
                <a:ea typeface="+mn-ea"/>
                <a:cs typeface="+mn-cs"/>
              </a:rPr>
              <a:t>Distribution of the international migrant stock by age and sex as percentage of the total migrant population, 2017</a:t>
            </a:r>
          </a:p>
        </c:rich>
      </c:tx>
      <c:layout>
        <c:manualLayout>
          <c:xMode val="edge"/>
          <c:yMode val="edge"/>
          <c:x val="0.16570410042028327"/>
          <c:y val="3.6378614185254336E-2"/>
        </c:manualLayout>
      </c:layout>
      <c:overlay val="0"/>
      <c:spPr>
        <a:noFill/>
        <a:ln>
          <a:noFill/>
        </a:ln>
        <a:effectLst/>
      </c:spPr>
      <c:txPr>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manualLayout>
          <c:layoutTarget val="inner"/>
          <c:xMode val="edge"/>
          <c:yMode val="edge"/>
          <c:x val="0.17547568710359421"/>
          <c:y val="0.19180125475389917"/>
          <c:w val="0.70571588999136303"/>
          <c:h val="0.59037591870053086"/>
        </c:manualLayout>
      </c:layout>
      <c:barChart>
        <c:barDir val="bar"/>
        <c:grouping val="clustered"/>
        <c:varyColors val="0"/>
        <c:ser>
          <c:idx val="0"/>
          <c:order val="0"/>
          <c:tx>
            <c:strRef>
              <c:f>'Sub-regional profiles'!$B$622</c:f>
              <c:strCache>
                <c:ptCount val="1"/>
                <c:pt idx="0">
                  <c:v>Males</c:v>
                </c:pt>
              </c:strCache>
            </c:strRef>
          </c:tx>
          <c:spPr>
            <a:solidFill>
              <a:srgbClr val="009DB1"/>
            </a:solidFill>
            <a:ln>
              <a:noFill/>
            </a:ln>
            <a:effectLst/>
          </c:spPr>
          <c:invertIfNegative val="0"/>
          <c:cat>
            <c:strRef>
              <c:f>'Sub-regional profiles'!$A$623:$A$638</c:f>
              <c:strCache>
                <c:ptCount val="16"/>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c:v>
                </c:pt>
              </c:strCache>
            </c:strRef>
          </c:cat>
          <c:val>
            <c:numRef>
              <c:f>'Sub-regional profiles'!$B$623:$B$638</c:f>
              <c:numCache>
                <c:formatCode>0.0</c:formatCode>
                <c:ptCount val="16"/>
                <c:pt idx="0">
                  <c:v>-5.1082284835701177</c:v>
                </c:pt>
                <c:pt idx="1">
                  <c:v>-4.290974849735858</c:v>
                </c:pt>
                <c:pt idx="2">
                  <c:v>-3.8167912826279058</c:v>
                </c:pt>
                <c:pt idx="3">
                  <c:v>-3.9884631062887967</c:v>
                </c:pt>
                <c:pt idx="4">
                  <c:v>-4.7241897226713503</c:v>
                </c:pt>
                <c:pt idx="5">
                  <c:v>-5.066781023355575</c:v>
                </c:pt>
                <c:pt idx="6">
                  <c:v>-4.7483332102220652</c:v>
                </c:pt>
                <c:pt idx="7">
                  <c:v>-4.1578094948881459</c:v>
                </c:pt>
                <c:pt idx="8">
                  <c:v>-3.5945070488040423</c:v>
                </c:pt>
                <c:pt idx="9">
                  <c:v>-3.089408874407356</c:v>
                </c:pt>
                <c:pt idx="10">
                  <c:v>-2.4853429195973988</c:v>
                </c:pt>
                <c:pt idx="11">
                  <c:v>-1.9662237396825919</c:v>
                </c:pt>
                <c:pt idx="12">
                  <c:v>-1.5175515631027323</c:v>
                </c:pt>
                <c:pt idx="13">
                  <c:v>-1.1810474306678376</c:v>
                </c:pt>
                <c:pt idx="14">
                  <c:v>-0.96888567887656851</c:v>
                </c:pt>
                <c:pt idx="15">
                  <c:v>-0.99419188395805469</c:v>
                </c:pt>
              </c:numCache>
            </c:numRef>
          </c:val>
          <c:extLst>
            <c:ext xmlns:c16="http://schemas.microsoft.com/office/drawing/2014/chart" uri="{C3380CC4-5D6E-409C-BE32-E72D297353CC}">
              <c16:uniqueId val="{00000000-B0A0-4059-A2D8-0E08B37FF1B4}"/>
            </c:ext>
          </c:extLst>
        </c:ser>
        <c:ser>
          <c:idx val="1"/>
          <c:order val="1"/>
          <c:tx>
            <c:strRef>
              <c:f>'Sub-regional profiles'!$C$622</c:f>
              <c:strCache>
                <c:ptCount val="1"/>
                <c:pt idx="0">
                  <c:v>Females</c:v>
                </c:pt>
              </c:strCache>
            </c:strRef>
          </c:tx>
          <c:spPr>
            <a:solidFill>
              <a:schemeClr val="accent4"/>
            </a:solidFill>
            <a:ln>
              <a:noFill/>
            </a:ln>
            <a:effectLst/>
          </c:spPr>
          <c:invertIfNegative val="0"/>
          <c:cat>
            <c:strRef>
              <c:f>'Sub-regional profiles'!$A$623:$A$638</c:f>
              <c:strCache>
                <c:ptCount val="16"/>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c:v>
                </c:pt>
              </c:strCache>
            </c:strRef>
          </c:cat>
          <c:val>
            <c:numRef>
              <c:f>'Sub-regional profiles'!$C$623:$C$638</c:f>
              <c:numCache>
                <c:formatCode>0.0</c:formatCode>
                <c:ptCount val="16"/>
                <c:pt idx="0">
                  <c:v>4.8666568177652296</c:v>
                </c:pt>
                <c:pt idx="1">
                  <c:v>4.0937916355468742</c:v>
                </c:pt>
                <c:pt idx="2">
                  <c:v>3.6940219904082645</c:v>
                </c:pt>
                <c:pt idx="3">
                  <c:v>3.8813563031601293</c:v>
                </c:pt>
                <c:pt idx="4">
                  <c:v>4.5352823214955009</c:v>
                </c:pt>
                <c:pt idx="5">
                  <c:v>4.8377256697936932</c:v>
                </c:pt>
                <c:pt idx="6">
                  <c:v>4.4644933424162092</c:v>
                </c:pt>
                <c:pt idx="7">
                  <c:v>3.8112512755695263</c:v>
                </c:pt>
                <c:pt idx="8">
                  <c:v>3.1427570905250835</c:v>
                </c:pt>
                <c:pt idx="9">
                  <c:v>2.6029825756518745</c:v>
                </c:pt>
                <c:pt idx="10">
                  <c:v>2.0652599152447317</c:v>
                </c:pt>
                <c:pt idx="11">
                  <c:v>1.7007821669224643</c:v>
                </c:pt>
                <c:pt idx="12">
                  <c:v>1.4230294673659387</c:v>
                </c:pt>
                <c:pt idx="13">
                  <c:v>1.2092946271506855</c:v>
                </c:pt>
                <c:pt idx="14">
                  <c:v>0.9752464277213746</c:v>
                </c:pt>
                <c:pt idx="15">
                  <c:v>0.99733806080602316</c:v>
                </c:pt>
              </c:numCache>
            </c:numRef>
          </c:val>
          <c:extLst>
            <c:ext xmlns:c16="http://schemas.microsoft.com/office/drawing/2014/chart" uri="{C3380CC4-5D6E-409C-BE32-E72D297353CC}">
              <c16:uniqueId val="{00000001-B0A0-4059-A2D8-0E08B37FF1B4}"/>
            </c:ext>
          </c:extLst>
        </c:ser>
        <c:dLbls>
          <c:showLegendKey val="0"/>
          <c:showVal val="0"/>
          <c:showCatName val="0"/>
          <c:showSerName val="0"/>
          <c:showPercent val="0"/>
          <c:showBubbleSize val="0"/>
        </c:dLbls>
        <c:gapWidth val="182"/>
        <c:axId val="284496832"/>
        <c:axId val="284494032"/>
      </c:barChart>
      <c:catAx>
        <c:axId val="28449683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Age groups</a:t>
                </a:r>
              </a:p>
            </c:rich>
          </c:tx>
          <c:layout>
            <c:manualLayout>
              <c:xMode val="edge"/>
              <c:yMode val="edge"/>
              <c:x val="1.5321305670842921E-2"/>
              <c:y val="0.357595710764234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84494032"/>
        <c:crosses val="autoZero"/>
        <c:auto val="1"/>
        <c:lblAlgn val="ctr"/>
        <c:lblOffset val="100"/>
        <c:tickLblSkip val="1"/>
        <c:tickMarkSkip val="1"/>
        <c:noMultiLvlLbl val="0"/>
      </c:catAx>
      <c:valAx>
        <c:axId val="284494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Percentages</a:t>
                </a:r>
              </a:p>
            </c:rich>
          </c:tx>
          <c:layout>
            <c:manualLayout>
              <c:xMode val="edge"/>
              <c:yMode val="edge"/>
              <c:x val="0.44243699947954263"/>
              <c:y val="0.870540989077396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84496832"/>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alignWithMargins="0"/>
    <c:pageMargins b="1" l="0.75000000000001465" r="0.75000000000001465" t="1" header="0.5" footer="0.5"/>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r>
              <a:rPr lang="en-US" sz="1100" b="1" i="0" u="none" strike="noStrike" kern="1200" spc="0" baseline="0">
                <a:solidFill>
                  <a:sysClr val="windowText" lastClr="000000"/>
                </a:solidFill>
                <a:latin typeface="Univers LT Std 57 Cn" panose="020B0506020202050204" pitchFamily="34" charset="0"/>
                <a:ea typeface="+mn-ea"/>
                <a:cs typeface="+mn-cs"/>
              </a:rPr>
              <a:t>International migrant stock by age and sex as percentage of the total population by age, 2017</a:t>
            </a:r>
          </a:p>
        </c:rich>
      </c:tx>
      <c:layout>
        <c:manualLayout>
          <c:xMode val="edge"/>
          <c:yMode val="edge"/>
          <c:x val="0.16570410042028327"/>
          <c:y val="3.6378614185254336E-2"/>
        </c:manualLayout>
      </c:layout>
      <c:overlay val="0"/>
      <c:spPr>
        <a:noFill/>
        <a:ln>
          <a:noFill/>
        </a:ln>
        <a:effectLst/>
      </c:spPr>
      <c:txPr>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manualLayout>
          <c:layoutTarget val="inner"/>
          <c:xMode val="edge"/>
          <c:yMode val="edge"/>
          <c:x val="0.17547568710359421"/>
          <c:y val="0.19180125475389917"/>
          <c:w val="0.70571588999136303"/>
          <c:h val="0.59037591870053086"/>
        </c:manualLayout>
      </c:layout>
      <c:barChart>
        <c:barDir val="bar"/>
        <c:grouping val="clustered"/>
        <c:varyColors val="0"/>
        <c:ser>
          <c:idx val="0"/>
          <c:order val="0"/>
          <c:tx>
            <c:strRef>
              <c:f>'Sub-regional profiles'!$B$657</c:f>
              <c:strCache>
                <c:ptCount val="1"/>
                <c:pt idx="0">
                  <c:v>Males</c:v>
                </c:pt>
              </c:strCache>
            </c:strRef>
          </c:tx>
          <c:spPr>
            <a:solidFill>
              <a:srgbClr val="009DB1"/>
            </a:solidFill>
            <a:ln>
              <a:noFill/>
            </a:ln>
            <a:effectLst/>
          </c:spPr>
          <c:invertIfNegative val="0"/>
          <c:cat>
            <c:strRef>
              <c:f>'Sub-regional profiles'!$A$658:$A$673</c:f>
              <c:strCache>
                <c:ptCount val="16"/>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c:v>
                </c:pt>
              </c:strCache>
            </c:strRef>
          </c:cat>
          <c:val>
            <c:numRef>
              <c:f>'Sub-regional profiles'!$B$658:$B$673</c:f>
              <c:numCache>
                <c:formatCode>0.0</c:formatCode>
                <c:ptCount val="16"/>
                <c:pt idx="0">
                  <c:v>-0.54467236666695851</c:v>
                </c:pt>
                <c:pt idx="1">
                  <c:v>-0.5090152277806228</c:v>
                </c:pt>
                <c:pt idx="2">
                  <c:v>-0.50651710199786748</c:v>
                </c:pt>
                <c:pt idx="3">
                  <c:v>-0.59617029972905267</c:v>
                </c:pt>
                <c:pt idx="4">
                  <c:v>-0.80043470446249998</c:v>
                </c:pt>
                <c:pt idx="5">
                  <c:v>-1.0200306363057434</c:v>
                </c:pt>
                <c:pt idx="6">
                  <c:v>-1.167984522207268</c:v>
                </c:pt>
                <c:pt idx="7">
                  <c:v>-1.2483689739311004</c:v>
                </c:pt>
                <c:pt idx="8">
                  <c:v>-1.3541445506471448</c:v>
                </c:pt>
                <c:pt idx="9">
                  <c:v>-1.4341171289845009</c:v>
                </c:pt>
                <c:pt idx="10">
                  <c:v>-1.40286046406584</c:v>
                </c:pt>
                <c:pt idx="11">
                  <c:v>-1.3886574298824124</c:v>
                </c:pt>
                <c:pt idx="12">
                  <c:v>-1.3743831288090849</c:v>
                </c:pt>
                <c:pt idx="13">
                  <c:v>-1.4292122779167336</c:v>
                </c:pt>
                <c:pt idx="14">
                  <c:v>-1.7454195980828229</c:v>
                </c:pt>
                <c:pt idx="15">
                  <c:v>-1.7106972715461237</c:v>
                </c:pt>
              </c:numCache>
            </c:numRef>
          </c:val>
          <c:extLst>
            <c:ext xmlns:c16="http://schemas.microsoft.com/office/drawing/2014/chart" uri="{C3380CC4-5D6E-409C-BE32-E72D297353CC}">
              <c16:uniqueId val="{00000000-BE9A-4A14-8CF3-E4D40C59A631}"/>
            </c:ext>
          </c:extLst>
        </c:ser>
        <c:ser>
          <c:idx val="1"/>
          <c:order val="1"/>
          <c:tx>
            <c:strRef>
              <c:f>'Sub-regional profiles'!$C$657</c:f>
              <c:strCache>
                <c:ptCount val="1"/>
                <c:pt idx="0">
                  <c:v>Females</c:v>
                </c:pt>
              </c:strCache>
            </c:strRef>
          </c:tx>
          <c:spPr>
            <a:solidFill>
              <a:schemeClr val="accent4"/>
            </a:solidFill>
            <a:ln>
              <a:noFill/>
            </a:ln>
            <a:effectLst/>
          </c:spPr>
          <c:invertIfNegative val="0"/>
          <c:cat>
            <c:strRef>
              <c:f>'Sub-regional profiles'!$A$658:$A$673</c:f>
              <c:strCache>
                <c:ptCount val="16"/>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c:v>
                </c:pt>
              </c:strCache>
            </c:strRef>
          </c:cat>
          <c:val>
            <c:numRef>
              <c:f>'Sub-regional profiles'!$C$658:$C$673</c:f>
              <c:numCache>
                <c:formatCode>0.0</c:formatCode>
                <c:ptCount val="16"/>
                <c:pt idx="0">
                  <c:v>0.51891443290247874</c:v>
                </c:pt>
                <c:pt idx="1">
                  <c:v>0.48562444545266314</c:v>
                </c:pt>
                <c:pt idx="2">
                  <c:v>0.49022468737397773</c:v>
                </c:pt>
                <c:pt idx="3">
                  <c:v>0.58016065059288358</c:v>
                </c:pt>
                <c:pt idx="4">
                  <c:v>0.76842751408542354</c:v>
                </c:pt>
                <c:pt idx="5">
                  <c:v>0.9739178327395398</c:v>
                </c:pt>
                <c:pt idx="6">
                  <c:v>1.0981662180349931</c:v>
                </c:pt>
                <c:pt idx="7">
                  <c:v>1.1443159793939339</c:v>
                </c:pt>
                <c:pt idx="8">
                  <c:v>1.1839585596467759</c:v>
                </c:pt>
                <c:pt idx="9">
                  <c:v>1.2083159108897972</c:v>
                </c:pt>
                <c:pt idx="10">
                  <c:v>1.1657431496761546</c:v>
                </c:pt>
                <c:pt idx="11">
                  <c:v>1.2011877107585205</c:v>
                </c:pt>
                <c:pt idx="12">
                  <c:v>1.2887784107626563</c:v>
                </c:pt>
                <c:pt idx="13">
                  <c:v>1.4633948509292198</c:v>
                </c:pt>
                <c:pt idx="14">
                  <c:v>1.7568783036187332</c:v>
                </c:pt>
                <c:pt idx="15">
                  <c:v>1.7161108705067127</c:v>
                </c:pt>
              </c:numCache>
            </c:numRef>
          </c:val>
          <c:extLst>
            <c:ext xmlns:c16="http://schemas.microsoft.com/office/drawing/2014/chart" uri="{C3380CC4-5D6E-409C-BE32-E72D297353CC}">
              <c16:uniqueId val="{00000001-BE9A-4A14-8CF3-E4D40C59A631}"/>
            </c:ext>
          </c:extLst>
        </c:ser>
        <c:dLbls>
          <c:showLegendKey val="0"/>
          <c:showVal val="0"/>
          <c:showCatName val="0"/>
          <c:showSerName val="0"/>
          <c:showPercent val="0"/>
          <c:showBubbleSize val="0"/>
        </c:dLbls>
        <c:gapWidth val="182"/>
        <c:axId val="284496832"/>
        <c:axId val="284494032"/>
      </c:barChart>
      <c:catAx>
        <c:axId val="28449683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Age groups</a:t>
                </a:r>
              </a:p>
            </c:rich>
          </c:tx>
          <c:layout>
            <c:manualLayout>
              <c:xMode val="edge"/>
              <c:yMode val="edge"/>
              <c:x val="1.5321305670842921E-2"/>
              <c:y val="0.357595710764234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84494032"/>
        <c:crosses val="autoZero"/>
        <c:auto val="1"/>
        <c:lblAlgn val="ctr"/>
        <c:lblOffset val="100"/>
        <c:tickLblSkip val="1"/>
        <c:tickMarkSkip val="1"/>
        <c:noMultiLvlLbl val="0"/>
      </c:catAx>
      <c:valAx>
        <c:axId val="284494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Percentages</a:t>
                </a:r>
              </a:p>
            </c:rich>
          </c:tx>
          <c:layout>
            <c:manualLayout>
              <c:xMode val="edge"/>
              <c:yMode val="edge"/>
              <c:x val="0.44243699947954263"/>
              <c:y val="0.870540989077396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84496832"/>
        <c:crosses val="autoZero"/>
        <c:crossBetween val="between"/>
        <c:minorUnit val="1"/>
      </c:valAx>
      <c:spPr>
        <a:noFill/>
        <a:ln>
          <a:noFill/>
        </a:ln>
        <a:effectLst/>
      </c:spPr>
    </c:plotArea>
    <c:legend>
      <c:legendPos val="t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alignWithMargins="0"/>
    <c:pageMargins b="1" l="0.75000000000001465" r="0.75000000000001465" t="1" header="0.5" footer="0.5"/>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Univers LT Std 57 Cn" panose="020B0506020202050204" pitchFamily="34" charset="0"/>
                <a:ea typeface="+mn-ea"/>
                <a:cs typeface="+mn-cs"/>
              </a:defRPr>
            </a:pPr>
            <a:r>
              <a:rPr lang="en-US" sz="1100" b="1"/>
              <a:t>Population size (thousands)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manualLayout>
          <c:layoutTarget val="inner"/>
          <c:xMode val="edge"/>
          <c:yMode val="edge"/>
          <c:x val="0.11994056570548661"/>
          <c:y val="0.16164855737118883"/>
          <c:w val="0.8474117033118167"/>
          <c:h val="0.70573871814410283"/>
        </c:manualLayout>
      </c:layout>
      <c:barChart>
        <c:barDir val="col"/>
        <c:grouping val="clustered"/>
        <c:varyColors val="0"/>
        <c:ser>
          <c:idx val="0"/>
          <c:order val="0"/>
          <c:tx>
            <c:strRef>
              <c:f>'Sub-regional profiles'!$B$7</c:f>
              <c:strCache>
                <c:ptCount val="1"/>
                <c:pt idx="0">
                  <c:v>Male</c:v>
                </c:pt>
              </c:strCache>
            </c:strRef>
          </c:tx>
          <c:spPr>
            <a:solidFill>
              <a:srgbClr val="009DB1"/>
            </a:solidFill>
            <a:ln>
              <a:noFill/>
            </a:ln>
            <a:effectLst/>
          </c:spPr>
          <c:invertIfNegative val="0"/>
          <c:cat>
            <c:strRef>
              <c:extLst>
                <c:ext xmlns:c15="http://schemas.microsoft.com/office/drawing/2012/chart" uri="{02D57815-91ED-43cb-92C2-25804820EDAC}">
                  <c15:fullRef>
                    <c15:sqref>'Sub-regional profiles'!$A$8:$A$22</c15:sqref>
                  </c15:fullRef>
                </c:ext>
              </c:extLst>
              <c:f>('Sub-regional profiles'!$A$8,'Sub-regional profiles'!$A$16,'Sub-regional profiles'!$A$18,'Sub-regional profiles'!$A$22)</c:f>
              <c:strCache>
                <c:ptCount val="4"/>
                <c:pt idx="0">
                  <c:v>1980</c:v>
                </c:pt>
                <c:pt idx="1">
                  <c:v>2020</c:v>
                </c:pt>
                <c:pt idx="2">
                  <c:v>2030</c:v>
                </c:pt>
                <c:pt idx="3">
                  <c:v>2050</c:v>
                </c:pt>
              </c:strCache>
            </c:strRef>
          </c:cat>
          <c:val>
            <c:numRef>
              <c:extLst>
                <c:ext xmlns:c15="http://schemas.microsoft.com/office/drawing/2012/chart" uri="{02D57815-91ED-43cb-92C2-25804820EDAC}">
                  <c15:fullRef>
                    <c15:sqref>'Sub-regional profiles'!$B$8:$B$22</c15:sqref>
                  </c15:fullRef>
                </c:ext>
              </c:extLst>
              <c:f>('Sub-regional profiles'!$B$8,'Sub-regional profiles'!$B$16,'Sub-regional profiles'!$B$18,'Sub-regional profiles'!$B$22)</c:f>
              <c:numCache>
                <c:formatCode>#\ ###\ ###\ ##0;\-#\ ###\ ###\ ##0;0</c:formatCode>
                <c:ptCount val="4"/>
                <c:pt idx="0">
                  <c:v>15440.460999999999</c:v>
                </c:pt>
                <c:pt idx="1">
                  <c:v>48148.993999999999</c:v>
                </c:pt>
                <c:pt idx="2">
                  <c:v>60615.872000000003</c:v>
                </c:pt>
                <c:pt idx="3">
                  <c:v>87954.67</c:v>
                </c:pt>
              </c:numCache>
            </c:numRef>
          </c:val>
          <c:extLst>
            <c:ext xmlns:c16="http://schemas.microsoft.com/office/drawing/2014/chart" uri="{C3380CC4-5D6E-409C-BE32-E72D297353CC}">
              <c16:uniqueId val="{00000000-892D-48E4-8C95-F1A212E07A2A}"/>
            </c:ext>
          </c:extLst>
        </c:ser>
        <c:ser>
          <c:idx val="1"/>
          <c:order val="1"/>
          <c:tx>
            <c:strRef>
              <c:f>'Sub-regional profiles'!$C$7</c:f>
              <c:strCache>
                <c:ptCount val="1"/>
                <c:pt idx="0">
                  <c:v>Female</c:v>
                </c:pt>
              </c:strCache>
            </c:strRef>
          </c:tx>
          <c:spPr>
            <a:solidFill>
              <a:schemeClr val="accent4"/>
            </a:solidFill>
            <a:ln>
              <a:noFill/>
            </a:ln>
            <a:effectLst/>
          </c:spPr>
          <c:invertIfNegative val="0"/>
          <c:cat>
            <c:strRef>
              <c:extLst>
                <c:ext xmlns:c15="http://schemas.microsoft.com/office/drawing/2012/chart" uri="{02D57815-91ED-43cb-92C2-25804820EDAC}">
                  <c15:fullRef>
                    <c15:sqref>'Sub-regional profiles'!$A$8:$A$22</c15:sqref>
                  </c15:fullRef>
                </c:ext>
              </c:extLst>
              <c:f>('Sub-regional profiles'!$A$8,'Sub-regional profiles'!$A$16,'Sub-regional profiles'!$A$18,'Sub-regional profiles'!$A$22)</c:f>
              <c:strCache>
                <c:ptCount val="4"/>
                <c:pt idx="0">
                  <c:v>1980</c:v>
                </c:pt>
                <c:pt idx="1">
                  <c:v>2020</c:v>
                </c:pt>
                <c:pt idx="2">
                  <c:v>2030</c:v>
                </c:pt>
                <c:pt idx="3">
                  <c:v>2050</c:v>
                </c:pt>
              </c:strCache>
            </c:strRef>
          </c:cat>
          <c:val>
            <c:numRef>
              <c:extLst>
                <c:ext xmlns:c15="http://schemas.microsoft.com/office/drawing/2012/chart" uri="{02D57815-91ED-43cb-92C2-25804820EDAC}">
                  <c15:fullRef>
                    <c15:sqref>'Sub-regional profiles'!$C$8:$C$22</c15:sqref>
                  </c15:fullRef>
                </c:ext>
              </c:extLst>
              <c:f>('Sub-regional profiles'!$C$8,'Sub-regional profiles'!$C$16,'Sub-regional profiles'!$C$18,'Sub-regional profiles'!$C$22)</c:f>
              <c:numCache>
                <c:formatCode>#\ ###\ ###\ ##0;\-#\ ###\ ###\ ##0;0</c:formatCode>
                <c:ptCount val="4"/>
                <c:pt idx="0">
                  <c:v>15497.481</c:v>
                </c:pt>
                <c:pt idx="1">
                  <c:v>47926.718999999997</c:v>
                </c:pt>
                <c:pt idx="2">
                  <c:v>60382.595000000001</c:v>
                </c:pt>
                <c:pt idx="3">
                  <c:v>88032.608999999997</c:v>
                </c:pt>
              </c:numCache>
            </c:numRef>
          </c:val>
          <c:extLst>
            <c:ext xmlns:c16="http://schemas.microsoft.com/office/drawing/2014/chart" uri="{C3380CC4-5D6E-409C-BE32-E72D297353CC}">
              <c16:uniqueId val="{00000001-892D-48E4-8C95-F1A212E07A2A}"/>
            </c:ext>
          </c:extLst>
        </c:ser>
        <c:ser>
          <c:idx val="2"/>
          <c:order val="2"/>
          <c:tx>
            <c:strRef>
              <c:f>'Sub-regional profiles'!$D$7</c:f>
              <c:strCache>
                <c:ptCount val="1"/>
                <c:pt idx="0">
                  <c:v>Total</c:v>
                </c:pt>
              </c:strCache>
            </c:strRef>
          </c:tx>
          <c:spPr>
            <a:solidFill>
              <a:srgbClr val="E56C0C"/>
            </a:solidFill>
            <a:ln>
              <a:noFill/>
            </a:ln>
            <a:effectLst/>
          </c:spPr>
          <c:invertIfNegative val="0"/>
          <c:cat>
            <c:strRef>
              <c:extLst>
                <c:ext xmlns:c15="http://schemas.microsoft.com/office/drawing/2012/chart" uri="{02D57815-91ED-43cb-92C2-25804820EDAC}">
                  <c15:fullRef>
                    <c15:sqref>'Sub-regional profiles'!$A$8:$A$22</c15:sqref>
                  </c15:fullRef>
                </c:ext>
              </c:extLst>
              <c:f>('Sub-regional profiles'!$A$8,'Sub-regional profiles'!$A$16,'Sub-regional profiles'!$A$18,'Sub-regional profiles'!$A$22)</c:f>
              <c:strCache>
                <c:ptCount val="4"/>
                <c:pt idx="0">
                  <c:v>1980</c:v>
                </c:pt>
                <c:pt idx="1">
                  <c:v>2020</c:v>
                </c:pt>
                <c:pt idx="2">
                  <c:v>2030</c:v>
                </c:pt>
                <c:pt idx="3">
                  <c:v>2050</c:v>
                </c:pt>
              </c:strCache>
            </c:strRef>
          </c:cat>
          <c:val>
            <c:numRef>
              <c:extLst>
                <c:ext xmlns:c15="http://schemas.microsoft.com/office/drawing/2012/chart" uri="{02D57815-91ED-43cb-92C2-25804820EDAC}">
                  <c15:fullRef>
                    <c15:sqref>'Sub-regional profiles'!$D$8:$D$22</c15:sqref>
                  </c15:fullRef>
                </c:ext>
              </c:extLst>
              <c:f>('Sub-regional profiles'!$D$8,'Sub-regional profiles'!$D$16,'Sub-regional profiles'!$D$18,'Sub-regional profiles'!$D$22)</c:f>
              <c:numCache>
                <c:formatCode>#\ ###\ ###\ ##0;\-#\ ###\ ###\ ##0;0</c:formatCode>
                <c:ptCount val="4"/>
                <c:pt idx="0">
                  <c:v>30937.941999999999</c:v>
                </c:pt>
                <c:pt idx="1">
                  <c:v>96075.713000000003</c:v>
                </c:pt>
                <c:pt idx="2">
                  <c:v>120998.467</c:v>
                </c:pt>
                <c:pt idx="3">
                  <c:v>175987.27900000001</c:v>
                </c:pt>
              </c:numCache>
            </c:numRef>
          </c:val>
          <c:extLst>
            <c:ext xmlns:c16="http://schemas.microsoft.com/office/drawing/2014/chart" uri="{C3380CC4-5D6E-409C-BE32-E72D297353CC}">
              <c16:uniqueId val="{00000002-892D-48E4-8C95-F1A212E07A2A}"/>
            </c:ext>
          </c:extLst>
        </c:ser>
        <c:dLbls>
          <c:showLegendKey val="0"/>
          <c:showVal val="0"/>
          <c:showCatName val="0"/>
          <c:showSerName val="0"/>
          <c:showPercent val="0"/>
          <c:showBubbleSize val="0"/>
        </c:dLbls>
        <c:gapWidth val="219"/>
        <c:axId val="876217528"/>
        <c:axId val="876217920"/>
      </c:barChart>
      <c:catAx>
        <c:axId val="876217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876217920"/>
        <c:crosses val="autoZero"/>
        <c:auto val="1"/>
        <c:lblAlgn val="ctr"/>
        <c:lblOffset val="100"/>
        <c:noMultiLvlLbl val="0"/>
      </c:catAx>
      <c:valAx>
        <c:axId val="876217920"/>
        <c:scaling>
          <c:orientation val="minMax"/>
          <c:min val="0"/>
        </c:scaling>
        <c:delete val="0"/>
        <c:axPos val="l"/>
        <c:majorGridlines>
          <c:spPr>
            <a:ln w="9525" cap="flat" cmpd="sng" algn="ctr">
              <a:solidFill>
                <a:srgbClr val="C8C8C8"/>
              </a:solidFill>
              <a:round/>
            </a:ln>
            <a:effectLst/>
          </c:spPr>
        </c:majorGridlines>
        <c:numFmt formatCode="##\ ###"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876217528"/>
        <c:crosses val="autoZero"/>
        <c:crossBetween val="between"/>
      </c:valAx>
      <c:spPr>
        <a:solidFill>
          <a:srgbClr val="E1E1E1"/>
        </a:solidFill>
        <a:ln>
          <a:noFill/>
        </a:ln>
        <a:effectLst/>
      </c:spPr>
    </c:plotArea>
    <c:legend>
      <c:legendPos val="b"/>
      <c:layout>
        <c:manualLayout>
          <c:xMode val="edge"/>
          <c:yMode val="edge"/>
          <c:x val="0.14456626042763759"/>
          <c:y val="0.18963692038495189"/>
          <c:w val="0.51720059495142323"/>
          <c:h val="8.366061769160573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Univers LT Std 57 Cn" panose="020B050602020205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Univers LT Std 57 Cn" panose="020B0506020202050204" pitchFamily="34" charset="0"/>
                <a:ea typeface="+mn-ea"/>
                <a:cs typeface="+mn-cs"/>
              </a:defRPr>
            </a:pPr>
            <a:r>
              <a:rPr lang="en-US" sz="1100" b="1" i="0" u="none" strike="noStrike" baseline="0">
                <a:effectLst/>
              </a:rPr>
              <a:t>Population growth rate </a:t>
            </a:r>
            <a:r>
              <a:rPr lang="en-US" sz="1100" b="1"/>
              <a:t>(percentage)</a:t>
            </a: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lineChart>
        <c:grouping val="standard"/>
        <c:varyColors val="0"/>
        <c:ser>
          <c:idx val="0"/>
          <c:order val="0"/>
          <c:spPr>
            <a:ln w="28575" cap="rnd">
              <a:solidFill>
                <a:srgbClr val="009DB1"/>
              </a:solidFill>
              <a:round/>
            </a:ln>
            <a:effectLst/>
          </c:spPr>
          <c:marker>
            <c:symbol val="circle"/>
            <c:size val="5"/>
            <c:spPr>
              <a:solidFill>
                <a:srgbClr val="009DB1"/>
              </a:solidFill>
              <a:ln w="9525">
                <a:solidFill>
                  <a:srgbClr val="009DB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Univers LT Std 57 Cn" panose="020B050602020205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'Sub-regional profiles'!$A$43:$A$56</c:f>
              <c:strCache>
                <c:ptCount val="14"/>
                <c:pt idx="0">
                  <c:v>1980 - 1985</c:v>
                </c:pt>
                <c:pt idx="1">
                  <c:v>1985 - 1990</c:v>
                </c:pt>
                <c:pt idx="2">
                  <c:v>1990 - 1995</c:v>
                </c:pt>
                <c:pt idx="3">
                  <c:v>1995 - 2000</c:v>
                </c:pt>
                <c:pt idx="4">
                  <c:v>2000 - 2005</c:v>
                </c:pt>
                <c:pt idx="5">
                  <c:v>2005 - 2010</c:v>
                </c:pt>
                <c:pt idx="6">
                  <c:v>2010 - 2015</c:v>
                </c:pt>
                <c:pt idx="7">
                  <c:v>2015 - 2020</c:v>
                </c:pt>
                <c:pt idx="8">
                  <c:v>2020 - 2025</c:v>
                </c:pt>
                <c:pt idx="9">
                  <c:v>2025 - 2030</c:v>
                </c:pt>
                <c:pt idx="10">
                  <c:v>2030 - 2035</c:v>
                </c:pt>
                <c:pt idx="11">
                  <c:v>2035 - 2040</c:v>
                </c:pt>
                <c:pt idx="12">
                  <c:v>2040 - 2045</c:v>
                </c:pt>
                <c:pt idx="13">
                  <c:v>2045 - 2050</c:v>
                </c:pt>
              </c:strCache>
            </c:strRef>
          </c:cat>
          <c:val>
            <c:numRef>
              <c:f>'Sub-regional profiles'!$B$43:$B$56</c:f>
              <c:numCache>
                <c:formatCode>0.0</c:formatCode>
                <c:ptCount val="14"/>
                <c:pt idx="0">
                  <c:v>3.0259999999999998</c:v>
                </c:pt>
                <c:pt idx="1">
                  <c:v>3.1440000000000001</c:v>
                </c:pt>
                <c:pt idx="2">
                  <c:v>3.3980000000000001</c:v>
                </c:pt>
                <c:pt idx="3">
                  <c:v>2.8090000000000002</c:v>
                </c:pt>
                <c:pt idx="4">
                  <c:v>2.7530000000000001</c:v>
                </c:pt>
                <c:pt idx="5">
                  <c:v>2.5179999999999998</c:v>
                </c:pt>
                <c:pt idx="6">
                  <c:v>2.5499999999999998</c:v>
                </c:pt>
                <c:pt idx="7">
                  <c:v>2.4649999999999999</c:v>
                </c:pt>
                <c:pt idx="8">
                  <c:v>2.3740000000000001</c:v>
                </c:pt>
                <c:pt idx="9">
                  <c:v>2.2389999999999999</c:v>
                </c:pt>
                <c:pt idx="10">
                  <c:v>2.0960000000000001</c:v>
                </c:pt>
                <c:pt idx="11">
                  <c:v>1.946</c:v>
                </c:pt>
                <c:pt idx="12">
                  <c:v>1.796</c:v>
                </c:pt>
                <c:pt idx="13">
                  <c:v>1.655</c:v>
                </c:pt>
              </c:numCache>
            </c:numRef>
          </c:val>
          <c:smooth val="0"/>
          <c:extLst>
            <c:ext xmlns:c16="http://schemas.microsoft.com/office/drawing/2014/chart" uri="{C3380CC4-5D6E-409C-BE32-E72D297353CC}">
              <c16:uniqueId val="{00000000-2940-4475-AC0C-B60797E8FEC9}"/>
            </c:ext>
          </c:extLst>
        </c:ser>
        <c:dLbls>
          <c:dLblPos val="t"/>
          <c:showLegendKey val="0"/>
          <c:showVal val="1"/>
          <c:showCatName val="0"/>
          <c:showSerName val="0"/>
          <c:showPercent val="0"/>
          <c:showBubbleSize val="0"/>
        </c:dLbls>
        <c:marker val="1"/>
        <c:smooth val="0"/>
        <c:axId val="1994484944"/>
        <c:axId val="2082834080"/>
      </c:lineChart>
      <c:catAx>
        <c:axId val="1994484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2082834080"/>
        <c:crosses val="autoZero"/>
        <c:auto val="1"/>
        <c:lblAlgn val="ctr"/>
        <c:lblOffset val="100"/>
        <c:tickLblSkip val="1"/>
        <c:noMultiLvlLbl val="0"/>
      </c:catAx>
      <c:valAx>
        <c:axId val="2082834080"/>
        <c:scaling>
          <c:orientation val="minMax"/>
        </c:scaling>
        <c:delete val="0"/>
        <c:axPos val="l"/>
        <c:majorGridlines>
          <c:spPr>
            <a:ln w="9525" cap="flat" cmpd="sng" algn="ctr">
              <a:solidFill>
                <a:srgbClr val="C8C8C8"/>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1994484944"/>
        <c:crosses val="autoZero"/>
        <c:crossBetween val="between"/>
        <c:minorUnit val="1"/>
      </c:valAx>
      <c:spPr>
        <a:solidFill>
          <a:srgbClr val="E1E1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Univers LT Std 57 Cn" panose="020B050602020205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Univers LT Std 57 Cn" panose="020B0506020202050204" pitchFamily="34" charset="0"/>
                <a:ea typeface="+mn-ea"/>
                <a:cs typeface="+mn-cs"/>
              </a:defRPr>
            </a:pPr>
            <a:r>
              <a:rPr lang="en-US" sz="1100" b="1">
                <a:solidFill>
                  <a:sysClr val="windowText" lastClr="000000"/>
                </a:solidFill>
              </a:rPr>
              <a:t>Life expectancy at birth (years)</a:t>
            </a: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manualLayout>
          <c:layoutTarget val="inner"/>
          <c:xMode val="edge"/>
          <c:yMode val="edge"/>
          <c:x val="7.3654272693525244E-2"/>
          <c:y val="0.16735853679802051"/>
          <c:w val="0.89377050816409143"/>
          <c:h val="0.69542681735229839"/>
        </c:manualLayout>
      </c:layout>
      <c:barChart>
        <c:barDir val="col"/>
        <c:grouping val="clustered"/>
        <c:varyColors val="0"/>
        <c:ser>
          <c:idx val="0"/>
          <c:order val="0"/>
          <c:tx>
            <c:strRef>
              <c:f>'Sub-regional profiles'!$B$78</c:f>
              <c:strCache>
                <c:ptCount val="1"/>
                <c:pt idx="0">
                  <c:v>Male</c:v>
                </c:pt>
              </c:strCache>
            </c:strRef>
          </c:tx>
          <c:spPr>
            <a:solidFill>
              <a:srgbClr val="009DB1"/>
            </a:solidFill>
            <a:ln>
              <a:noFill/>
            </a:ln>
            <a:effectLst/>
          </c:spPr>
          <c:invertIfNegative val="0"/>
          <c:cat>
            <c:strRef>
              <c:extLst>
                <c:ext xmlns:c15="http://schemas.microsoft.com/office/drawing/2012/chart" uri="{02D57815-91ED-43cb-92C2-25804820EDAC}">
                  <c15:fullRef>
                    <c15:sqref>'Sub-regional profiles'!$A$79:$A$92</c15:sqref>
                  </c15:fullRef>
                </c:ext>
              </c:extLst>
              <c:f>('Sub-regional profiles'!$A$79,'Sub-regional profiles'!$A$86,'Sub-regional profiles'!$A$88,'Sub-regional profiles'!$A$92)</c:f>
              <c:strCache>
                <c:ptCount val="4"/>
                <c:pt idx="0">
                  <c:v>1980 - 1985</c:v>
                </c:pt>
                <c:pt idx="1">
                  <c:v>2015 - 2020</c:v>
                </c:pt>
                <c:pt idx="2">
                  <c:v>2025 - 2030</c:v>
                </c:pt>
                <c:pt idx="3">
                  <c:v>2045 - 2050</c:v>
                </c:pt>
              </c:strCache>
            </c:strRef>
          </c:cat>
          <c:val>
            <c:numRef>
              <c:extLst>
                <c:ext xmlns:c15="http://schemas.microsoft.com/office/drawing/2012/chart" uri="{02D57815-91ED-43cb-92C2-25804820EDAC}">
                  <c15:fullRef>
                    <c15:sqref>'Sub-regional profiles'!$B$79:$B$92</c15:sqref>
                  </c15:fullRef>
                </c:ext>
              </c:extLst>
              <c:f>('Sub-regional profiles'!$B$79,'Sub-regional profiles'!$B$86,'Sub-regional profiles'!$B$88,'Sub-regional profiles'!$B$92)</c:f>
              <c:numCache>
                <c:formatCode>0.0</c:formatCode>
                <c:ptCount val="4"/>
                <c:pt idx="0">
                  <c:v>50.294186375202202</c:v>
                </c:pt>
                <c:pt idx="1">
                  <c:v>62.111193505573297</c:v>
                </c:pt>
                <c:pt idx="2">
                  <c:v>63.870202774133901</c:v>
                </c:pt>
                <c:pt idx="3">
                  <c:v>66.825609214491905</c:v>
                </c:pt>
              </c:numCache>
            </c:numRef>
          </c:val>
          <c:extLst>
            <c:ext xmlns:c16="http://schemas.microsoft.com/office/drawing/2014/chart" uri="{C3380CC4-5D6E-409C-BE32-E72D297353CC}">
              <c16:uniqueId val="{00000000-4427-4221-9271-090A5FB1CCEB}"/>
            </c:ext>
          </c:extLst>
        </c:ser>
        <c:ser>
          <c:idx val="1"/>
          <c:order val="1"/>
          <c:tx>
            <c:strRef>
              <c:f>'Sub-regional profiles'!$C$78</c:f>
              <c:strCache>
                <c:ptCount val="1"/>
                <c:pt idx="0">
                  <c:v>Female</c:v>
                </c:pt>
              </c:strCache>
            </c:strRef>
          </c:tx>
          <c:spPr>
            <a:solidFill>
              <a:schemeClr val="accent4"/>
            </a:solidFill>
            <a:ln>
              <a:noFill/>
            </a:ln>
            <a:effectLst/>
          </c:spPr>
          <c:invertIfNegative val="0"/>
          <c:cat>
            <c:strRef>
              <c:extLst>
                <c:ext xmlns:c15="http://schemas.microsoft.com/office/drawing/2012/chart" uri="{02D57815-91ED-43cb-92C2-25804820EDAC}">
                  <c15:fullRef>
                    <c15:sqref>'Sub-regional profiles'!$A$79:$A$92</c15:sqref>
                  </c15:fullRef>
                </c:ext>
              </c:extLst>
              <c:f>('Sub-regional profiles'!$A$79,'Sub-regional profiles'!$A$86,'Sub-regional profiles'!$A$88,'Sub-regional profiles'!$A$92)</c:f>
              <c:strCache>
                <c:ptCount val="4"/>
                <c:pt idx="0">
                  <c:v>1980 - 1985</c:v>
                </c:pt>
                <c:pt idx="1">
                  <c:v>2015 - 2020</c:v>
                </c:pt>
                <c:pt idx="2">
                  <c:v>2025 - 2030</c:v>
                </c:pt>
                <c:pt idx="3">
                  <c:v>2045 - 2050</c:v>
                </c:pt>
              </c:strCache>
            </c:strRef>
          </c:cat>
          <c:val>
            <c:numRef>
              <c:extLst>
                <c:ext xmlns:c15="http://schemas.microsoft.com/office/drawing/2012/chart" uri="{02D57815-91ED-43cb-92C2-25804820EDAC}">
                  <c15:fullRef>
                    <c15:sqref>'Sub-regional profiles'!$C$79:$C$92</c15:sqref>
                  </c15:fullRef>
                </c:ext>
              </c:extLst>
              <c:f>('Sub-regional profiles'!$C$79,'Sub-regional profiles'!$C$86,'Sub-regional profiles'!$C$88,'Sub-regional profiles'!$C$92)</c:f>
              <c:numCache>
                <c:formatCode>0.0</c:formatCode>
                <c:ptCount val="4"/>
                <c:pt idx="0">
                  <c:v>53.353785955022602</c:v>
                </c:pt>
                <c:pt idx="1">
                  <c:v>65.579379812062896</c:v>
                </c:pt>
                <c:pt idx="2">
                  <c:v>67.632483400229205</c:v>
                </c:pt>
                <c:pt idx="3">
                  <c:v>71.359342744153494</c:v>
                </c:pt>
              </c:numCache>
            </c:numRef>
          </c:val>
          <c:extLst>
            <c:ext xmlns:c16="http://schemas.microsoft.com/office/drawing/2014/chart" uri="{C3380CC4-5D6E-409C-BE32-E72D297353CC}">
              <c16:uniqueId val="{00000001-4427-4221-9271-090A5FB1CCEB}"/>
            </c:ext>
          </c:extLst>
        </c:ser>
        <c:ser>
          <c:idx val="2"/>
          <c:order val="2"/>
          <c:tx>
            <c:strRef>
              <c:f>'Sub-regional profiles'!$D$78</c:f>
              <c:strCache>
                <c:ptCount val="1"/>
                <c:pt idx="0">
                  <c:v>Total</c:v>
                </c:pt>
              </c:strCache>
            </c:strRef>
          </c:tx>
          <c:spPr>
            <a:solidFill>
              <a:srgbClr val="E56C0C"/>
            </a:solidFill>
            <a:ln>
              <a:noFill/>
            </a:ln>
            <a:effectLst/>
          </c:spPr>
          <c:invertIfNegative val="0"/>
          <c:cat>
            <c:strRef>
              <c:extLst>
                <c:ext xmlns:c15="http://schemas.microsoft.com/office/drawing/2012/chart" uri="{02D57815-91ED-43cb-92C2-25804820EDAC}">
                  <c15:fullRef>
                    <c15:sqref>'Sub-regional profiles'!$A$79:$A$92</c15:sqref>
                  </c15:fullRef>
                </c:ext>
              </c:extLst>
              <c:f>('Sub-regional profiles'!$A$79,'Sub-regional profiles'!$A$86,'Sub-regional profiles'!$A$88,'Sub-regional profiles'!$A$92)</c:f>
              <c:strCache>
                <c:ptCount val="4"/>
                <c:pt idx="0">
                  <c:v>1980 - 1985</c:v>
                </c:pt>
                <c:pt idx="1">
                  <c:v>2015 - 2020</c:v>
                </c:pt>
                <c:pt idx="2">
                  <c:v>2025 - 2030</c:v>
                </c:pt>
                <c:pt idx="3">
                  <c:v>2045 - 2050</c:v>
                </c:pt>
              </c:strCache>
            </c:strRef>
          </c:cat>
          <c:val>
            <c:numRef>
              <c:extLst>
                <c:ext xmlns:c15="http://schemas.microsoft.com/office/drawing/2012/chart" uri="{02D57815-91ED-43cb-92C2-25804820EDAC}">
                  <c15:fullRef>
                    <c15:sqref>'Sub-regional profiles'!$D$79:$D$92</c15:sqref>
                  </c15:fullRef>
                </c:ext>
              </c:extLst>
              <c:f>('Sub-regional profiles'!$D$79,'Sub-regional profiles'!$D$86,'Sub-regional profiles'!$D$88,'Sub-regional profiles'!$D$92)</c:f>
              <c:numCache>
                <c:formatCode>0.0</c:formatCode>
                <c:ptCount val="4"/>
                <c:pt idx="0">
                  <c:v>51.803541778189</c:v>
                </c:pt>
                <c:pt idx="1">
                  <c:v>63.823580391581999</c:v>
                </c:pt>
                <c:pt idx="2">
                  <c:v>65.728806974039401</c:v>
                </c:pt>
                <c:pt idx="3">
                  <c:v>69.055270189453395</c:v>
                </c:pt>
              </c:numCache>
            </c:numRef>
          </c:val>
          <c:extLst>
            <c:ext xmlns:c16="http://schemas.microsoft.com/office/drawing/2014/chart" uri="{C3380CC4-5D6E-409C-BE32-E72D297353CC}">
              <c16:uniqueId val="{00000002-4427-4221-9271-090A5FB1CCEB}"/>
            </c:ext>
          </c:extLst>
        </c:ser>
        <c:dLbls>
          <c:showLegendKey val="0"/>
          <c:showVal val="0"/>
          <c:showCatName val="0"/>
          <c:showSerName val="0"/>
          <c:showPercent val="0"/>
          <c:showBubbleSize val="0"/>
        </c:dLbls>
        <c:gapWidth val="219"/>
        <c:axId val="2093420784"/>
        <c:axId val="2082829328"/>
      </c:barChart>
      <c:catAx>
        <c:axId val="209342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2082829328"/>
        <c:crosses val="autoZero"/>
        <c:auto val="1"/>
        <c:lblAlgn val="ctr"/>
        <c:lblOffset val="100"/>
        <c:noMultiLvlLbl val="0"/>
      </c:catAx>
      <c:valAx>
        <c:axId val="2082829328"/>
        <c:scaling>
          <c:orientation val="minMax"/>
        </c:scaling>
        <c:delete val="0"/>
        <c:axPos val="l"/>
        <c:majorGridlines>
          <c:spPr>
            <a:ln w="9525" cap="flat" cmpd="sng" algn="ctr">
              <a:solidFill>
                <a:srgbClr val="C8C8C8"/>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2093420784"/>
        <c:crosses val="autoZero"/>
        <c:crossBetween val="between"/>
      </c:valAx>
      <c:spPr>
        <a:noFill/>
        <a:ln w="25400">
          <a:noFill/>
        </a:ln>
        <a:effectLst/>
      </c:spPr>
    </c:plotArea>
    <c:legend>
      <c:legendPos val="b"/>
      <c:layout>
        <c:manualLayout>
          <c:xMode val="edge"/>
          <c:yMode val="edge"/>
          <c:x val="9.8586844070697274E-2"/>
          <c:y val="0.17006488772236805"/>
          <c:w val="0.33126199710110871"/>
          <c:h val="8.456474190726159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Univers LT Std 57 Cn" panose="020B0506020202050204" pitchFamily="34" charset="0"/>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Univers LT Std 57 Cn" panose="020B0506020202050204" pitchFamily="34" charset="0"/>
                <a:ea typeface="+mn-ea"/>
                <a:cs typeface="+mn-cs"/>
              </a:defRPr>
            </a:pPr>
            <a:r>
              <a:rPr lang="en-US" sz="1100" b="1"/>
              <a:t>Infant mortality rate (per 1 000 live births) and under-5 mortality rate (per 1 000 live births)</a:t>
            </a: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barChart>
        <c:barDir val="col"/>
        <c:grouping val="clustered"/>
        <c:varyColors val="0"/>
        <c:ser>
          <c:idx val="0"/>
          <c:order val="0"/>
          <c:tx>
            <c:strRef>
              <c:f>'Sub-regional profiles'!$B$112</c:f>
              <c:strCache>
                <c:ptCount val="1"/>
                <c:pt idx="0">
                  <c:v>Infant mortality rate</c:v>
                </c:pt>
              </c:strCache>
            </c:strRef>
          </c:tx>
          <c:spPr>
            <a:solidFill>
              <a:srgbClr val="009DB1"/>
            </a:solidFill>
            <a:ln>
              <a:noFill/>
            </a:ln>
            <a:effectLst/>
          </c:spPr>
          <c:invertIfNegative val="0"/>
          <c:cat>
            <c:strRef>
              <c:extLst>
                <c:ext xmlns:c15="http://schemas.microsoft.com/office/drawing/2012/chart" uri="{02D57815-91ED-43cb-92C2-25804820EDAC}">
                  <c15:fullRef>
                    <c15:sqref>'Sub-regional profiles'!$A$113:$A$126</c15:sqref>
                  </c15:fullRef>
                </c:ext>
              </c:extLst>
              <c:f>('Sub-regional profiles'!$A$113,'Sub-regional profiles'!$A$120,'Sub-regional profiles'!$A$122,'Sub-regional profiles'!$A$126)</c:f>
              <c:strCache>
                <c:ptCount val="4"/>
                <c:pt idx="0">
                  <c:v>1980 - 1985</c:v>
                </c:pt>
                <c:pt idx="1">
                  <c:v>2015 - 2020</c:v>
                </c:pt>
                <c:pt idx="2">
                  <c:v>2025 - 2030</c:v>
                </c:pt>
                <c:pt idx="3">
                  <c:v>2045 - 2050</c:v>
                </c:pt>
              </c:strCache>
            </c:strRef>
          </c:cat>
          <c:val>
            <c:numRef>
              <c:extLst>
                <c:ext xmlns:c15="http://schemas.microsoft.com/office/drawing/2012/chart" uri="{02D57815-91ED-43cb-92C2-25804820EDAC}">
                  <c15:fullRef>
                    <c15:sqref>'Sub-regional profiles'!$B$113:$B$126</c15:sqref>
                  </c15:fullRef>
                </c:ext>
              </c:extLst>
              <c:f>('Sub-regional profiles'!$B$113,'Sub-regional profiles'!$B$120,'Sub-regional profiles'!$B$122,'Sub-regional profiles'!$B$126)</c:f>
              <c:numCache>
                <c:formatCode>0</c:formatCode>
                <c:ptCount val="4"/>
                <c:pt idx="0">
                  <c:v>104.991005122883</c:v>
                </c:pt>
                <c:pt idx="1">
                  <c:v>48.952568189833997</c:v>
                </c:pt>
                <c:pt idx="2">
                  <c:v>40.837448425183197</c:v>
                </c:pt>
                <c:pt idx="3">
                  <c:v>27.648674797699599</c:v>
                </c:pt>
              </c:numCache>
            </c:numRef>
          </c:val>
          <c:extLst>
            <c:ext xmlns:c16="http://schemas.microsoft.com/office/drawing/2014/chart" uri="{C3380CC4-5D6E-409C-BE32-E72D297353CC}">
              <c16:uniqueId val="{00000000-B8D2-4D5F-8F11-B76388C7D9DF}"/>
            </c:ext>
          </c:extLst>
        </c:ser>
        <c:ser>
          <c:idx val="1"/>
          <c:order val="1"/>
          <c:tx>
            <c:strRef>
              <c:f>'Sub-regional profiles'!$C$112</c:f>
              <c:strCache>
                <c:ptCount val="1"/>
                <c:pt idx="0">
                  <c:v>Under-5 mortality rate</c:v>
                </c:pt>
              </c:strCache>
            </c:strRef>
          </c:tx>
          <c:spPr>
            <a:solidFill>
              <a:schemeClr val="accent4"/>
            </a:solidFill>
            <a:ln>
              <a:noFill/>
            </a:ln>
            <a:effectLst/>
          </c:spPr>
          <c:invertIfNegative val="0"/>
          <c:cat>
            <c:strRef>
              <c:extLst>
                <c:ext xmlns:c15="http://schemas.microsoft.com/office/drawing/2012/chart" uri="{02D57815-91ED-43cb-92C2-25804820EDAC}">
                  <c15:fullRef>
                    <c15:sqref>'Sub-regional profiles'!$A$113:$A$126</c15:sqref>
                  </c15:fullRef>
                </c:ext>
              </c:extLst>
              <c:f>('Sub-regional profiles'!$A$113,'Sub-regional profiles'!$A$120,'Sub-regional profiles'!$A$122,'Sub-regional profiles'!$A$126)</c:f>
              <c:strCache>
                <c:ptCount val="4"/>
                <c:pt idx="0">
                  <c:v>1980 - 1985</c:v>
                </c:pt>
                <c:pt idx="1">
                  <c:v>2015 - 2020</c:v>
                </c:pt>
                <c:pt idx="2">
                  <c:v>2025 - 2030</c:v>
                </c:pt>
                <c:pt idx="3">
                  <c:v>2045 - 2050</c:v>
                </c:pt>
              </c:strCache>
            </c:strRef>
          </c:cat>
          <c:val>
            <c:numRef>
              <c:extLst>
                <c:ext xmlns:c15="http://schemas.microsoft.com/office/drawing/2012/chart" uri="{02D57815-91ED-43cb-92C2-25804820EDAC}">
                  <c15:fullRef>
                    <c15:sqref>'Sub-regional profiles'!$C$113:$C$126</c15:sqref>
                  </c15:fullRef>
                </c:ext>
              </c:extLst>
              <c:f>('Sub-regional profiles'!$C$113,'Sub-regional profiles'!$C$120,'Sub-regional profiles'!$C$122,'Sub-regional profiles'!$C$126)</c:f>
              <c:numCache>
                <c:formatCode>0</c:formatCode>
                <c:ptCount val="4"/>
                <c:pt idx="0">
                  <c:v>167.975030869796</c:v>
                </c:pt>
                <c:pt idx="1">
                  <c:v>72.726717091962797</c:v>
                </c:pt>
                <c:pt idx="2">
                  <c:v>60.747263129175302</c:v>
                </c:pt>
                <c:pt idx="3">
                  <c:v>40.7221202481525</c:v>
                </c:pt>
              </c:numCache>
            </c:numRef>
          </c:val>
          <c:extLst>
            <c:ext xmlns:c16="http://schemas.microsoft.com/office/drawing/2014/chart" uri="{C3380CC4-5D6E-409C-BE32-E72D297353CC}">
              <c16:uniqueId val="{00000001-B8D2-4D5F-8F11-B76388C7D9DF}"/>
            </c:ext>
          </c:extLst>
        </c:ser>
        <c:dLbls>
          <c:showLegendKey val="0"/>
          <c:showVal val="0"/>
          <c:showCatName val="0"/>
          <c:showSerName val="0"/>
          <c:showPercent val="0"/>
          <c:showBubbleSize val="0"/>
        </c:dLbls>
        <c:gapWidth val="219"/>
        <c:overlap val="-27"/>
        <c:axId val="526208016"/>
        <c:axId val="2000215696"/>
      </c:barChart>
      <c:catAx>
        <c:axId val="52620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2000215696"/>
        <c:crosses val="autoZero"/>
        <c:auto val="1"/>
        <c:lblAlgn val="ctr"/>
        <c:lblOffset val="100"/>
        <c:noMultiLvlLbl val="0"/>
      </c:catAx>
      <c:valAx>
        <c:axId val="2000215696"/>
        <c:scaling>
          <c:orientation val="minMax"/>
        </c:scaling>
        <c:delete val="0"/>
        <c:axPos val="l"/>
        <c:majorGridlines>
          <c:spPr>
            <a:ln w="9525" cap="flat" cmpd="sng" algn="ctr">
              <a:solidFill>
                <a:srgbClr val="C8C8C8"/>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526208016"/>
        <c:crosses val="autoZero"/>
        <c:crossBetween val="between"/>
      </c:valAx>
      <c:spPr>
        <a:solidFill>
          <a:srgbClr val="E1E1E1"/>
        </a:solidFill>
        <a:ln>
          <a:noFill/>
        </a:ln>
        <a:effectLst/>
      </c:spPr>
    </c:plotArea>
    <c:legend>
      <c:legendPos val="tr"/>
      <c:layout>
        <c:manualLayout>
          <c:xMode val="edge"/>
          <c:yMode val="edge"/>
          <c:x val="0.68336276307739718"/>
          <c:y val="0.22842688048873616"/>
          <c:w val="0.27769457263350195"/>
          <c:h val="0.20881174217483978"/>
        </c:manualLayout>
      </c:layout>
      <c:overlay val="1"/>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Univers LT Std 57 Cn" panose="020B050602020205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Univers LT Std 57 Cn" panose="020B050602020205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Univers LT Std 57 Cn" panose="020B0506020202050204" pitchFamily="34" charset="0"/>
                <a:ea typeface="+mn-ea"/>
                <a:cs typeface="+mn-cs"/>
              </a:defRPr>
            </a:pPr>
            <a:r>
              <a:rPr lang="en-US" sz="1100" b="1"/>
              <a:t>Total fertility rate (children per woman)</a:t>
            </a: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lineChart>
        <c:grouping val="standard"/>
        <c:varyColors val="0"/>
        <c:ser>
          <c:idx val="0"/>
          <c:order val="0"/>
          <c:spPr>
            <a:ln w="28575" cap="rnd">
              <a:solidFill>
                <a:srgbClr val="009DB1"/>
              </a:solidFill>
              <a:round/>
            </a:ln>
            <a:effectLst/>
          </c:spPr>
          <c:marker>
            <c:symbol val="circle"/>
            <c:size val="5"/>
            <c:spPr>
              <a:solidFill>
                <a:srgbClr val="009DB1"/>
              </a:solidFill>
              <a:ln w="9525">
                <a:solidFill>
                  <a:srgbClr val="009DB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Univers LT Std 57 Cn" panose="020B050602020205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'Sub-regional profiles'!$A$155:$A$168</c:f>
              <c:strCache>
                <c:ptCount val="14"/>
                <c:pt idx="0">
                  <c:v>1980 - 1985</c:v>
                </c:pt>
                <c:pt idx="1">
                  <c:v>1985 - 1990</c:v>
                </c:pt>
                <c:pt idx="2">
                  <c:v>1990 - 1995</c:v>
                </c:pt>
                <c:pt idx="3">
                  <c:v>1995 - 2000</c:v>
                </c:pt>
                <c:pt idx="4">
                  <c:v>2000 - 2005</c:v>
                </c:pt>
                <c:pt idx="5">
                  <c:v>2005 - 2010</c:v>
                </c:pt>
                <c:pt idx="6">
                  <c:v>2010 - 2015</c:v>
                </c:pt>
                <c:pt idx="7">
                  <c:v>2015 - 2020</c:v>
                </c:pt>
                <c:pt idx="8">
                  <c:v>2020 - 2025</c:v>
                </c:pt>
                <c:pt idx="9">
                  <c:v>2025 - 2030</c:v>
                </c:pt>
                <c:pt idx="10">
                  <c:v>2030 - 2035</c:v>
                </c:pt>
                <c:pt idx="11">
                  <c:v>2035 - 2040</c:v>
                </c:pt>
                <c:pt idx="12">
                  <c:v>2040 - 2045</c:v>
                </c:pt>
                <c:pt idx="13">
                  <c:v>2045 - 2050</c:v>
                </c:pt>
              </c:strCache>
            </c:strRef>
          </c:cat>
          <c:val>
            <c:numRef>
              <c:f>'Sub-regional profiles'!$B$155:$B$168</c:f>
              <c:numCache>
                <c:formatCode>0.0</c:formatCode>
                <c:ptCount val="14"/>
                <c:pt idx="0">
                  <c:v>7.2630749851992498</c:v>
                </c:pt>
                <c:pt idx="1">
                  <c:v>7.1134881669381302</c:v>
                </c:pt>
                <c:pt idx="2">
                  <c:v>6.82409687709157</c:v>
                </c:pt>
                <c:pt idx="3">
                  <c:v>6.2632020445455101</c:v>
                </c:pt>
                <c:pt idx="4">
                  <c:v>5.7761396873271096</c:v>
                </c:pt>
                <c:pt idx="5">
                  <c:v>5.2856518522613696</c:v>
                </c:pt>
                <c:pt idx="6">
                  <c:v>4.8899553681287404</c:v>
                </c:pt>
                <c:pt idx="7">
                  <c:v>4.4685722105050099</c:v>
                </c:pt>
                <c:pt idx="8">
                  <c:v>4.1315353703979998</c:v>
                </c:pt>
                <c:pt idx="9">
                  <c:v>3.8522219451769399</c:v>
                </c:pt>
                <c:pt idx="10">
                  <c:v>3.6062933765876899</c:v>
                </c:pt>
                <c:pt idx="11">
                  <c:v>3.3845818022671801</c:v>
                </c:pt>
                <c:pt idx="12">
                  <c:v>3.1915021427658798</c:v>
                </c:pt>
                <c:pt idx="13">
                  <c:v>3.0271501340342799</c:v>
                </c:pt>
              </c:numCache>
            </c:numRef>
          </c:val>
          <c:smooth val="0"/>
          <c:extLst>
            <c:ext xmlns:c16="http://schemas.microsoft.com/office/drawing/2014/chart" uri="{C3380CC4-5D6E-409C-BE32-E72D297353CC}">
              <c16:uniqueId val="{00000000-9747-478A-BDED-991456B68515}"/>
            </c:ext>
          </c:extLst>
        </c:ser>
        <c:dLbls>
          <c:dLblPos val="t"/>
          <c:showLegendKey val="0"/>
          <c:showVal val="1"/>
          <c:showCatName val="0"/>
          <c:showSerName val="0"/>
          <c:showPercent val="0"/>
          <c:showBubbleSize val="0"/>
        </c:dLbls>
        <c:marker val="1"/>
        <c:smooth val="0"/>
        <c:axId val="1994484944"/>
        <c:axId val="2082834080"/>
      </c:lineChart>
      <c:catAx>
        <c:axId val="1994484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2082834080"/>
        <c:crosses val="autoZero"/>
        <c:auto val="1"/>
        <c:lblAlgn val="ctr"/>
        <c:lblOffset val="100"/>
        <c:tickLblSkip val="1"/>
        <c:noMultiLvlLbl val="0"/>
      </c:catAx>
      <c:valAx>
        <c:axId val="2082834080"/>
        <c:scaling>
          <c:orientation val="minMax"/>
        </c:scaling>
        <c:delete val="0"/>
        <c:axPos val="l"/>
        <c:majorGridlines>
          <c:spPr>
            <a:ln w="9525" cap="flat" cmpd="sng" algn="ctr">
              <a:solidFill>
                <a:srgbClr val="C8C8C8"/>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1994484944"/>
        <c:crosses val="autoZero"/>
        <c:crossBetween val="between"/>
        <c:minorUnit val="1"/>
      </c:valAx>
      <c:spPr>
        <a:solidFill>
          <a:srgbClr val="E1E1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Univers LT Std 57 Cn" panose="020B050602020205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r>
              <a:rPr lang="en-US" sz="1100" b="1" i="0" u="none" strike="noStrike" kern="1200" spc="0" baseline="0">
                <a:solidFill>
                  <a:sysClr val="windowText" lastClr="000000"/>
                </a:solidFill>
                <a:latin typeface="Univers LT Std 57 Cn" panose="020B0506020202050204" pitchFamily="34" charset="0"/>
                <a:ea typeface="+mn-ea"/>
                <a:cs typeface="+mn-cs"/>
              </a:rPr>
              <a:t>Number (thousands) and proportion (percentage) of children and youth (0-24) and of older persons (65+)</a:t>
            </a:r>
          </a:p>
        </c:rich>
      </c:tx>
      <c:overlay val="0"/>
      <c:spPr>
        <a:noFill/>
        <a:ln>
          <a:noFill/>
        </a:ln>
        <a:effectLst/>
      </c:spPr>
      <c:txPr>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barChart>
        <c:barDir val="col"/>
        <c:grouping val="clustered"/>
        <c:varyColors val="0"/>
        <c:ser>
          <c:idx val="0"/>
          <c:order val="0"/>
          <c:tx>
            <c:strRef>
              <c:f>'Sub-regional profiles'!$B$285</c:f>
              <c:strCache>
                <c:ptCount val="1"/>
                <c:pt idx="0">
                  <c:v>0-24</c:v>
                </c:pt>
              </c:strCache>
            </c:strRef>
          </c:tx>
          <c:spPr>
            <a:solidFill>
              <a:srgbClr val="009DB1"/>
            </a:solidFill>
            <a:ln>
              <a:noFill/>
            </a:ln>
            <a:effectLst/>
          </c:spPr>
          <c:invertIfNegative val="0"/>
          <c:cat>
            <c:strRef>
              <c:extLst>
                <c:ext xmlns:c15="http://schemas.microsoft.com/office/drawing/2012/chart" uri="{02D57815-91ED-43cb-92C2-25804820EDAC}">
                  <c15:fullRef>
                    <c15:sqref>'Sub-regional profiles'!$A$286:$A$300</c15:sqref>
                  </c15:fullRef>
                </c:ext>
              </c:extLst>
              <c:f>('Sub-regional profiles'!$A$286,'Sub-regional profiles'!$A$288,'Sub-regional profiles'!$A$290,'Sub-regional profiles'!$A$292,'Sub-regional profiles'!$A$294,'Sub-regional profiles'!$A$296,'Sub-regional profiles'!$A$298,'Sub-regional profiles'!$A$300)</c:f>
              <c:strCache>
                <c:ptCount val="8"/>
                <c:pt idx="0">
                  <c:v>1980</c:v>
                </c:pt>
                <c:pt idx="1">
                  <c:v>1990</c:v>
                </c:pt>
                <c:pt idx="2">
                  <c:v>2000</c:v>
                </c:pt>
                <c:pt idx="3">
                  <c:v>2010</c:v>
                </c:pt>
                <c:pt idx="4">
                  <c:v>2020</c:v>
                </c:pt>
                <c:pt idx="5">
                  <c:v>2030</c:v>
                </c:pt>
                <c:pt idx="6">
                  <c:v>2040</c:v>
                </c:pt>
                <c:pt idx="7">
                  <c:v>2050</c:v>
                </c:pt>
              </c:strCache>
            </c:strRef>
          </c:cat>
          <c:val>
            <c:numRef>
              <c:extLst>
                <c:ext xmlns:c15="http://schemas.microsoft.com/office/drawing/2012/chart" uri="{02D57815-91ED-43cb-92C2-25804820EDAC}">
                  <c15:fullRef>
                    <c15:sqref>'Sub-regional profiles'!$B$286:$B$300</c15:sqref>
                  </c15:fullRef>
                </c:ext>
              </c:extLst>
              <c:f>('Sub-regional profiles'!$B$286,'Sub-regional profiles'!$B$288,'Sub-regional profiles'!$B$290,'Sub-regional profiles'!$B$292,'Sub-regional profiles'!$B$294,'Sub-regional profiles'!$B$296,'Sub-regional profiles'!$B$298,'Sub-regional profiles'!$B$300)</c:f>
              <c:numCache>
                <c:formatCode>#\ ###\ ###\ ##0;\-#\ ###\ ###\ ##0;0</c:formatCode>
                <c:ptCount val="8"/>
                <c:pt idx="0">
                  <c:v>20332.455999999998</c:v>
                </c:pt>
                <c:pt idx="1">
                  <c:v>28013.756999999998</c:v>
                </c:pt>
                <c:pt idx="2">
                  <c:v>37553.896999999997</c:v>
                </c:pt>
                <c:pt idx="3">
                  <c:v>47812.719000000005</c:v>
                </c:pt>
                <c:pt idx="4">
                  <c:v>58514.641999999993</c:v>
                </c:pt>
                <c:pt idx="5">
                  <c:v>69084.335000000006</c:v>
                </c:pt>
                <c:pt idx="6">
                  <c:v>78863.073000000004</c:v>
                </c:pt>
                <c:pt idx="7">
                  <c:v>87248.907000000007</c:v>
                </c:pt>
              </c:numCache>
            </c:numRef>
          </c:val>
          <c:extLst>
            <c:ext xmlns:c16="http://schemas.microsoft.com/office/drawing/2014/chart" uri="{C3380CC4-5D6E-409C-BE32-E72D297353CC}">
              <c16:uniqueId val="{00000000-F9A7-49B4-B950-C0D2F287BDB5}"/>
            </c:ext>
          </c:extLst>
        </c:ser>
        <c:ser>
          <c:idx val="1"/>
          <c:order val="1"/>
          <c:tx>
            <c:strRef>
              <c:f>'Sub-regional profiles'!$C$285</c:f>
              <c:strCache>
                <c:ptCount val="1"/>
                <c:pt idx="0">
                  <c:v>65+</c:v>
                </c:pt>
              </c:strCache>
            </c:strRef>
          </c:tx>
          <c:spPr>
            <a:solidFill>
              <a:schemeClr val="accent4"/>
            </a:solidFill>
            <a:ln>
              <a:noFill/>
            </a:ln>
            <a:effectLst/>
          </c:spPr>
          <c:invertIfNegative val="0"/>
          <c:cat>
            <c:strRef>
              <c:extLst>
                <c:ext xmlns:c15="http://schemas.microsoft.com/office/drawing/2012/chart" uri="{02D57815-91ED-43cb-92C2-25804820EDAC}">
                  <c15:fullRef>
                    <c15:sqref>'Sub-regional profiles'!$A$286:$A$300</c15:sqref>
                  </c15:fullRef>
                </c:ext>
              </c:extLst>
              <c:f>('Sub-regional profiles'!$A$286,'Sub-regional profiles'!$A$288,'Sub-regional profiles'!$A$290,'Sub-regional profiles'!$A$292,'Sub-regional profiles'!$A$294,'Sub-regional profiles'!$A$296,'Sub-regional profiles'!$A$298,'Sub-regional profiles'!$A$300)</c:f>
              <c:strCache>
                <c:ptCount val="8"/>
                <c:pt idx="0">
                  <c:v>1980</c:v>
                </c:pt>
                <c:pt idx="1">
                  <c:v>1990</c:v>
                </c:pt>
                <c:pt idx="2">
                  <c:v>2000</c:v>
                </c:pt>
                <c:pt idx="3">
                  <c:v>2010</c:v>
                </c:pt>
                <c:pt idx="4">
                  <c:v>2020</c:v>
                </c:pt>
                <c:pt idx="5">
                  <c:v>2030</c:v>
                </c:pt>
                <c:pt idx="6">
                  <c:v>2040</c:v>
                </c:pt>
                <c:pt idx="7">
                  <c:v>2050</c:v>
                </c:pt>
              </c:strCache>
            </c:strRef>
          </c:cat>
          <c:val>
            <c:numRef>
              <c:extLst>
                <c:ext xmlns:c15="http://schemas.microsoft.com/office/drawing/2012/chart" uri="{02D57815-91ED-43cb-92C2-25804820EDAC}">
                  <c15:fullRef>
                    <c15:sqref>'Sub-regional profiles'!$C$286:$C$300</c15:sqref>
                  </c15:fullRef>
                </c:ext>
              </c:extLst>
              <c:f>('Sub-regional profiles'!$C$286,'Sub-regional profiles'!$C$288,'Sub-regional profiles'!$C$290,'Sub-regional profiles'!$C$292,'Sub-regional profiles'!$C$294,'Sub-regional profiles'!$C$296,'Sub-regional profiles'!$C$298,'Sub-regional profiles'!$C$300)</c:f>
              <c:numCache>
                <c:formatCode>#\ ###\ ###\ ##0;\-#\ ###\ ###\ ##0;0</c:formatCode>
                <c:ptCount val="8"/>
                <c:pt idx="0">
                  <c:v>928.4</c:v>
                </c:pt>
                <c:pt idx="1">
                  <c:v>1188.3219999999999</c:v>
                </c:pt>
                <c:pt idx="2">
                  <c:v>1675.829</c:v>
                </c:pt>
                <c:pt idx="3">
                  <c:v>2231.6460000000002</c:v>
                </c:pt>
                <c:pt idx="4">
                  <c:v>3167.7860000000001</c:v>
                </c:pt>
                <c:pt idx="5">
                  <c:v>4504.7299999999996</c:v>
                </c:pt>
                <c:pt idx="6">
                  <c:v>6376.451</c:v>
                </c:pt>
                <c:pt idx="7">
                  <c:v>9269.64</c:v>
                </c:pt>
              </c:numCache>
            </c:numRef>
          </c:val>
          <c:extLst>
            <c:ext xmlns:c16="http://schemas.microsoft.com/office/drawing/2014/chart" uri="{C3380CC4-5D6E-409C-BE32-E72D297353CC}">
              <c16:uniqueId val="{00000001-F9A7-49B4-B950-C0D2F287BDB5}"/>
            </c:ext>
          </c:extLst>
        </c:ser>
        <c:dLbls>
          <c:showLegendKey val="0"/>
          <c:showVal val="0"/>
          <c:showCatName val="0"/>
          <c:showSerName val="0"/>
          <c:showPercent val="0"/>
          <c:showBubbleSize val="0"/>
        </c:dLbls>
        <c:gapWidth val="219"/>
        <c:overlap val="-27"/>
        <c:axId val="2036417104"/>
        <c:axId val="53446271"/>
      </c:barChart>
      <c:lineChart>
        <c:grouping val="standard"/>
        <c:varyColors val="0"/>
        <c:ser>
          <c:idx val="2"/>
          <c:order val="2"/>
          <c:tx>
            <c:strRef>
              <c:f>'Sub-regional profiles'!$D$285</c:f>
              <c:strCache>
                <c:ptCount val="1"/>
                <c:pt idx="0">
                  <c:v>0-24</c:v>
                </c:pt>
              </c:strCache>
            </c:strRef>
          </c:tx>
          <c:spPr>
            <a:ln w="28575" cap="rnd">
              <a:solidFill>
                <a:schemeClr val="accent1">
                  <a:lumMod val="75000"/>
                </a:schemeClr>
              </a:solidFill>
              <a:round/>
            </a:ln>
            <a:effectLst/>
          </c:spPr>
          <c:marker>
            <c:symbol val="none"/>
          </c:marker>
          <c:cat>
            <c:strRef>
              <c:extLst>
                <c:ext xmlns:c15="http://schemas.microsoft.com/office/drawing/2012/chart" uri="{02D57815-91ED-43cb-92C2-25804820EDAC}">
                  <c15:fullRef>
                    <c15:sqref>'Sub-regional profiles'!$A$286:$A$300</c15:sqref>
                  </c15:fullRef>
                </c:ext>
              </c:extLst>
              <c:f>('Sub-regional profiles'!$A$286,'Sub-regional profiles'!$A$288,'Sub-regional profiles'!$A$290,'Sub-regional profiles'!$A$292,'Sub-regional profiles'!$A$294,'Sub-regional profiles'!$A$296,'Sub-regional profiles'!$A$298,'Sub-regional profiles'!$A$300)</c:f>
              <c:strCache>
                <c:ptCount val="8"/>
                <c:pt idx="0">
                  <c:v>1980</c:v>
                </c:pt>
                <c:pt idx="1">
                  <c:v>1990</c:v>
                </c:pt>
                <c:pt idx="2">
                  <c:v>2000</c:v>
                </c:pt>
                <c:pt idx="3">
                  <c:v>2010</c:v>
                </c:pt>
                <c:pt idx="4">
                  <c:v>2020</c:v>
                </c:pt>
                <c:pt idx="5">
                  <c:v>2030</c:v>
                </c:pt>
                <c:pt idx="6">
                  <c:v>2040</c:v>
                </c:pt>
                <c:pt idx="7">
                  <c:v>2050</c:v>
                </c:pt>
              </c:strCache>
            </c:strRef>
          </c:cat>
          <c:val>
            <c:numRef>
              <c:extLst>
                <c:ext xmlns:c15="http://schemas.microsoft.com/office/drawing/2012/chart" uri="{02D57815-91ED-43cb-92C2-25804820EDAC}">
                  <c15:fullRef>
                    <c15:sqref>'Sub-regional profiles'!$D$286:$D$300</c15:sqref>
                  </c15:fullRef>
                </c:ext>
              </c:extLst>
              <c:f>('Sub-regional profiles'!$D$286,'Sub-regional profiles'!$D$288,'Sub-regional profiles'!$D$290,'Sub-regional profiles'!$D$292,'Sub-regional profiles'!$D$294,'Sub-regional profiles'!$D$296,'Sub-regional profiles'!$D$298,'Sub-regional profiles'!$D$300)</c:f>
              <c:numCache>
                <c:formatCode>0.0</c:formatCode>
                <c:ptCount val="8"/>
                <c:pt idx="0">
                  <c:v>65.72013096410879</c:v>
                </c:pt>
                <c:pt idx="1">
                  <c:v>66.510964195119001</c:v>
                </c:pt>
                <c:pt idx="2">
                  <c:v>65.371958656761905</c:v>
                </c:pt>
                <c:pt idx="3">
                  <c:v>63.948238229258095</c:v>
                </c:pt>
                <c:pt idx="4">
                  <c:v>60.904717928036703</c:v>
                </c:pt>
                <c:pt idx="5">
                  <c:v>57.095215098882093</c:v>
                </c:pt>
                <c:pt idx="6">
                  <c:v>53.2514492645047</c:v>
                </c:pt>
                <c:pt idx="7">
                  <c:v>49.5768259477437</c:v>
                </c:pt>
              </c:numCache>
            </c:numRef>
          </c:val>
          <c:smooth val="0"/>
          <c:extLst>
            <c:ext xmlns:c16="http://schemas.microsoft.com/office/drawing/2014/chart" uri="{C3380CC4-5D6E-409C-BE32-E72D297353CC}">
              <c16:uniqueId val="{00000002-F9A7-49B4-B950-C0D2F287BDB5}"/>
            </c:ext>
          </c:extLst>
        </c:ser>
        <c:ser>
          <c:idx val="3"/>
          <c:order val="3"/>
          <c:tx>
            <c:strRef>
              <c:f>'Sub-regional profiles'!$E$285</c:f>
              <c:strCache>
                <c:ptCount val="1"/>
                <c:pt idx="0">
                  <c:v>65+</c:v>
                </c:pt>
              </c:strCache>
            </c:strRef>
          </c:tx>
          <c:spPr>
            <a:ln w="28575" cap="rnd">
              <a:solidFill>
                <a:srgbClr val="E56C0C"/>
              </a:solidFill>
              <a:round/>
            </a:ln>
            <a:effectLst/>
          </c:spPr>
          <c:marker>
            <c:symbol val="none"/>
          </c:marker>
          <c:cat>
            <c:strRef>
              <c:extLst>
                <c:ext xmlns:c15="http://schemas.microsoft.com/office/drawing/2012/chart" uri="{02D57815-91ED-43cb-92C2-25804820EDAC}">
                  <c15:fullRef>
                    <c15:sqref>'Sub-regional profiles'!$A$286:$A$300</c15:sqref>
                  </c15:fullRef>
                </c:ext>
              </c:extLst>
              <c:f>('Sub-regional profiles'!$A$286,'Sub-regional profiles'!$A$288,'Sub-regional profiles'!$A$290,'Sub-regional profiles'!$A$292,'Sub-regional profiles'!$A$294,'Sub-regional profiles'!$A$296,'Sub-regional profiles'!$A$298,'Sub-regional profiles'!$A$300)</c:f>
              <c:strCache>
                <c:ptCount val="8"/>
                <c:pt idx="0">
                  <c:v>1980</c:v>
                </c:pt>
                <c:pt idx="1">
                  <c:v>1990</c:v>
                </c:pt>
                <c:pt idx="2">
                  <c:v>2000</c:v>
                </c:pt>
                <c:pt idx="3">
                  <c:v>2010</c:v>
                </c:pt>
                <c:pt idx="4">
                  <c:v>2020</c:v>
                </c:pt>
                <c:pt idx="5">
                  <c:v>2030</c:v>
                </c:pt>
                <c:pt idx="6">
                  <c:v>2040</c:v>
                </c:pt>
                <c:pt idx="7">
                  <c:v>2050</c:v>
                </c:pt>
              </c:strCache>
            </c:strRef>
          </c:cat>
          <c:val>
            <c:numRef>
              <c:extLst>
                <c:ext xmlns:c15="http://schemas.microsoft.com/office/drawing/2012/chart" uri="{02D57815-91ED-43cb-92C2-25804820EDAC}">
                  <c15:fullRef>
                    <c15:sqref>'Sub-regional profiles'!$E$286:$E$300</c15:sqref>
                  </c15:fullRef>
                </c:ext>
              </c:extLst>
              <c:f>('Sub-regional profiles'!$E$286,'Sub-regional profiles'!$E$288,'Sub-regional profiles'!$E$290,'Sub-regional profiles'!$E$292,'Sub-regional profiles'!$E$294,'Sub-regional profiles'!$E$296,'Sub-regional profiles'!$E$298,'Sub-regional profiles'!$E$300)</c:f>
              <c:numCache>
                <c:formatCode>0.0</c:formatCode>
                <c:ptCount val="8"/>
                <c:pt idx="0">
                  <c:v>3.0008460161959101</c:v>
                </c:pt>
                <c:pt idx="1">
                  <c:v>2.8213438845161698</c:v>
                </c:pt>
                <c:pt idx="2">
                  <c:v>2.9171998875057499</c:v>
                </c:pt>
                <c:pt idx="3">
                  <c:v>2.9847670878405999</c:v>
                </c:pt>
                <c:pt idx="4">
                  <c:v>3.29717667564955</c:v>
                </c:pt>
                <c:pt idx="5">
                  <c:v>3.7229645231786299</c:v>
                </c:pt>
                <c:pt idx="6">
                  <c:v>4.3056305568272801</c:v>
                </c:pt>
                <c:pt idx="7">
                  <c:v>5.2672216154896097</c:v>
                </c:pt>
              </c:numCache>
            </c:numRef>
          </c:val>
          <c:smooth val="0"/>
          <c:extLst>
            <c:ext xmlns:c16="http://schemas.microsoft.com/office/drawing/2014/chart" uri="{C3380CC4-5D6E-409C-BE32-E72D297353CC}">
              <c16:uniqueId val="{00000003-F9A7-49B4-B950-C0D2F287BDB5}"/>
            </c:ext>
          </c:extLst>
        </c:ser>
        <c:dLbls>
          <c:showLegendKey val="0"/>
          <c:showVal val="0"/>
          <c:showCatName val="0"/>
          <c:showSerName val="0"/>
          <c:showPercent val="0"/>
          <c:showBubbleSize val="0"/>
        </c:dLbls>
        <c:marker val="1"/>
        <c:smooth val="0"/>
        <c:axId val="2036415904"/>
        <c:axId val="53431711"/>
      </c:lineChart>
      <c:catAx>
        <c:axId val="203641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6271"/>
        <c:crosses val="autoZero"/>
        <c:auto val="1"/>
        <c:lblAlgn val="ctr"/>
        <c:lblOffset val="100"/>
        <c:noMultiLvlLbl val="0"/>
      </c:catAx>
      <c:valAx>
        <c:axId val="53446271"/>
        <c:scaling>
          <c:orientation val="minMax"/>
        </c:scaling>
        <c:delete val="0"/>
        <c:axPos val="l"/>
        <c:majorGridlines>
          <c:spPr>
            <a:ln w="9525" cap="flat" cmpd="sng" algn="ctr">
              <a:solidFill>
                <a:schemeClr val="tx1">
                  <a:lumMod val="15000"/>
                  <a:lumOff val="85000"/>
                </a:schemeClr>
              </a:solidFill>
              <a:round/>
            </a:ln>
            <a:effectLst/>
          </c:spPr>
        </c:majorGridlines>
        <c:numFmt formatCode="##\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6417104"/>
        <c:crosses val="autoZero"/>
        <c:crossBetween val="between"/>
      </c:valAx>
      <c:valAx>
        <c:axId val="53431711"/>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6415904"/>
        <c:crosses val="max"/>
        <c:crossBetween val="between"/>
      </c:valAx>
      <c:catAx>
        <c:axId val="2036415904"/>
        <c:scaling>
          <c:orientation val="minMax"/>
        </c:scaling>
        <c:delete val="1"/>
        <c:axPos val="b"/>
        <c:numFmt formatCode="General" sourceLinked="1"/>
        <c:majorTickMark val="out"/>
        <c:minorTickMark val="none"/>
        <c:tickLblPos val="nextTo"/>
        <c:crossAx val="5343171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r>
              <a:rPr lang="en-US" sz="1100" b="1" i="0" u="none" strike="noStrike" kern="1200" spc="0" baseline="0">
                <a:solidFill>
                  <a:sysClr val="windowText" lastClr="000000"/>
                </a:solidFill>
                <a:latin typeface="Univers LT Std 57 Cn" panose="020B0506020202050204" pitchFamily="34" charset="0"/>
                <a:ea typeface="+mn-ea"/>
                <a:cs typeface="+mn-cs"/>
              </a:rPr>
              <a:t>International migrant stock by age and sex as percentage of the total population by age, 2017</a:t>
            </a:r>
          </a:p>
        </c:rich>
      </c:tx>
      <c:layout>
        <c:manualLayout>
          <c:xMode val="edge"/>
          <c:yMode val="edge"/>
          <c:x val="0.16570410042028327"/>
          <c:y val="3.6378614185254336E-2"/>
        </c:manualLayout>
      </c:layout>
      <c:overlay val="0"/>
      <c:spPr>
        <a:noFill/>
        <a:ln>
          <a:noFill/>
        </a:ln>
        <a:effectLst/>
      </c:spPr>
      <c:txPr>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manualLayout>
          <c:layoutTarget val="inner"/>
          <c:xMode val="edge"/>
          <c:yMode val="edge"/>
          <c:x val="0.17547568710359421"/>
          <c:y val="0.19180125475389917"/>
          <c:w val="0.70571588999136303"/>
          <c:h val="0.59037591870053086"/>
        </c:manualLayout>
      </c:layout>
      <c:barChart>
        <c:barDir val="bar"/>
        <c:grouping val="clustered"/>
        <c:varyColors val="0"/>
        <c:ser>
          <c:idx val="0"/>
          <c:order val="0"/>
          <c:tx>
            <c:strRef>
              <c:f>'Regional profile'!$B$656</c:f>
              <c:strCache>
                <c:ptCount val="1"/>
                <c:pt idx="0">
                  <c:v>Males</c:v>
                </c:pt>
              </c:strCache>
            </c:strRef>
          </c:tx>
          <c:spPr>
            <a:solidFill>
              <a:srgbClr val="009DB1"/>
            </a:solidFill>
            <a:ln>
              <a:noFill/>
            </a:ln>
            <a:effectLst/>
          </c:spPr>
          <c:invertIfNegative val="0"/>
          <c:cat>
            <c:strRef>
              <c:f>'Regional profile'!$A$657:$A$672</c:f>
              <c:strCache>
                <c:ptCount val="16"/>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c:v>
                </c:pt>
              </c:strCache>
            </c:strRef>
          </c:cat>
          <c:val>
            <c:numRef>
              <c:f>'Regional profile'!$B$657:$B$672</c:f>
              <c:numCache>
                <c:formatCode>0.0</c:formatCode>
                <c:ptCount val="16"/>
                <c:pt idx="0">
                  <c:v>-2.7278025874336205</c:v>
                </c:pt>
                <c:pt idx="1">
                  <c:v>-2.7638435903740115</c:v>
                </c:pt>
                <c:pt idx="2">
                  <c:v>-2.6235864465669079</c:v>
                </c:pt>
                <c:pt idx="3">
                  <c:v>-2.658077905177052</c:v>
                </c:pt>
                <c:pt idx="4">
                  <c:v>-4.7144710532028187</c:v>
                </c:pt>
                <c:pt idx="5">
                  <c:v>-9.1216587860988074</c:v>
                </c:pt>
                <c:pt idx="6">
                  <c:v>-12.128782030452861</c:v>
                </c:pt>
                <c:pt idx="7">
                  <c:v>-12.35180165319106</c:v>
                </c:pt>
                <c:pt idx="8">
                  <c:v>-11.763343783545018</c:v>
                </c:pt>
                <c:pt idx="9">
                  <c:v>-10.373162033297659</c:v>
                </c:pt>
                <c:pt idx="10">
                  <c:v>-8.1429334445041288</c:v>
                </c:pt>
                <c:pt idx="11">
                  <c:v>-5.9668091595489043</c:v>
                </c:pt>
                <c:pt idx="12">
                  <c:v>-3.7942959186819647</c:v>
                </c:pt>
                <c:pt idx="13">
                  <c:v>-2.722902597990466</c:v>
                </c:pt>
                <c:pt idx="14">
                  <c:v>-2.3126721181917476</c:v>
                </c:pt>
                <c:pt idx="15">
                  <c:v>-1.8707042360587611</c:v>
                </c:pt>
              </c:numCache>
            </c:numRef>
          </c:val>
          <c:extLst>
            <c:ext xmlns:c16="http://schemas.microsoft.com/office/drawing/2014/chart" uri="{C3380CC4-5D6E-409C-BE32-E72D297353CC}">
              <c16:uniqueId val="{00000000-02C6-4BC5-93AC-4E74E5B92D1E}"/>
            </c:ext>
          </c:extLst>
        </c:ser>
        <c:ser>
          <c:idx val="1"/>
          <c:order val="1"/>
          <c:tx>
            <c:strRef>
              <c:f>'Regional profile'!$C$656</c:f>
              <c:strCache>
                <c:ptCount val="1"/>
                <c:pt idx="0">
                  <c:v>Females</c:v>
                </c:pt>
              </c:strCache>
            </c:strRef>
          </c:tx>
          <c:spPr>
            <a:solidFill>
              <a:schemeClr val="accent4"/>
            </a:solidFill>
            <a:ln>
              <a:noFill/>
            </a:ln>
            <a:effectLst/>
          </c:spPr>
          <c:invertIfNegative val="0"/>
          <c:cat>
            <c:strRef>
              <c:f>'Regional profile'!$A$657:$A$672</c:f>
              <c:strCache>
                <c:ptCount val="16"/>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c:v>
                </c:pt>
              </c:strCache>
            </c:strRef>
          </c:cat>
          <c:val>
            <c:numRef>
              <c:f>'Regional profile'!$C$657:$C$672</c:f>
              <c:numCache>
                <c:formatCode>0.0</c:formatCode>
                <c:ptCount val="16"/>
                <c:pt idx="0">
                  <c:v>2.4102265708238044</c:v>
                </c:pt>
                <c:pt idx="1">
                  <c:v>2.4399589966756103</c:v>
                </c:pt>
                <c:pt idx="2">
                  <c:v>2.2671014849423883</c:v>
                </c:pt>
                <c:pt idx="3">
                  <c:v>2.1386143161824971</c:v>
                </c:pt>
                <c:pt idx="4">
                  <c:v>2.7248783279089892</c:v>
                </c:pt>
                <c:pt idx="5">
                  <c:v>3.9810198681977784</c:v>
                </c:pt>
                <c:pt idx="6">
                  <c:v>4.7342522391417923</c:v>
                </c:pt>
                <c:pt idx="7">
                  <c:v>4.7367052527183766</c:v>
                </c:pt>
                <c:pt idx="8">
                  <c:v>4.0625552497381614</c:v>
                </c:pt>
                <c:pt idx="9">
                  <c:v>3.3862131879910855</c:v>
                </c:pt>
                <c:pt idx="10">
                  <c:v>2.6521128283990407</c:v>
                </c:pt>
                <c:pt idx="11">
                  <c:v>2.2920223502122963</c:v>
                </c:pt>
                <c:pt idx="12">
                  <c:v>1.9851557681673955</c:v>
                </c:pt>
                <c:pt idx="13">
                  <c:v>1.8782425000125551</c:v>
                </c:pt>
                <c:pt idx="14">
                  <c:v>1.9970984341605831</c:v>
                </c:pt>
                <c:pt idx="15">
                  <c:v>1.7583888153352039</c:v>
                </c:pt>
              </c:numCache>
            </c:numRef>
          </c:val>
          <c:extLst>
            <c:ext xmlns:c16="http://schemas.microsoft.com/office/drawing/2014/chart" uri="{C3380CC4-5D6E-409C-BE32-E72D297353CC}">
              <c16:uniqueId val="{00000001-02C6-4BC5-93AC-4E74E5B92D1E}"/>
            </c:ext>
          </c:extLst>
        </c:ser>
        <c:dLbls>
          <c:showLegendKey val="0"/>
          <c:showVal val="0"/>
          <c:showCatName val="0"/>
          <c:showSerName val="0"/>
          <c:showPercent val="0"/>
          <c:showBubbleSize val="0"/>
        </c:dLbls>
        <c:gapWidth val="182"/>
        <c:axId val="284496832"/>
        <c:axId val="284494032"/>
      </c:barChart>
      <c:catAx>
        <c:axId val="28449683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Age groups</a:t>
                </a:r>
              </a:p>
            </c:rich>
          </c:tx>
          <c:layout>
            <c:manualLayout>
              <c:xMode val="edge"/>
              <c:yMode val="edge"/>
              <c:x val="1.5321305670842921E-2"/>
              <c:y val="0.357595710764234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84494032"/>
        <c:crosses val="autoZero"/>
        <c:auto val="1"/>
        <c:lblAlgn val="ctr"/>
        <c:lblOffset val="100"/>
        <c:tickLblSkip val="1"/>
        <c:tickMarkSkip val="1"/>
        <c:noMultiLvlLbl val="0"/>
      </c:catAx>
      <c:valAx>
        <c:axId val="284494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Percentages</a:t>
                </a:r>
              </a:p>
            </c:rich>
          </c:tx>
          <c:layout>
            <c:manualLayout>
              <c:xMode val="edge"/>
              <c:yMode val="edge"/>
              <c:x val="0.44243699947954263"/>
              <c:y val="0.870540989077396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84496832"/>
        <c:crosses val="autoZero"/>
        <c:crossBetween val="between"/>
        <c:minorUnit val="1"/>
      </c:valAx>
      <c:spPr>
        <a:noFill/>
        <a:ln>
          <a:noFill/>
        </a:ln>
        <a:effectLst/>
      </c:spPr>
    </c:plotArea>
    <c:legend>
      <c:legendPos val="t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alignWithMargins="0"/>
    <c:pageMargins b="1" l="0.75000000000001465" r="0.75000000000001465"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r>
              <a:rPr lang="en-US" sz="1100" b="1" i="0" u="none" strike="noStrike" kern="1200" spc="0" baseline="0">
                <a:solidFill>
                  <a:sysClr val="windowText" lastClr="000000"/>
                </a:solidFill>
                <a:latin typeface="Univers LT Std 57 Cn" panose="020B0506020202050204" pitchFamily="34" charset="0"/>
                <a:ea typeface="+mn-ea"/>
                <a:cs typeface="+mn-cs"/>
              </a:rPr>
              <a:t>Population pyramid (2050)</a:t>
            </a:r>
          </a:p>
        </c:rich>
      </c:tx>
      <c:layout>
        <c:manualLayout>
          <c:xMode val="edge"/>
          <c:yMode val="edge"/>
          <c:x val="0.32363398605025118"/>
          <c:y val="4.4323658425858281E-2"/>
        </c:manualLayout>
      </c:layout>
      <c:overlay val="0"/>
      <c:spPr>
        <a:noFill/>
        <a:ln>
          <a:noFill/>
        </a:ln>
        <a:effectLst/>
      </c:spPr>
      <c:txPr>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manualLayout>
          <c:layoutTarget val="inner"/>
          <c:xMode val="edge"/>
          <c:yMode val="edge"/>
          <c:x val="0.17547568710359421"/>
          <c:y val="0.17721546370565874"/>
          <c:w val="0.71444777425209904"/>
          <c:h val="0.60443131371037162"/>
        </c:manualLayout>
      </c:layout>
      <c:barChart>
        <c:barDir val="bar"/>
        <c:grouping val="clustered"/>
        <c:varyColors val="0"/>
        <c:ser>
          <c:idx val="0"/>
          <c:order val="0"/>
          <c:tx>
            <c:strRef>
              <c:f>'Sub-regional profiles'!$B$430</c:f>
              <c:strCache>
                <c:ptCount val="1"/>
                <c:pt idx="0">
                  <c:v>Males </c:v>
                </c:pt>
              </c:strCache>
            </c:strRef>
          </c:tx>
          <c:spPr>
            <a:solidFill>
              <a:srgbClr val="009DB1"/>
            </a:solidFill>
            <a:ln>
              <a:noFill/>
            </a:ln>
            <a:effectLst/>
          </c:spPr>
          <c:invertIfNegative val="0"/>
          <c:cat>
            <c:strRef>
              <c:f>'Sub-regional profiles'!$A$431:$A$447</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'Sub-regional profiles'!$B$431:$B$447</c:f>
              <c:numCache>
                <c:formatCode>0.0</c:formatCode>
                <c:ptCount val="17"/>
                <c:pt idx="0">
                  <c:v>-5.5072957858505207</c:v>
                </c:pt>
                <c:pt idx="1">
                  <c:v>-5.2645344894502291</c:v>
                </c:pt>
                <c:pt idx="2">
                  <c:v>-5.040227367797419</c:v>
                </c:pt>
                <c:pt idx="3">
                  <c:v>-4.7869869048887326</c:v>
                </c:pt>
                <c:pt idx="4">
                  <c:v>-4.4718266256051376</c:v>
                </c:pt>
                <c:pt idx="5">
                  <c:v>-4.1170975772629559</c:v>
                </c:pt>
                <c:pt idx="6">
                  <c:v>-3.7648084780036855</c:v>
                </c:pt>
                <c:pt idx="7">
                  <c:v>-3.4154752742100176</c:v>
                </c:pt>
                <c:pt idx="8">
                  <c:v>-3.0383389244855588</c:v>
                </c:pt>
                <c:pt idx="9">
                  <c:v>-2.6473339587232321</c:v>
                </c:pt>
                <c:pt idx="10">
                  <c:v>-2.2584626699069537</c:v>
                </c:pt>
                <c:pt idx="11">
                  <c:v>-1.8725489812249438</c:v>
                </c:pt>
                <c:pt idx="12">
                  <c:v>-1.4086574973410435</c:v>
                </c:pt>
                <c:pt idx="13">
                  <c:v>-1.0112969585716476</c:v>
                </c:pt>
                <c:pt idx="14">
                  <c:v>-0.67708416583905473</c:v>
                </c:pt>
                <c:pt idx="15">
                  <c:v>-0.40291775861822376</c:v>
                </c:pt>
                <c:pt idx="16">
                  <c:v>-0.29296322037003591</c:v>
                </c:pt>
              </c:numCache>
            </c:numRef>
          </c:val>
          <c:extLst>
            <c:ext xmlns:c16="http://schemas.microsoft.com/office/drawing/2014/chart" uri="{C3380CC4-5D6E-409C-BE32-E72D297353CC}">
              <c16:uniqueId val="{00000000-4606-45F7-813B-9A986D66E41A}"/>
            </c:ext>
          </c:extLst>
        </c:ser>
        <c:ser>
          <c:idx val="1"/>
          <c:order val="1"/>
          <c:tx>
            <c:strRef>
              <c:f>'Sub-regional profiles'!$C$430</c:f>
              <c:strCache>
                <c:ptCount val="1"/>
                <c:pt idx="0">
                  <c:v>Females</c:v>
                </c:pt>
              </c:strCache>
            </c:strRef>
          </c:tx>
          <c:spPr>
            <a:solidFill>
              <a:schemeClr val="accent4"/>
            </a:solidFill>
            <a:ln>
              <a:noFill/>
            </a:ln>
            <a:effectLst/>
          </c:spPr>
          <c:invertIfNegative val="0"/>
          <c:cat>
            <c:strRef>
              <c:f>'Sub-regional profiles'!$A$431:$A$447</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'Sub-regional profiles'!$C$431:$C$447</c:f>
              <c:numCache>
                <c:formatCode>0.0</c:formatCode>
                <c:ptCount val="17"/>
                <c:pt idx="0">
                  <c:v>5.3614636544269771</c:v>
                </c:pt>
                <c:pt idx="1">
                  <c:v>5.1407852041396698</c:v>
                </c:pt>
                <c:pt idx="2">
                  <c:v>4.9268140568273688</c:v>
                </c:pt>
                <c:pt idx="3">
                  <c:v>4.6861330244216113</c:v>
                </c:pt>
                <c:pt idx="4">
                  <c:v>4.3907588343359745</c:v>
                </c:pt>
                <c:pt idx="5">
                  <c:v>4.056564224735812</c:v>
                </c:pt>
                <c:pt idx="6">
                  <c:v>3.7221122101671904</c:v>
                </c:pt>
                <c:pt idx="7">
                  <c:v>3.3899251320318444</c:v>
                </c:pt>
                <c:pt idx="8">
                  <c:v>3.0340283856539427</c:v>
                </c:pt>
                <c:pt idx="9">
                  <c:v>2.6700736704952406</c:v>
                </c:pt>
                <c:pt idx="10">
                  <c:v>2.303855723571929</c:v>
                </c:pt>
                <c:pt idx="11">
                  <c:v>1.9412959956043185</c:v>
                </c:pt>
                <c:pt idx="12">
                  <c:v>1.5153737333480788</c:v>
                </c:pt>
                <c:pt idx="13">
                  <c:v>1.1523026047808831</c:v>
                </c:pt>
                <c:pt idx="14">
                  <c:v>0.80614974449374832</c:v>
                </c:pt>
                <c:pt idx="15">
                  <c:v>0.50409779902330321</c:v>
                </c:pt>
                <c:pt idx="16">
                  <c:v>0.42040936379270916</c:v>
                </c:pt>
              </c:numCache>
            </c:numRef>
          </c:val>
          <c:extLst>
            <c:ext xmlns:c16="http://schemas.microsoft.com/office/drawing/2014/chart" uri="{C3380CC4-5D6E-409C-BE32-E72D297353CC}">
              <c16:uniqueId val="{00000001-4606-45F7-813B-9A986D66E41A}"/>
            </c:ext>
          </c:extLst>
        </c:ser>
        <c:dLbls>
          <c:showLegendKey val="0"/>
          <c:showVal val="0"/>
          <c:showCatName val="0"/>
          <c:showSerName val="0"/>
          <c:showPercent val="0"/>
          <c:showBubbleSize val="0"/>
        </c:dLbls>
        <c:gapWidth val="182"/>
        <c:axId val="276639872"/>
        <c:axId val="276640432"/>
      </c:barChart>
      <c:catAx>
        <c:axId val="27663987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Age groups</a:t>
                </a:r>
              </a:p>
            </c:rich>
          </c:tx>
          <c:layout>
            <c:manualLayout>
              <c:xMode val="edge"/>
              <c:yMode val="edge"/>
              <c:x val="1.5321305670842921E-2"/>
              <c:y val="0.357595710764234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76640432"/>
        <c:crosses val="autoZero"/>
        <c:auto val="1"/>
        <c:lblAlgn val="ctr"/>
        <c:lblOffset val="100"/>
        <c:tickLblSkip val="1"/>
        <c:tickMarkSkip val="1"/>
        <c:noMultiLvlLbl val="0"/>
      </c:catAx>
      <c:valAx>
        <c:axId val="2766404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Percentages</a:t>
                </a:r>
              </a:p>
            </c:rich>
          </c:tx>
          <c:layout>
            <c:manualLayout>
              <c:xMode val="edge"/>
              <c:yMode val="edge"/>
              <c:x val="0.45372919802935086"/>
              <c:y val="0.8797480104505837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76639872"/>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alignWithMargins="0"/>
    <c:pageMargins b="1" l="0.75000000000001465" r="0.75000000000001465" t="1"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r>
              <a:rPr lang="en-US" sz="1100" b="1" i="0" u="none" strike="noStrike" kern="1200" spc="0" baseline="0">
                <a:solidFill>
                  <a:sysClr val="windowText" lastClr="000000"/>
                </a:solidFill>
                <a:latin typeface="Univers LT Std 57 Cn" panose="020B0506020202050204" pitchFamily="34" charset="0"/>
                <a:ea typeface="+mn-ea"/>
                <a:cs typeface="+mn-cs"/>
              </a:rPr>
              <a:t>Population pyramid (1980)</a:t>
            </a:r>
          </a:p>
        </c:rich>
      </c:tx>
      <c:layout>
        <c:manualLayout>
          <c:xMode val="edge"/>
          <c:yMode val="edge"/>
          <c:x val="0.32375010959450967"/>
          <c:y val="4.4323282613728268E-2"/>
        </c:manualLayout>
      </c:layout>
      <c:overlay val="0"/>
      <c:spPr>
        <a:noFill/>
        <a:ln>
          <a:noFill/>
        </a:ln>
        <a:effectLst/>
      </c:spPr>
      <c:txPr>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manualLayout>
          <c:layoutTarget val="inner"/>
          <c:xMode val="edge"/>
          <c:yMode val="edge"/>
          <c:x val="0.17547568710359421"/>
          <c:y val="0.17721546370565874"/>
          <c:w val="0.72333192492729459"/>
          <c:h val="0.60443131371037162"/>
        </c:manualLayout>
      </c:layout>
      <c:barChart>
        <c:barDir val="bar"/>
        <c:grouping val="clustered"/>
        <c:varyColors val="0"/>
        <c:ser>
          <c:idx val="0"/>
          <c:order val="0"/>
          <c:tx>
            <c:strRef>
              <c:f>'Sub-regional profiles'!$B$321</c:f>
              <c:strCache>
                <c:ptCount val="1"/>
                <c:pt idx="0">
                  <c:v>Males</c:v>
                </c:pt>
              </c:strCache>
            </c:strRef>
          </c:tx>
          <c:spPr>
            <a:solidFill>
              <a:srgbClr val="009DB1"/>
            </a:solidFill>
            <a:ln>
              <a:noFill/>
            </a:ln>
            <a:effectLst/>
          </c:spPr>
          <c:invertIfNegative val="0"/>
          <c:cat>
            <c:strRef>
              <c:f>'Sub-regional profiles'!$A$322:$A$338</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'Sub-regional profiles'!$B$322:$B$338</c:f>
              <c:numCache>
                <c:formatCode>0.0</c:formatCode>
                <c:ptCount val="17"/>
                <c:pt idx="0">
                  <c:v>-9.5930718339312939</c:v>
                </c:pt>
                <c:pt idx="1">
                  <c:v>-7.7214864518137638</c:v>
                </c:pt>
                <c:pt idx="2">
                  <c:v>-6.3777642352552082</c:v>
                </c:pt>
                <c:pt idx="3">
                  <c:v>-5.2251374703592113</c:v>
                </c:pt>
                <c:pt idx="4">
                  <c:v>-4.2715543263996034</c:v>
                </c:pt>
                <c:pt idx="5">
                  <c:v>-3.4568976824638171</c:v>
                </c:pt>
                <c:pt idx="6">
                  <c:v>-2.8693149660698181</c:v>
                </c:pt>
                <c:pt idx="7">
                  <c:v>-2.3068050227775334</c:v>
                </c:pt>
                <c:pt idx="8">
                  <c:v>-1.908821213770457</c:v>
                </c:pt>
                <c:pt idx="9">
                  <c:v>-1.5739120591796312</c:v>
                </c:pt>
                <c:pt idx="10">
                  <c:v>-1.308277066393104</c:v>
                </c:pt>
                <c:pt idx="11">
                  <c:v>-1.0711766154322739</c:v>
                </c:pt>
                <c:pt idx="12">
                  <c:v>-0.83824903414713225</c:v>
                </c:pt>
                <c:pt idx="13">
                  <c:v>-0.61737784627044678</c:v>
                </c:pt>
                <c:pt idx="14">
                  <c:v>-0.40702448792489176</c:v>
                </c:pt>
                <c:pt idx="15">
                  <c:v>-0.22503436072121411</c:v>
                </c:pt>
                <c:pt idx="16">
                  <c:v>-0.13594310830371328</c:v>
                </c:pt>
              </c:numCache>
            </c:numRef>
          </c:val>
          <c:extLst>
            <c:ext xmlns:c16="http://schemas.microsoft.com/office/drawing/2014/chart" uri="{C3380CC4-5D6E-409C-BE32-E72D297353CC}">
              <c16:uniqueId val="{00000000-53B6-4CA9-B598-2479CBDE54B2}"/>
            </c:ext>
          </c:extLst>
        </c:ser>
        <c:ser>
          <c:idx val="1"/>
          <c:order val="1"/>
          <c:tx>
            <c:strRef>
              <c:f>'Sub-regional profiles'!$C$321</c:f>
              <c:strCache>
                <c:ptCount val="1"/>
                <c:pt idx="0">
                  <c:v>Females</c:v>
                </c:pt>
              </c:strCache>
            </c:strRef>
          </c:tx>
          <c:spPr>
            <a:solidFill>
              <a:schemeClr val="accent4"/>
            </a:solidFill>
            <a:ln>
              <a:noFill/>
            </a:ln>
            <a:effectLst/>
          </c:spPr>
          <c:invertIfNegative val="0"/>
          <c:cat>
            <c:strRef>
              <c:f>'Sub-regional profiles'!$A$322:$A$338</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'Sub-regional profiles'!$C$322:$C$338</c:f>
              <c:numCache>
                <c:formatCode>0.0</c:formatCode>
                <c:ptCount val="17"/>
                <c:pt idx="0">
                  <c:v>9.3877511309575787</c:v>
                </c:pt>
                <c:pt idx="1">
                  <c:v>7.5960644053182325</c:v>
                </c:pt>
                <c:pt idx="2">
                  <c:v>6.2671945018191577</c:v>
                </c:pt>
                <c:pt idx="3">
                  <c:v>5.1026535637050454</c:v>
                </c:pt>
                <c:pt idx="4">
                  <c:v>4.1774530445496341</c:v>
                </c:pt>
                <c:pt idx="5">
                  <c:v>3.4417673935777624</c:v>
                </c:pt>
                <c:pt idx="6">
                  <c:v>2.9094792407329488</c:v>
                </c:pt>
                <c:pt idx="7">
                  <c:v>2.4036084882439823</c:v>
                </c:pt>
                <c:pt idx="8">
                  <c:v>2.0311855261736547</c:v>
                </c:pt>
                <c:pt idx="9">
                  <c:v>1.6786313711493801</c:v>
                </c:pt>
                <c:pt idx="10">
                  <c:v>1.4043080176438369</c:v>
                </c:pt>
                <c:pt idx="11">
                  <c:v>1.1571778109869104</c:v>
                </c:pt>
                <c:pt idx="12">
                  <c:v>0.91941151095312024</c:v>
                </c:pt>
                <c:pt idx="13">
                  <c:v>0.69031094569897378</c:v>
                </c:pt>
                <c:pt idx="14">
                  <c:v>0.4729370815938565</c:v>
                </c:pt>
                <c:pt idx="15">
                  <c:v>0.27179248057288363</c:v>
                </c:pt>
                <c:pt idx="16">
                  <c:v>0.1804257051099262</c:v>
                </c:pt>
              </c:numCache>
            </c:numRef>
          </c:val>
          <c:extLst>
            <c:ext xmlns:c16="http://schemas.microsoft.com/office/drawing/2014/chart" uri="{C3380CC4-5D6E-409C-BE32-E72D297353CC}">
              <c16:uniqueId val="{00000001-53B6-4CA9-B598-2479CBDE54B2}"/>
            </c:ext>
          </c:extLst>
        </c:ser>
        <c:dLbls>
          <c:showLegendKey val="0"/>
          <c:showVal val="0"/>
          <c:showCatName val="0"/>
          <c:showSerName val="0"/>
          <c:showPercent val="0"/>
          <c:showBubbleSize val="0"/>
        </c:dLbls>
        <c:gapWidth val="182"/>
        <c:axId val="276629792"/>
        <c:axId val="276630352"/>
      </c:barChart>
      <c:catAx>
        <c:axId val="27662979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Age groups</a:t>
                </a:r>
              </a:p>
            </c:rich>
          </c:tx>
          <c:layout>
            <c:manualLayout>
              <c:xMode val="edge"/>
              <c:yMode val="edge"/>
              <c:x val="1.5321305670842921E-2"/>
              <c:y val="0.357595710764234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76630352"/>
        <c:crosses val="autoZero"/>
        <c:auto val="1"/>
        <c:lblAlgn val="ctr"/>
        <c:lblOffset val="100"/>
        <c:tickLblSkip val="1"/>
        <c:tickMarkSkip val="1"/>
        <c:noMultiLvlLbl val="0"/>
      </c:catAx>
      <c:valAx>
        <c:axId val="2766303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Percentages</a:t>
                </a:r>
              </a:p>
            </c:rich>
          </c:tx>
          <c:layout>
            <c:manualLayout>
              <c:xMode val="edge"/>
              <c:yMode val="edge"/>
              <c:x val="0.45669058158774933"/>
              <c:y val="0.8797480104505837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76629792"/>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alignWithMargins="0"/>
    <c:pageMargins b="1" l="0.75000000000001465" r="0.75000000000001465" t="1"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r>
              <a:rPr lang="en-US" sz="1100" b="1" i="0" u="none" strike="noStrike" kern="1200" spc="0" baseline="0">
                <a:solidFill>
                  <a:sysClr val="windowText" lastClr="000000"/>
                </a:solidFill>
                <a:latin typeface="Univers LT Std 57 Cn" panose="020B0506020202050204" pitchFamily="34" charset="0"/>
                <a:ea typeface="+mn-ea"/>
                <a:cs typeface="+mn-cs"/>
              </a:rPr>
              <a:t>Population pyramid (2020)</a:t>
            </a:r>
          </a:p>
        </c:rich>
      </c:tx>
      <c:layout>
        <c:manualLayout>
          <c:xMode val="edge"/>
          <c:yMode val="edge"/>
          <c:x val="0.3211716072804332"/>
          <c:y val="4.9211470988806814E-2"/>
        </c:manualLayout>
      </c:layout>
      <c:overlay val="0"/>
      <c:spPr>
        <a:noFill/>
        <a:ln>
          <a:noFill/>
        </a:ln>
        <a:effectLst/>
      </c:spPr>
      <c:txPr>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manualLayout>
          <c:layoutTarget val="inner"/>
          <c:xMode val="edge"/>
          <c:yMode val="edge"/>
          <c:x val="0.17547568710359421"/>
          <c:y val="0.17721546370565874"/>
          <c:w val="0.720370541368896"/>
          <c:h val="0.60443131371037162"/>
        </c:manualLayout>
      </c:layout>
      <c:barChart>
        <c:barDir val="bar"/>
        <c:grouping val="clustered"/>
        <c:varyColors val="0"/>
        <c:ser>
          <c:idx val="0"/>
          <c:order val="0"/>
          <c:tx>
            <c:strRef>
              <c:f>'Sub-regional profiles'!$B$357</c:f>
              <c:strCache>
                <c:ptCount val="1"/>
                <c:pt idx="0">
                  <c:v>Males </c:v>
                </c:pt>
              </c:strCache>
            </c:strRef>
          </c:tx>
          <c:spPr>
            <a:solidFill>
              <a:srgbClr val="009DB1"/>
            </a:solidFill>
            <a:ln>
              <a:noFill/>
            </a:ln>
            <a:effectLst/>
          </c:spPr>
          <c:invertIfNegative val="0"/>
          <c:cat>
            <c:strRef>
              <c:f>'Sub-regional profiles'!$A$358:$A$374</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'Sub-regional profiles'!$B$358:$B$374</c:f>
              <c:numCache>
                <c:formatCode>0.0</c:formatCode>
                <c:ptCount val="17"/>
                <c:pt idx="0">
                  <c:v>-7.4983081312131397</c:v>
                </c:pt>
                <c:pt idx="1">
                  <c:v>-6.8242210182712872</c:v>
                </c:pt>
                <c:pt idx="2">
                  <c:v>-6.185953571845987</c:v>
                </c:pt>
                <c:pt idx="3">
                  <c:v>-5.5192731174422818</c:v>
                </c:pt>
                <c:pt idx="4">
                  <c:v>-4.8416752316998153</c:v>
                </c:pt>
                <c:pt idx="5">
                  <c:v>-4.1794922718918563</c:v>
                </c:pt>
                <c:pt idx="6">
                  <c:v>-3.377063670607368</c:v>
                </c:pt>
                <c:pt idx="7">
                  <c:v>-2.726052108507381</c:v>
                </c:pt>
                <c:pt idx="8">
                  <c:v>-2.2069219512323572</c:v>
                </c:pt>
                <c:pt idx="9">
                  <c:v>-1.7828511977839812</c:v>
                </c:pt>
                <c:pt idx="10">
                  <c:v>-1.4203235733467834</c:v>
                </c:pt>
                <c:pt idx="11">
                  <c:v>-1.1366910178433962</c:v>
                </c:pt>
                <c:pt idx="12">
                  <c:v>-0.89256584543900286</c:v>
                </c:pt>
                <c:pt idx="13">
                  <c:v>-0.65458998987600547</c:v>
                </c:pt>
                <c:pt idx="14">
                  <c:v>-0.44201077123414112</c:v>
                </c:pt>
                <c:pt idx="15">
                  <c:v>-0.25238948786151605</c:v>
                </c:pt>
                <c:pt idx="16">
                  <c:v>-0.17529404127346937</c:v>
                </c:pt>
              </c:numCache>
            </c:numRef>
          </c:val>
          <c:extLst>
            <c:ext xmlns:c16="http://schemas.microsoft.com/office/drawing/2014/chart" uri="{C3380CC4-5D6E-409C-BE32-E72D297353CC}">
              <c16:uniqueId val="{00000000-6B9E-409D-99CE-480B5E9FD7ED}"/>
            </c:ext>
          </c:extLst>
        </c:ser>
        <c:ser>
          <c:idx val="1"/>
          <c:order val="1"/>
          <c:tx>
            <c:strRef>
              <c:f>'Sub-regional profiles'!$C$357</c:f>
              <c:strCache>
                <c:ptCount val="1"/>
                <c:pt idx="0">
                  <c:v>Females</c:v>
                </c:pt>
              </c:strCache>
            </c:strRef>
          </c:tx>
          <c:spPr>
            <a:solidFill>
              <a:schemeClr val="accent4"/>
            </a:solidFill>
            <a:ln>
              <a:noFill/>
            </a:ln>
            <a:effectLst/>
          </c:spPr>
          <c:invertIfNegative val="0"/>
          <c:cat>
            <c:strRef>
              <c:f>'Sub-regional profiles'!$A$358:$A$374</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'Sub-regional profiles'!$C$358:$C$374</c:f>
              <c:numCache>
                <c:formatCode>0.0</c:formatCode>
                <c:ptCount val="17"/>
                <c:pt idx="0">
                  <c:v>7.274866646058614</c:v>
                </c:pt>
                <c:pt idx="1">
                  <c:v>6.6305019250806909</c:v>
                </c:pt>
                <c:pt idx="2">
                  <c:v>6.011261139430732</c:v>
                </c:pt>
                <c:pt idx="3">
                  <c:v>5.3795302044752971</c:v>
                </c:pt>
                <c:pt idx="4">
                  <c:v>4.7391269425187605</c:v>
                </c:pt>
                <c:pt idx="5">
                  <c:v>4.1108765958364524</c:v>
                </c:pt>
                <c:pt idx="6">
                  <c:v>3.3691740596294086</c:v>
                </c:pt>
                <c:pt idx="7">
                  <c:v>2.7864367761704769</c:v>
                </c:pt>
                <c:pt idx="8">
                  <c:v>2.2625145649452527</c:v>
                </c:pt>
                <c:pt idx="9">
                  <c:v>1.8294706800666676</c:v>
                </c:pt>
                <c:pt idx="10">
                  <c:v>1.5204269158012909</c:v>
                </c:pt>
                <c:pt idx="11">
                  <c:v>1.2369889984579141</c:v>
                </c:pt>
                <c:pt idx="12">
                  <c:v>0.96025516875425121</c:v>
                </c:pt>
                <c:pt idx="13">
                  <c:v>0.72260717961052234</c:v>
                </c:pt>
                <c:pt idx="14">
                  <c:v>0.50667123334281161</c:v>
                </c:pt>
                <c:pt idx="15">
                  <c:v>0.30586918465023516</c:v>
                </c:pt>
                <c:pt idx="16">
                  <c:v>0.23774478780084621</c:v>
                </c:pt>
              </c:numCache>
            </c:numRef>
          </c:val>
          <c:extLst>
            <c:ext xmlns:c16="http://schemas.microsoft.com/office/drawing/2014/chart" uri="{C3380CC4-5D6E-409C-BE32-E72D297353CC}">
              <c16:uniqueId val="{00000001-6B9E-409D-99CE-480B5E9FD7ED}"/>
            </c:ext>
          </c:extLst>
        </c:ser>
        <c:dLbls>
          <c:showLegendKey val="0"/>
          <c:showVal val="0"/>
          <c:showCatName val="0"/>
          <c:showSerName val="0"/>
          <c:showPercent val="0"/>
          <c:showBubbleSize val="0"/>
        </c:dLbls>
        <c:gapWidth val="182"/>
        <c:axId val="276633152"/>
        <c:axId val="276633712"/>
      </c:barChart>
      <c:catAx>
        <c:axId val="27663315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Age groups</a:t>
                </a:r>
              </a:p>
            </c:rich>
          </c:tx>
          <c:layout>
            <c:manualLayout>
              <c:xMode val="edge"/>
              <c:yMode val="edge"/>
              <c:x val="1.5321305670842921E-2"/>
              <c:y val="0.357595710764234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76633712"/>
        <c:crosses val="autoZero"/>
        <c:auto val="1"/>
        <c:lblAlgn val="ctr"/>
        <c:lblOffset val="100"/>
        <c:tickLblSkip val="1"/>
        <c:tickMarkSkip val="1"/>
        <c:noMultiLvlLbl val="0"/>
      </c:catAx>
      <c:valAx>
        <c:axId val="2766337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Percentages</a:t>
                </a:r>
              </a:p>
            </c:rich>
          </c:tx>
          <c:layout>
            <c:manualLayout>
              <c:xMode val="edge"/>
              <c:yMode val="edge"/>
              <c:x val="0.45669058158774933"/>
              <c:y val="0.8797480104505837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76633152"/>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alignWithMargins="0"/>
    <c:pageMargins b="1" l="0.75000000000001465" r="0.75000000000001465" t="1"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r>
              <a:rPr lang="en-US" sz="1100" b="1" i="0" u="none" strike="noStrike" kern="1200" spc="0" baseline="0">
                <a:solidFill>
                  <a:sysClr val="windowText" lastClr="000000"/>
                </a:solidFill>
                <a:latin typeface="Univers LT Std 57 Cn" panose="020B0506020202050204" pitchFamily="34" charset="0"/>
                <a:ea typeface="+mn-ea"/>
                <a:cs typeface="+mn-cs"/>
              </a:rPr>
              <a:t>Population pyramid (2030)</a:t>
            </a:r>
          </a:p>
        </c:rich>
      </c:tx>
      <c:layout>
        <c:manualLayout>
          <c:xMode val="edge"/>
          <c:yMode val="edge"/>
          <c:x val="0.32349291226656368"/>
          <c:y val="4.8530875221353353E-2"/>
        </c:manualLayout>
      </c:layout>
      <c:overlay val="0"/>
      <c:spPr>
        <a:noFill/>
        <a:ln>
          <a:noFill/>
        </a:ln>
        <a:effectLst/>
      </c:spPr>
      <c:txPr>
        <a:bodyPr rot="0" spcFirstLastPara="1" vertOverflow="ellipsis" vert="horz" wrap="square" anchor="ctr" anchorCtr="1"/>
        <a:lstStyle/>
        <a:p>
          <a:pPr>
            <a:defRPr lang="en-US"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manualLayout>
          <c:layoutTarget val="inner"/>
          <c:xMode val="edge"/>
          <c:yMode val="edge"/>
          <c:x val="0.17547568710359421"/>
          <c:y val="0.17721546370565874"/>
          <c:w val="0.720370541368896"/>
          <c:h val="0.60443131371037162"/>
        </c:manualLayout>
      </c:layout>
      <c:barChart>
        <c:barDir val="bar"/>
        <c:grouping val="clustered"/>
        <c:varyColors val="0"/>
        <c:ser>
          <c:idx val="0"/>
          <c:order val="0"/>
          <c:tx>
            <c:strRef>
              <c:f>'Sub-regional profiles'!$B$393</c:f>
              <c:strCache>
                <c:ptCount val="1"/>
                <c:pt idx="0">
                  <c:v>Males </c:v>
                </c:pt>
              </c:strCache>
            </c:strRef>
          </c:tx>
          <c:spPr>
            <a:solidFill>
              <a:srgbClr val="009DB1"/>
            </a:solidFill>
            <a:ln>
              <a:noFill/>
            </a:ln>
            <a:effectLst/>
          </c:spPr>
          <c:invertIfNegative val="0"/>
          <c:cat>
            <c:strRef>
              <c:f>'Sub-regional profiles'!$A$394:$A$410</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'Sub-regional profiles'!$B$394:$B$410</c:f>
              <c:numCache>
                <c:formatCode>0.0</c:formatCode>
                <c:ptCount val="17"/>
                <c:pt idx="0">
                  <c:v>-6.7988018393654519</c:v>
                </c:pt>
                <c:pt idx="1">
                  <c:v>-6.2612900707246153</c:v>
                </c:pt>
                <c:pt idx="2">
                  <c:v>-5.783307155453465</c:v>
                </c:pt>
                <c:pt idx="3">
                  <c:v>-5.3058093702955755</c:v>
                </c:pt>
                <c:pt idx="4">
                  <c:v>-4.7709108579036794</c:v>
                </c:pt>
                <c:pt idx="5">
                  <c:v>-4.2143062853845903</c:v>
                </c:pt>
                <c:pt idx="6">
                  <c:v>-3.6789722302845371</c:v>
                </c:pt>
                <c:pt idx="7">
                  <c:v>-3.1673037642700055</c:v>
                </c:pt>
                <c:pt idx="8">
                  <c:v>-2.5417479049548617</c:v>
                </c:pt>
                <c:pt idx="9">
                  <c:v>-2.0289488461039755</c:v>
                </c:pt>
                <c:pt idx="10">
                  <c:v>-1.6141353261938434</c:v>
                </c:pt>
                <c:pt idx="11">
                  <c:v>-1.2672755597804393</c:v>
                </c:pt>
                <c:pt idx="12">
                  <c:v>-0.963179971528069</c:v>
                </c:pt>
                <c:pt idx="13">
                  <c:v>-0.71195943333728351</c:v>
                </c:pt>
                <c:pt idx="14">
                  <c:v>-0.49057233097011055</c:v>
                </c:pt>
                <c:pt idx="15">
                  <c:v>-0.29195741793984875</c:v>
                </c:pt>
                <c:pt idx="16">
                  <c:v>-0.20591831134521729</c:v>
                </c:pt>
              </c:numCache>
            </c:numRef>
          </c:val>
          <c:extLst>
            <c:ext xmlns:c16="http://schemas.microsoft.com/office/drawing/2014/chart" uri="{C3380CC4-5D6E-409C-BE32-E72D297353CC}">
              <c16:uniqueId val="{00000000-D452-4CA0-87C4-1ACD4539E534}"/>
            </c:ext>
          </c:extLst>
        </c:ser>
        <c:ser>
          <c:idx val="1"/>
          <c:order val="1"/>
          <c:tx>
            <c:strRef>
              <c:f>'Sub-regional profiles'!$C$393</c:f>
              <c:strCache>
                <c:ptCount val="1"/>
                <c:pt idx="0">
                  <c:v>Females</c:v>
                </c:pt>
              </c:strCache>
            </c:strRef>
          </c:tx>
          <c:spPr>
            <a:solidFill>
              <a:schemeClr val="accent4"/>
            </a:solidFill>
            <a:ln>
              <a:noFill/>
            </a:ln>
            <a:effectLst/>
          </c:spPr>
          <c:invertIfNegative val="0"/>
          <c:cat>
            <c:strRef>
              <c:f>'Sub-regional profiles'!$A$394:$A$410</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'Sub-regional profiles'!$C$394:$C$410</c:f>
              <c:numCache>
                <c:formatCode>0.0</c:formatCode>
                <c:ptCount val="17"/>
                <c:pt idx="0">
                  <c:v>6.6057076574366853</c:v>
                </c:pt>
                <c:pt idx="1">
                  <c:v>6.0961036803879507</c:v>
                </c:pt>
                <c:pt idx="2">
                  <c:v>5.6322738369900174</c:v>
                </c:pt>
                <c:pt idx="3">
                  <c:v>5.1724324738758884</c:v>
                </c:pt>
                <c:pt idx="4">
                  <c:v>4.6685781564488753</c:v>
                </c:pt>
                <c:pt idx="5">
                  <c:v>4.1494633151013396</c:v>
                </c:pt>
                <c:pt idx="6">
                  <c:v>3.6375576559990632</c:v>
                </c:pt>
                <c:pt idx="7">
                  <c:v>3.145295220971684</c:v>
                </c:pt>
                <c:pt idx="8">
                  <c:v>2.5655184540478513</c:v>
                </c:pt>
                <c:pt idx="9">
                  <c:v>2.1067655344757386</c:v>
                </c:pt>
                <c:pt idx="10">
                  <c:v>1.6894693384834372</c:v>
                </c:pt>
                <c:pt idx="11">
                  <c:v>1.3375318217874612</c:v>
                </c:pt>
                <c:pt idx="12">
                  <c:v>1.0743491485722707</c:v>
                </c:pt>
                <c:pt idx="13">
                  <c:v>0.82181702351650454</c:v>
                </c:pt>
                <c:pt idx="14">
                  <c:v>0.5701270578907417</c:v>
                </c:pt>
                <c:pt idx="15">
                  <c:v>0.35491771974268066</c:v>
                </c:pt>
                <c:pt idx="16">
                  <c:v>0.27569522843624117</c:v>
                </c:pt>
              </c:numCache>
            </c:numRef>
          </c:val>
          <c:extLst>
            <c:ext xmlns:c16="http://schemas.microsoft.com/office/drawing/2014/chart" uri="{C3380CC4-5D6E-409C-BE32-E72D297353CC}">
              <c16:uniqueId val="{00000001-D452-4CA0-87C4-1ACD4539E534}"/>
            </c:ext>
          </c:extLst>
        </c:ser>
        <c:dLbls>
          <c:showLegendKey val="0"/>
          <c:showVal val="0"/>
          <c:showCatName val="0"/>
          <c:showSerName val="0"/>
          <c:showPercent val="0"/>
          <c:showBubbleSize val="0"/>
        </c:dLbls>
        <c:gapWidth val="182"/>
        <c:axId val="276636512"/>
        <c:axId val="276637072"/>
      </c:barChart>
      <c:catAx>
        <c:axId val="27663651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Age groups</a:t>
                </a:r>
              </a:p>
            </c:rich>
          </c:tx>
          <c:layout>
            <c:manualLayout>
              <c:xMode val="edge"/>
              <c:yMode val="edge"/>
              <c:x val="1.5321305670842921E-2"/>
              <c:y val="0.357595710764234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76637072"/>
        <c:crosses val="autoZero"/>
        <c:auto val="1"/>
        <c:lblAlgn val="ctr"/>
        <c:lblOffset val="100"/>
        <c:tickLblSkip val="1"/>
        <c:tickMarkSkip val="1"/>
        <c:noMultiLvlLbl val="0"/>
      </c:catAx>
      <c:valAx>
        <c:axId val="2766370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Percentages</a:t>
                </a:r>
              </a:p>
            </c:rich>
          </c:tx>
          <c:layout>
            <c:manualLayout>
              <c:xMode val="edge"/>
              <c:yMode val="edge"/>
              <c:x val="0.45076781447095238"/>
              <c:y val="0.8749751963994191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76636512"/>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alignWithMargins="0"/>
    <c:pageMargins b="1" l="0.75000000000001465" r="0.7500000000000146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Univers LT Std 57 Cn" panose="020B0506020202050204" pitchFamily="34" charset="0"/>
                <a:ea typeface="+mn-ea"/>
                <a:cs typeface="+mn-cs"/>
              </a:defRPr>
            </a:pPr>
            <a:r>
              <a:rPr lang="en-US" sz="1100" b="1">
                <a:solidFill>
                  <a:sysClr val="windowText" lastClr="000000"/>
                </a:solidFill>
              </a:rPr>
              <a:t>Dependency ratios</a:t>
            </a:r>
            <a:r>
              <a:rPr lang="en-US" sz="1100" b="1" baseline="0">
                <a:solidFill>
                  <a:sysClr val="windowText" lastClr="000000"/>
                </a:solidFill>
              </a:rPr>
              <a:t> (percentage)</a:t>
            </a:r>
            <a:endParaRPr lang="en-US" sz="1100" b="1">
              <a:solidFill>
                <a:sysClr val="windowText" lastClr="000000"/>
              </a:solidFill>
            </a:endParaRPr>
          </a:p>
        </c:rich>
      </c:tx>
      <c:layout>
        <c:manualLayout>
          <c:xMode val="edge"/>
          <c:yMode val="edge"/>
          <c:x val="0.27157356263302906"/>
          <c:y val="2.552974214960428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manualLayout>
          <c:layoutTarget val="inner"/>
          <c:xMode val="edge"/>
          <c:yMode val="edge"/>
          <c:x val="8.6802815692814519E-2"/>
          <c:y val="0.16144024737457646"/>
          <c:w val="0.85432487916622357"/>
          <c:h val="0.69179947867341329"/>
        </c:manualLayout>
      </c:layout>
      <c:areaChart>
        <c:grouping val="stacked"/>
        <c:varyColors val="0"/>
        <c:ser>
          <c:idx val="1"/>
          <c:order val="1"/>
          <c:tx>
            <c:strRef>
              <c:f>'Sub-regional profiles'!$B$467</c:f>
              <c:strCache>
                <c:ptCount val="1"/>
                <c:pt idx="0">
                  <c:v>Child</c:v>
                </c:pt>
              </c:strCache>
            </c:strRef>
          </c:tx>
          <c:spPr>
            <a:solidFill>
              <a:srgbClr val="009DB1"/>
            </a:solidFill>
            <a:ln>
              <a:solidFill>
                <a:srgbClr val="AACD71"/>
              </a:solidFill>
            </a:ln>
            <a:effectLst/>
          </c:spPr>
          <c:cat>
            <c:numRef>
              <c:f>'Sub-regional profiles'!$A$468:$A$482</c:f>
              <c:numCache>
                <c:formatCode>General</c:formatCode>
                <c:ptCount val="15"/>
                <c:pt idx="0">
                  <c:v>1980</c:v>
                </c:pt>
                <c:pt idx="1">
                  <c:v>1985</c:v>
                </c:pt>
                <c:pt idx="2">
                  <c:v>1990</c:v>
                </c:pt>
                <c:pt idx="3">
                  <c:v>1995</c:v>
                </c:pt>
                <c:pt idx="4">
                  <c:v>2000</c:v>
                </c:pt>
                <c:pt idx="5">
                  <c:v>2005</c:v>
                </c:pt>
                <c:pt idx="6">
                  <c:v>2010</c:v>
                </c:pt>
                <c:pt idx="7">
                  <c:v>2015</c:v>
                </c:pt>
                <c:pt idx="8">
                  <c:v>2020</c:v>
                </c:pt>
                <c:pt idx="9">
                  <c:v>2025</c:v>
                </c:pt>
                <c:pt idx="10">
                  <c:v>2030</c:v>
                </c:pt>
                <c:pt idx="11">
                  <c:v>2035</c:v>
                </c:pt>
                <c:pt idx="12">
                  <c:v>2040</c:v>
                </c:pt>
                <c:pt idx="13">
                  <c:v>2045</c:v>
                </c:pt>
                <c:pt idx="14">
                  <c:v>2050</c:v>
                </c:pt>
              </c:numCache>
            </c:numRef>
          </c:cat>
          <c:val>
            <c:numRef>
              <c:f>'Sub-regional profiles'!$B$468:$B$482</c:f>
              <c:numCache>
                <c:formatCode>0.0</c:formatCode>
                <c:ptCount val="15"/>
                <c:pt idx="0">
                  <c:v>93.781964261049495</c:v>
                </c:pt>
                <c:pt idx="1">
                  <c:v>93.873016748361295</c:v>
                </c:pt>
                <c:pt idx="2">
                  <c:v>93.435175984079706</c:v>
                </c:pt>
                <c:pt idx="3">
                  <c:v>90.953029956919494</c:v>
                </c:pt>
                <c:pt idx="4">
                  <c:v>89.438966034917698</c:v>
                </c:pt>
                <c:pt idx="5">
                  <c:v>85.766985275962497</c:v>
                </c:pt>
                <c:pt idx="6">
                  <c:v>81.327511950144398</c:v>
                </c:pt>
                <c:pt idx="7">
                  <c:v>76.515944098153597</c:v>
                </c:pt>
                <c:pt idx="8">
                  <c:v>71.831479622821206</c:v>
                </c:pt>
                <c:pt idx="9">
                  <c:v>67.147006553713396</c:v>
                </c:pt>
                <c:pt idx="10">
                  <c:v>62.906542372220997</c:v>
                </c:pt>
                <c:pt idx="11">
                  <c:v>59.116264286719499</c:v>
                </c:pt>
                <c:pt idx="12">
                  <c:v>55.550146611684703</c:v>
                </c:pt>
                <c:pt idx="13">
                  <c:v>52.197783598099001</c:v>
                </c:pt>
                <c:pt idx="14">
                  <c:v>49.205079262696302</c:v>
                </c:pt>
              </c:numCache>
            </c:numRef>
          </c:val>
          <c:extLst>
            <c:ext xmlns:c16="http://schemas.microsoft.com/office/drawing/2014/chart" uri="{C3380CC4-5D6E-409C-BE32-E72D297353CC}">
              <c16:uniqueId val="{00000000-2991-4442-BC72-A7E6801181A3}"/>
            </c:ext>
          </c:extLst>
        </c:ser>
        <c:ser>
          <c:idx val="2"/>
          <c:order val="2"/>
          <c:tx>
            <c:strRef>
              <c:f>'Sub-regional profiles'!$C$467</c:f>
              <c:strCache>
                <c:ptCount val="1"/>
                <c:pt idx="0">
                  <c:v>Old-age</c:v>
                </c:pt>
              </c:strCache>
            </c:strRef>
          </c:tx>
          <c:spPr>
            <a:solidFill>
              <a:schemeClr val="accent4"/>
            </a:solidFill>
            <a:ln>
              <a:noFill/>
            </a:ln>
            <a:effectLst/>
          </c:spPr>
          <c:cat>
            <c:numRef>
              <c:f>'Sub-regional profiles'!$A$468:$A$482</c:f>
              <c:numCache>
                <c:formatCode>General</c:formatCode>
                <c:ptCount val="15"/>
                <c:pt idx="0">
                  <c:v>1980</c:v>
                </c:pt>
                <c:pt idx="1">
                  <c:v>1985</c:v>
                </c:pt>
                <c:pt idx="2">
                  <c:v>1990</c:v>
                </c:pt>
                <c:pt idx="3">
                  <c:v>1995</c:v>
                </c:pt>
                <c:pt idx="4">
                  <c:v>2000</c:v>
                </c:pt>
                <c:pt idx="5">
                  <c:v>2005</c:v>
                </c:pt>
                <c:pt idx="6">
                  <c:v>2010</c:v>
                </c:pt>
                <c:pt idx="7">
                  <c:v>2015</c:v>
                </c:pt>
                <c:pt idx="8">
                  <c:v>2020</c:v>
                </c:pt>
                <c:pt idx="9">
                  <c:v>2025</c:v>
                </c:pt>
                <c:pt idx="10">
                  <c:v>2030</c:v>
                </c:pt>
                <c:pt idx="11">
                  <c:v>2035</c:v>
                </c:pt>
                <c:pt idx="12">
                  <c:v>2040</c:v>
                </c:pt>
                <c:pt idx="13">
                  <c:v>2045</c:v>
                </c:pt>
                <c:pt idx="14">
                  <c:v>2050</c:v>
                </c:pt>
              </c:numCache>
            </c:numRef>
          </c:cat>
          <c:val>
            <c:numRef>
              <c:f>'Sub-regional profiles'!$C$468:$C$482</c:f>
              <c:numCache>
                <c:formatCode>0.0</c:formatCode>
                <c:ptCount val="15"/>
                <c:pt idx="0">
                  <c:v>5.9949990446358203</c:v>
                </c:pt>
                <c:pt idx="1">
                  <c:v>5.8090848915669797</c:v>
                </c:pt>
                <c:pt idx="2">
                  <c:v>5.6159158052612401</c:v>
                </c:pt>
                <c:pt idx="3">
                  <c:v>5.8910830905565703</c:v>
                </c:pt>
                <c:pt idx="4">
                  <c:v>5.6923711488122404</c:v>
                </c:pt>
                <c:pt idx="5">
                  <c:v>5.5700014718261697</c:v>
                </c:pt>
                <c:pt idx="6">
                  <c:v>5.5787155639656199</c:v>
                </c:pt>
                <c:pt idx="7">
                  <c:v>5.6949622074815798</c:v>
                </c:pt>
                <c:pt idx="8">
                  <c:v>5.8587611744739299</c:v>
                </c:pt>
                <c:pt idx="9">
                  <c:v>6.0512842023494899</c:v>
                </c:pt>
                <c:pt idx="10">
                  <c:v>6.2994801911146103</c:v>
                </c:pt>
                <c:pt idx="11">
                  <c:v>6.60675727959919</c:v>
                </c:pt>
                <c:pt idx="12">
                  <c:v>6.9987551855697498</c:v>
                </c:pt>
                <c:pt idx="13">
                  <c:v>7.5504956448316998</c:v>
                </c:pt>
                <c:pt idx="14">
                  <c:v>8.2959270490668402</c:v>
                </c:pt>
              </c:numCache>
            </c:numRef>
          </c:val>
          <c:extLst>
            <c:ext xmlns:c16="http://schemas.microsoft.com/office/drawing/2014/chart" uri="{C3380CC4-5D6E-409C-BE32-E72D297353CC}">
              <c16:uniqueId val="{00000001-2991-4442-BC72-A7E6801181A3}"/>
            </c:ext>
          </c:extLst>
        </c:ser>
        <c:dLbls>
          <c:showLegendKey val="0"/>
          <c:showVal val="0"/>
          <c:showCatName val="0"/>
          <c:showSerName val="0"/>
          <c:showPercent val="0"/>
          <c:showBubbleSize val="0"/>
        </c:dLbls>
        <c:axId val="1629988592"/>
        <c:axId val="1685912400"/>
        <c:extLst>
          <c:ext xmlns:c15="http://schemas.microsoft.com/office/drawing/2012/chart" uri="{02D57815-91ED-43cb-92C2-25804820EDAC}">
            <c15:filteredAreaSeries>
              <c15:ser>
                <c:idx val="0"/>
                <c:order val="0"/>
                <c:tx>
                  <c:strRef>
                    <c:extLst>
                      <c:ext uri="{02D57815-91ED-43cb-92C2-25804820EDAC}">
                        <c15:formulaRef>
                          <c15:sqref>'Sub-regional profiles'!$A$467</c15:sqref>
                        </c15:formulaRef>
                      </c:ext>
                    </c:extLst>
                    <c:strCache>
                      <c:ptCount val="1"/>
                      <c:pt idx="0">
                        <c:v>Year</c:v>
                      </c:pt>
                    </c:strCache>
                  </c:strRef>
                </c:tx>
                <c:spPr>
                  <a:solidFill>
                    <a:schemeClr val="accent1"/>
                  </a:solidFill>
                  <a:ln>
                    <a:noFill/>
                  </a:ln>
                  <a:effectLst/>
                </c:spPr>
                <c:cat>
                  <c:numRef>
                    <c:extLst>
                      <c:ext uri="{02D57815-91ED-43cb-92C2-25804820EDAC}">
                        <c15:formulaRef>
                          <c15:sqref>'Sub-regional profiles'!$A$468:$A$482</c15:sqref>
                        </c15:formulaRef>
                      </c:ext>
                    </c:extLst>
                    <c:numCache>
                      <c:formatCode>General</c:formatCode>
                      <c:ptCount val="15"/>
                      <c:pt idx="0">
                        <c:v>1980</c:v>
                      </c:pt>
                      <c:pt idx="1">
                        <c:v>1985</c:v>
                      </c:pt>
                      <c:pt idx="2">
                        <c:v>1990</c:v>
                      </c:pt>
                      <c:pt idx="3">
                        <c:v>1995</c:v>
                      </c:pt>
                      <c:pt idx="4">
                        <c:v>2000</c:v>
                      </c:pt>
                      <c:pt idx="5">
                        <c:v>2005</c:v>
                      </c:pt>
                      <c:pt idx="6">
                        <c:v>2010</c:v>
                      </c:pt>
                      <c:pt idx="7">
                        <c:v>2015</c:v>
                      </c:pt>
                      <c:pt idx="8">
                        <c:v>2020</c:v>
                      </c:pt>
                      <c:pt idx="9">
                        <c:v>2025</c:v>
                      </c:pt>
                      <c:pt idx="10">
                        <c:v>2030</c:v>
                      </c:pt>
                      <c:pt idx="11">
                        <c:v>2035</c:v>
                      </c:pt>
                      <c:pt idx="12">
                        <c:v>2040</c:v>
                      </c:pt>
                      <c:pt idx="13">
                        <c:v>2045</c:v>
                      </c:pt>
                      <c:pt idx="14">
                        <c:v>2050</c:v>
                      </c:pt>
                    </c:numCache>
                  </c:numRef>
                </c:cat>
                <c:val>
                  <c:numRef>
                    <c:extLst>
                      <c:ext uri="{02D57815-91ED-43cb-92C2-25804820EDAC}">
                        <c15:formulaRef>
                          <c15:sqref>'Sub-regional profiles'!$A$468:$A$482</c15:sqref>
                        </c15:formulaRef>
                      </c:ext>
                    </c:extLst>
                    <c:numCache>
                      <c:formatCode>General</c:formatCode>
                      <c:ptCount val="15"/>
                      <c:pt idx="0">
                        <c:v>1980</c:v>
                      </c:pt>
                      <c:pt idx="1">
                        <c:v>1985</c:v>
                      </c:pt>
                      <c:pt idx="2">
                        <c:v>1990</c:v>
                      </c:pt>
                      <c:pt idx="3">
                        <c:v>1995</c:v>
                      </c:pt>
                      <c:pt idx="4">
                        <c:v>2000</c:v>
                      </c:pt>
                      <c:pt idx="5">
                        <c:v>2005</c:v>
                      </c:pt>
                      <c:pt idx="6">
                        <c:v>2010</c:v>
                      </c:pt>
                      <c:pt idx="7">
                        <c:v>2015</c:v>
                      </c:pt>
                      <c:pt idx="8">
                        <c:v>2020</c:v>
                      </c:pt>
                      <c:pt idx="9">
                        <c:v>2025</c:v>
                      </c:pt>
                      <c:pt idx="10">
                        <c:v>2030</c:v>
                      </c:pt>
                      <c:pt idx="11">
                        <c:v>2035</c:v>
                      </c:pt>
                      <c:pt idx="12">
                        <c:v>2040</c:v>
                      </c:pt>
                      <c:pt idx="13">
                        <c:v>2045</c:v>
                      </c:pt>
                      <c:pt idx="14">
                        <c:v>2050</c:v>
                      </c:pt>
                    </c:numCache>
                  </c:numRef>
                </c:val>
                <c:extLst>
                  <c:ext xmlns:c16="http://schemas.microsoft.com/office/drawing/2014/chart" uri="{C3380CC4-5D6E-409C-BE32-E72D297353CC}">
                    <c16:uniqueId val="{00000002-2991-4442-BC72-A7E6801181A3}"/>
                  </c:ext>
                </c:extLst>
              </c15:ser>
            </c15:filteredAreaSeries>
            <c15:filteredAreaSeries>
              <c15:ser>
                <c:idx val="3"/>
                <c:order val="3"/>
                <c:tx>
                  <c:strRef>
                    <c:extLst xmlns:c15="http://schemas.microsoft.com/office/drawing/2012/chart">
                      <c:ext xmlns:c15="http://schemas.microsoft.com/office/drawing/2012/chart" uri="{02D57815-91ED-43cb-92C2-25804820EDAC}">
                        <c15:formulaRef>
                          <c15:sqref>'Sub-regional profiles'!$D$467</c15:sqref>
                        </c15:formulaRef>
                      </c:ext>
                    </c:extLst>
                    <c:strCache>
                      <c:ptCount val="1"/>
                      <c:pt idx="0">
                        <c:v>Total</c:v>
                      </c:pt>
                    </c:strCache>
                  </c:strRef>
                </c:tx>
                <c:spPr>
                  <a:solidFill>
                    <a:schemeClr val="accent4"/>
                  </a:solidFill>
                  <a:ln>
                    <a:noFill/>
                  </a:ln>
                  <a:effectLst/>
                </c:spPr>
                <c:cat>
                  <c:numRef>
                    <c:extLst xmlns:c15="http://schemas.microsoft.com/office/drawing/2012/chart">
                      <c:ext xmlns:c15="http://schemas.microsoft.com/office/drawing/2012/chart" uri="{02D57815-91ED-43cb-92C2-25804820EDAC}">
                        <c15:formulaRef>
                          <c15:sqref>'Sub-regional profiles'!$A$468:$A$482</c15:sqref>
                        </c15:formulaRef>
                      </c:ext>
                    </c:extLst>
                    <c:numCache>
                      <c:formatCode>General</c:formatCode>
                      <c:ptCount val="15"/>
                      <c:pt idx="0">
                        <c:v>1980</c:v>
                      </c:pt>
                      <c:pt idx="1">
                        <c:v>1985</c:v>
                      </c:pt>
                      <c:pt idx="2">
                        <c:v>1990</c:v>
                      </c:pt>
                      <c:pt idx="3">
                        <c:v>1995</c:v>
                      </c:pt>
                      <c:pt idx="4">
                        <c:v>2000</c:v>
                      </c:pt>
                      <c:pt idx="5">
                        <c:v>2005</c:v>
                      </c:pt>
                      <c:pt idx="6">
                        <c:v>2010</c:v>
                      </c:pt>
                      <c:pt idx="7">
                        <c:v>2015</c:v>
                      </c:pt>
                      <c:pt idx="8">
                        <c:v>2020</c:v>
                      </c:pt>
                      <c:pt idx="9">
                        <c:v>2025</c:v>
                      </c:pt>
                      <c:pt idx="10">
                        <c:v>2030</c:v>
                      </c:pt>
                      <c:pt idx="11">
                        <c:v>2035</c:v>
                      </c:pt>
                      <c:pt idx="12">
                        <c:v>2040</c:v>
                      </c:pt>
                      <c:pt idx="13">
                        <c:v>2045</c:v>
                      </c:pt>
                      <c:pt idx="14">
                        <c:v>2050</c:v>
                      </c:pt>
                    </c:numCache>
                  </c:numRef>
                </c:cat>
                <c:val>
                  <c:numRef>
                    <c:extLst xmlns:c15="http://schemas.microsoft.com/office/drawing/2012/chart">
                      <c:ext xmlns:c15="http://schemas.microsoft.com/office/drawing/2012/chart" uri="{02D57815-91ED-43cb-92C2-25804820EDAC}">
                        <c15:formulaRef>
                          <c15:sqref>'Sub-regional profiles'!$D$468:$D$482</c15:sqref>
                        </c15:formulaRef>
                      </c:ext>
                    </c:extLst>
                    <c:numCache>
                      <c:formatCode>0.0</c:formatCode>
                      <c:ptCount val="15"/>
                      <c:pt idx="0">
                        <c:v>99.7769633056853</c:v>
                      </c:pt>
                      <c:pt idx="1">
                        <c:v>99.682101639928305</c:v>
                      </c:pt>
                      <c:pt idx="2">
                        <c:v>99.051091789340902</c:v>
                      </c:pt>
                      <c:pt idx="3">
                        <c:v>96.844113047476</c:v>
                      </c:pt>
                      <c:pt idx="4">
                        <c:v>95.131337183729897</c:v>
                      </c:pt>
                      <c:pt idx="5">
                        <c:v>91.3369867477886</c:v>
                      </c:pt>
                      <c:pt idx="6">
                        <c:v>86.90622751411</c:v>
                      </c:pt>
                      <c:pt idx="7">
                        <c:v>82.210906305635106</c:v>
                      </c:pt>
                      <c:pt idx="8">
                        <c:v>77.690240797295104</c:v>
                      </c:pt>
                      <c:pt idx="9">
                        <c:v>73.198290756062903</c:v>
                      </c:pt>
                      <c:pt idx="10">
                        <c:v>69.206022563335594</c:v>
                      </c:pt>
                      <c:pt idx="11">
                        <c:v>65.723021566318707</c:v>
                      </c:pt>
                      <c:pt idx="12">
                        <c:v>62.548901797254402</c:v>
                      </c:pt>
                      <c:pt idx="13">
                        <c:v>59.7482792429307</c:v>
                      </c:pt>
                      <c:pt idx="14">
                        <c:v>57.501006311763099</c:v>
                      </c:pt>
                    </c:numCache>
                  </c:numRef>
                </c:val>
                <c:extLst xmlns:c15="http://schemas.microsoft.com/office/drawing/2012/chart">
                  <c:ext xmlns:c16="http://schemas.microsoft.com/office/drawing/2014/chart" uri="{C3380CC4-5D6E-409C-BE32-E72D297353CC}">
                    <c16:uniqueId val="{00000003-2991-4442-BC72-A7E6801181A3}"/>
                  </c:ext>
                </c:extLst>
              </c15:ser>
            </c15:filteredAreaSeries>
          </c:ext>
        </c:extLst>
      </c:areaChart>
      <c:catAx>
        <c:axId val="16299885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1685912400"/>
        <c:crosses val="autoZero"/>
        <c:auto val="1"/>
        <c:lblAlgn val="ctr"/>
        <c:lblOffset val="100"/>
        <c:tickLblSkip val="2"/>
        <c:noMultiLvlLbl val="0"/>
      </c:catAx>
      <c:valAx>
        <c:axId val="1685912400"/>
        <c:scaling>
          <c:orientation val="minMax"/>
        </c:scaling>
        <c:delete val="0"/>
        <c:axPos val="l"/>
        <c:majorGridlines>
          <c:spPr>
            <a:ln w="9525" cap="flat" cmpd="sng" algn="ctr">
              <a:solidFill>
                <a:srgbClr val="C8C8C8"/>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1629988592"/>
        <c:crosses val="autoZero"/>
        <c:crossBetween val="midCat"/>
      </c:valAx>
      <c:spPr>
        <a:solidFill>
          <a:srgbClr val="E1E1E1"/>
        </a:solidFill>
        <a:ln>
          <a:noFill/>
        </a:ln>
        <a:effectLst/>
      </c:spPr>
    </c:plotArea>
    <c:legend>
      <c:legendPos val="b"/>
      <c:layout>
        <c:manualLayout>
          <c:xMode val="edge"/>
          <c:yMode val="edge"/>
          <c:x val="0.61386169532920321"/>
          <c:y val="0.17469451735199767"/>
          <c:w val="0.29562159955590933"/>
          <c:h val="0.123921798388504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latin typeface="Univers LT Std 57 Cn" panose="020B0506020202050204" pitchFamily="34" charset="0"/>
        </a:defRPr>
      </a:pPr>
      <a:endParaRPr lang="en-US"/>
    </a:p>
  </c:txPr>
  <c:printSettings>
    <c:headerFooter/>
    <c:pageMargins b="0.75" l="0.7" r="0.7" t="0.75" header="0.3" footer="0.3"/>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Univers LT Std 57 Cn" panose="020B0506020202050204" pitchFamily="34" charset="0"/>
                <a:ea typeface="+mn-ea"/>
                <a:cs typeface="+mn-cs"/>
              </a:defRPr>
            </a:pPr>
            <a:r>
              <a:rPr lang="en-US" sz="1100" b="1">
                <a:solidFill>
                  <a:sysClr val="windowText" lastClr="000000"/>
                </a:solidFill>
              </a:rPr>
              <a:t>Demographic dividend (1950-2050)</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manualLayout>
          <c:layoutTarget val="inner"/>
          <c:xMode val="edge"/>
          <c:yMode val="edge"/>
          <c:x val="8.6802815692814519E-2"/>
          <c:y val="0.16144024737457646"/>
          <c:w val="0.88062196516480218"/>
          <c:h val="0.63753258291167214"/>
        </c:manualLayout>
      </c:layout>
      <c:lineChart>
        <c:grouping val="standard"/>
        <c:varyColors val="0"/>
        <c:ser>
          <c:idx val="0"/>
          <c:order val="1"/>
          <c:tx>
            <c:strRef>
              <c:f>'Sub-regional profiles'!$B$502</c:f>
              <c:strCache>
                <c:ptCount val="1"/>
                <c:pt idx="0">
                  <c:v>Proportion of working-age population 
(15-64)</c:v>
                </c:pt>
              </c:strCache>
            </c:strRef>
          </c:tx>
          <c:spPr>
            <a:ln w="28575" cap="rnd">
              <a:solidFill>
                <a:srgbClr val="009DB1"/>
              </a:solidFill>
              <a:round/>
            </a:ln>
            <a:effectLst/>
          </c:spPr>
          <c:marker>
            <c:symbol val="none"/>
          </c:marker>
          <c:cat>
            <c:numRef>
              <c:f>'Sub-regional profiles'!$A$503:$A$523</c:f>
              <c:numCache>
                <c:formatCode>General</c:formatCode>
                <c:ptCount val="21"/>
                <c:pt idx="0">
                  <c:v>1950</c:v>
                </c:pt>
                <c:pt idx="1">
                  <c:v>1955</c:v>
                </c:pt>
                <c:pt idx="2">
                  <c:v>1960</c:v>
                </c:pt>
                <c:pt idx="3">
                  <c:v>1965</c:v>
                </c:pt>
                <c:pt idx="4">
                  <c:v>1970</c:v>
                </c:pt>
                <c:pt idx="5">
                  <c:v>1975</c:v>
                </c:pt>
                <c:pt idx="6">
                  <c:v>1980</c:v>
                </c:pt>
                <c:pt idx="7">
                  <c:v>1985</c:v>
                </c:pt>
                <c:pt idx="8">
                  <c:v>1990</c:v>
                </c:pt>
                <c:pt idx="9">
                  <c:v>1995</c:v>
                </c:pt>
                <c:pt idx="10">
                  <c:v>2000</c:v>
                </c:pt>
                <c:pt idx="11">
                  <c:v>2005</c:v>
                </c:pt>
                <c:pt idx="12">
                  <c:v>2010</c:v>
                </c:pt>
                <c:pt idx="13">
                  <c:v>2015</c:v>
                </c:pt>
                <c:pt idx="14">
                  <c:v>2020</c:v>
                </c:pt>
                <c:pt idx="15">
                  <c:v>2025</c:v>
                </c:pt>
                <c:pt idx="16">
                  <c:v>2030</c:v>
                </c:pt>
                <c:pt idx="17">
                  <c:v>2035</c:v>
                </c:pt>
                <c:pt idx="18">
                  <c:v>2040</c:v>
                </c:pt>
                <c:pt idx="19">
                  <c:v>2045</c:v>
                </c:pt>
                <c:pt idx="20">
                  <c:v>2050</c:v>
                </c:pt>
              </c:numCache>
            </c:numRef>
          </c:cat>
          <c:val>
            <c:numRef>
              <c:f>'Sub-regional profiles'!$B$503:$B$523</c:f>
              <c:numCache>
                <c:formatCode>0.0</c:formatCode>
                <c:ptCount val="21"/>
                <c:pt idx="0">
                  <c:v>53.905047702722101</c:v>
                </c:pt>
                <c:pt idx="1">
                  <c:v>53.648203979693903</c:v>
                </c:pt>
                <c:pt idx="2">
                  <c:v>53.153115752279</c:v>
                </c:pt>
                <c:pt idx="3">
                  <c:v>52.643444507692202</c:v>
                </c:pt>
                <c:pt idx="4">
                  <c:v>51.508076757156999</c:v>
                </c:pt>
                <c:pt idx="5">
                  <c:v>50.291452460744303</c:v>
                </c:pt>
                <c:pt idx="6">
                  <c:v>50.055821424708903</c:v>
                </c:pt>
                <c:pt idx="7">
                  <c:v>50.0796011153381</c:v>
                </c:pt>
                <c:pt idx="8">
                  <c:v>50.238357951752199</c:v>
                </c:pt>
                <c:pt idx="9">
                  <c:v>50.801620862230898</c:v>
                </c:pt>
                <c:pt idx="10">
                  <c:v>51.247534836417898</c:v>
                </c:pt>
                <c:pt idx="11">
                  <c:v>52.263810411008102</c:v>
                </c:pt>
                <c:pt idx="12">
                  <c:v>53.502765172685699</c:v>
                </c:pt>
                <c:pt idx="13">
                  <c:v>54.881456893838703</c:v>
                </c:pt>
                <c:pt idx="14">
                  <c:v>56.277710892450003</c:v>
                </c:pt>
                <c:pt idx="15">
                  <c:v>57.737290341301701</c:v>
                </c:pt>
                <c:pt idx="16">
                  <c:v>59.099551236463199</c:v>
                </c:pt>
                <c:pt idx="17">
                  <c:v>60.341646594937501</c:v>
                </c:pt>
                <c:pt idx="18">
                  <c:v>61.519948085979102</c:v>
                </c:pt>
                <c:pt idx="19">
                  <c:v>62.598483360142502</c:v>
                </c:pt>
                <c:pt idx="20">
                  <c:v>63.491657826018198</c:v>
                </c:pt>
              </c:numCache>
            </c:numRef>
          </c:val>
          <c:smooth val="0"/>
          <c:extLst>
            <c:ext xmlns:c16="http://schemas.microsoft.com/office/drawing/2014/chart" uri="{C3380CC4-5D6E-409C-BE32-E72D297353CC}">
              <c16:uniqueId val="{00000000-F325-4CFE-BADC-3A335C6B17E0}"/>
            </c:ext>
          </c:extLst>
        </c:ser>
        <c:ser>
          <c:idx val="1"/>
          <c:order val="2"/>
          <c:tx>
            <c:strRef>
              <c:f>'Sub-regional profiles'!$C$502</c:f>
              <c:strCache>
                <c:ptCount val="1"/>
                <c:pt idx="0">
                  <c:v>Total Dependency Ratio</c:v>
                </c:pt>
              </c:strCache>
            </c:strRef>
          </c:tx>
          <c:spPr>
            <a:ln w="28575" cap="rnd">
              <a:solidFill>
                <a:schemeClr val="accent4"/>
              </a:solidFill>
              <a:round/>
            </a:ln>
            <a:effectLst/>
          </c:spPr>
          <c:marker>
            <c:symbol val="none"/>
          </c:marker>
          <c:cat>
            <c:numRef>
              <c:f>'Sub-regional profiles'!$A$503:$A$523</c:f>
              <c:numCache>
                <c:formatCode>General</c:formatCode>
                <c:ptCount val="21"/>
                <c:pt idx="0">
                  <c:v>1950</c:v>
                </c:pt>
                <c:pt idx="1">
                  <c:v>1955</c:v>
                </c:pt>
                <c:pt idx="2">
                  <c:v>1960</c:v>
                </c:pt>
                <c:pt idx="3">
                  <c:v>1965</c:v>
                </c:pt>
                <c:pt idx="4">
                  <c:v>1970</c:v>
                </c:pt>
                <c:pt idx="5">
                  <c:v>1975</c:v>
                </c:pt>
                <c:pt idx="6">
                  <c:v>1980</c:v>
                </c:pt>
                <c:pt idx="7">
                  <c:v>1985</c:v>
                </c:pt>
                <c:pt idx="8">
                  <c:v>1990</c:v>
                </c:pt>
                <c:pt idx="9">
                  <c:v>1995</c:v>
                </c:pt>
                <c:pt idx="10">
                  <c:v>2000</c:v>
                </c:pt>
                <c:pt idx="11">
                  <c:v>2005</c:v>
                </c:pt>
                <c:pt idx="12">
                  <c:v>2010</c:v>
                </c:pt>
                <c:pt idx="13">
                  <c:v>2015</c:v>
                </c:pt>
                <c:pt idx="14">
                  <c:v>2020</c:v>
                </c:pt>
                <c:pt idx="15">
                  <c:v>2025</c:v>
                </c:pt>
                <c:pt idx="16">
                  <c:v>2030</c:v>
                </c:pt>
                <c:pt idx="17">
                  <c:v>2035</c:v>
                </c:pt>
                <c:pt idx="18">
                  <c:v>2040</c:v>
                </c:pt>
                <c:pt idx="19">
                  <c:v>2045</c:v>
                </c:pt>
                <c:pt idx="20">
                  <c:v>2050</c:v>
                </c:pt>
              </c:numCache>
            </c:numRef>
          </c:cat>
          <c:val>
            <c:numRef>
              <c:f>'Sub-regional profiles'!$C$503:$C$523</c:f>
              <c:numCache>
                <c:formatCode>0.0</c:formatCode>
                <c:ptCount val="21"/>
                <c:pt idx="0">
                  <c:v>85.5113839273168</c:v>
                </c:pt>
                <c:pt idx="1">
                  <c:v>86.399529866555099</c:v>
                </c:pt>
                <c:pt idx="2">
                  <c:v>88.135725600831407</c:v>
                </c:pt>
                <c:pt idx="3">
                  <c:v>89.957174981944902</c:v>
                </c:pt>
                <c:pt idx="4">
                  <c:v>94.144309583652003</c:v>
                </c:pt>
                <c:pt idx="5">
                  <c:v>98.840946337861894</c:v>
                </c:pt>
                <c:pt idx="6">
                  <c:v>99.7769633056853</c:v>
                </c:pt>
                <c:pt idx="7">
                  <c:v>99.682101639928305</c:v>
                </c:pt>
                <c:pt idx="8">
                  <c:v>99.051091789340902</c:v>
                </c:pt>
                <c:pt idx="9">
                  <c:v>96.844113047476</c:v>
                </c:pt>
                <c:pt idx="10">
                  <c:v>95.131337183729897</c:v>
                </c:pt>
                <c:pt idx="11">
                  <c:v>91.3369867477886</c:v>
                </c:pt>
                <c:pt idx="12">
                  <c:v>86.90622751411</c:v>
                </c:pt>
                <c:pt idx="13">
                  <c:v>82.210906305635106</c:v>
                </c:pt>
                <c:pt idx="14">
                  <c:v>77.690240797295104</c:v>
                </c:pt>
                <c:pt idx="15">
                  <c:v>73.198290756062903</c:v>
                </c:pt>
                <c:pt idx="16">
                  <c:v>69.206022563335594</c:v>
                </c:pt>
                <c:pt idx="17">
                  <c:v>65.723021566318707</c:v>
                </c:pt>
                <c:pt idx="18">
                  <c:v>62.548901797254402</c:v>
                </c:pt>
                <c:pt idx="19">
                  <c:v>59.7482792429307</c:v>
                </c:pt>
                <c:pt idx="20">
                  <c:v>57.501006311763099</c:v>
                </c:pt>
              </c:numCache>
            </c:numRef>
          </c:val>
          <c:smooth val="0"/>
          <c:extLst>
            <c:ext xmlns:c16="http://schemas.microsoft.com/office/drawing/2014/chart" uri="{C3380CC4-5D6E-409C-BE32-E72D297353CC}">
              <c16:uniqueId val="{00000001-F325-4CFE-BADC-3A335C6B17E0}"/>
            </c:ext>
          </c:extLst>
        </c:ser>
        <c:dLbls>
          <c:showLegendKey val="0"/>
          <c:showVal val="0"/>
          <c:showCatName val="0"/>
          <c:showSerName val="0"/>
          <c:showPercent val="0"/>
          <c:showBubbleSize val="0"/>
        </c:dLbls>
        <c:smooth val="0"/>
        <c:axId val="1607735696"/>
        <c:axId val="1685927520"/>
        <c:extLst>
          <c:ext xmlns:c15="http://schemas.microsoft.com/office/drawing/2012/chart" uri="{02D57815-91ED-43cb-92C2-25804820EDAC}">
            <c15:filteredLineSeries>
              <c15:ser>
                <c:idx val="2"/>
                <c:order val="0"/>
                <c:tx>
                  <c:strRef>
                    <c:extLst>
                      <c:ext uri="{02D57815-91ED-43cb-92C2-25804820EDAC}">
                        <c15:formulaRef>
                          <c15:sqref>'Sub-regional profiles'!$A$502</c15:sqref>
                        </c15:formulaRef>
                      </c:ext>
                    </c:extLst>
                    <c:strCache>
                      <c:ptCount val="1"/>
                      <c:pt idx="0">
                        <c:v>Year</c:v>
                      </c:pt>
                    </c:strCache>
                  </c:strRef>
                </c:tx>
                <c:spPr>
                  <a:ln w="28575" cap="rnd">
                    <a:solidFill>
                      <a:schemeClr val="accent5"/>
                    </a:solidFill>
                    <a:round/>
                  </a:ln>
                  <a:effectLst/>
                </c:spPr>
                <c:marker>
                  <c:symbol val="none"/>
                </c:marker>
                <c:cat>
                  <c:numRef>
                    <c:extLst>
                      <c:ext uri="{02D57815-91ED-43cb-92C2-25804820EDAC}">
                        <c15:formulaRef>
                          <c15:sqref>'Sub-regional profiles'!$A$503:$A$523</c15:sqref>
                        </c15:formulaRef>
                      </c:ext>
                    </c:extLst>
                    <c:numCache>
                      <c:formatCode>General</c:formatCode>
                      <c:ptCount val="21"/>
                      <c:pt idx="0">
                        <c:v>1950</c:v>
                      </c:pt>
                      <c:pt idx="1">
                        <c:v>1955</c:v>
                      </c:pt>
                      <c:pt idx="2">
                        <c:v>1960</c:v>
                      </c:pt>
                      <c:pt idx="3">
                        <c:v>1965</c:v>
                      </c:pt>
                      <c:pt idx="4">
                        <c:v>1970</c:v>
                      </c:pt>
                      <c:pt idx="5">
                        <c:v>1975</c:v>
                      </c:pt>
                      <c:pt idx="6">
                        <c:v>1980</c:v>
                      </c:pt>
                      <c:pt idx="7">
                        <c:v>1985</c:v>
                      </c:pt>
                      <c:pt idx="8">
                        <c:v>1990</c:v>
                      </c:pt>
                      <c:pt idx="9">
                        <c:v>1995</c:v>
                      </c:pt>
                      <c:pt idx="10">
                        <c:v>2000</c:v>
                      </c:pt>
                      <c:pt idx="11">
                        <c:v>2005</c:v>
                      </c:pt>
                      <c:pt idx="12">
                        <c:v>2010</c:v>
                      </c:pt>
                      <c:pt idx="13">
                        <c:v>2015</c:v>
                      </c:pt>
                      <c:pt idx="14">
                        <c:v>2020</c:v>
                      </c:pt>
                      <c:pt idx="15">
                        <c:v>2025</c:v>
                      </c:pt>
                      <c:pt idx="16">
                        <c:v>2030</c:v>
                      </c:pt>
                      <c:pt idx="17">
                        <c:v>2035</c:v>
                      </c:pt>
                      <c:pt idx="18">
                        <c:v>2040</c:v>
                      </c:pt>
                      <c:pt idx="19">
                        <c:v>2045</c:v>
                      </c:pt>
                      <c:pt idx="20">
                        <c:v>2050</c:v>
                      </c:pt>
                    </c:numCache>
                  </c:numRef>
                </c:cat>
                <c:val>
                  <c:numRef>
                    <c:extLst>
                      <c:ext uri="{02D57815-91ED-43cb-92C2-25804820EDAC}">
                        <c15:formulaRef>
                          <c15:sqref>'Sub-regional profiles'!$A$503:$A$523</c15:sqref>
                        </c15:formulaRef>
                      </c:ext>
                    </c:extLst>
                    <c:numCache>
                      <c:formatCode>General</c:formatCode>
                      <c:ptCount val="21"/>
                      <c:pt idx="0">
                        <c:v>1950</c:v>
                      </c:pt>
                      <c:pt idx="1">
                        <c:v>1955</c:v>
                      </c:pt>
                      <c:pt idx="2">
                        <c:v>1960</c:v>
                      </c:pt>
                      <c:pt idx="3">
                        <c:v>1965</c:v>
                      </c:pt>
                      <c:pt idx="4">
                        <c:v>1970</c:v>
                      </c:pt>
                      <c:pt idx="5">
                        <c:v>1975</c:v>
                      </c:pt>
                      <c:pt idx="6">
                        <c:v>1980</c:v>
                      </c:pt>
                      <c:pt idx="7">
                        <c:v>1985</c:v>
                      </c:pt>
                      <c:pt idx="8">
                        <c:v>1990</c:v>
                      </c:pt>
                      <c:pt idx="9">
                        <c:v>1995</c:v>
                      </c:pt>
                      <c:pt idx="10">
                        <c:v>2000</c:v>
                      </c:pt>
                      <c:pt idx="11">
                        <c:v>2005</c:v>
                      </c:pt>
                      <c:pt idx="12">
                        <c:v>2010</c:v>
                      </c:pt>
                      <c:pt idx="13">
                        <c:v>2015</c:v>
                      </c:pt>
                      <c:pt idx="14">
                        <c:v>2020</c:v>
                      </c:pt>
                      <c:pt idx="15">
                        <c:v>2025</c:v>
                      </c:pt>
                      <c:pt idx="16">
                        <c:v>2030</c:v>
                      </c:pt>
                      <c:pt idx="17">
                        <c:v>2035</c:v>
                      </c:pt>
                      <c:pt idx="18">
                        <c:v>2040</c:v>
                      </c:pt>
                      <c:pt idx="19">
                        <c:v>2045</c:v>
                      </c:pt>
                      <c:pt idx="20">
                        <c:v>2050</c:v>
                      </c:pt>
                    </c:numCache>
                  </c:numRef>
                </c:val>
                <c:smooth val="0"/>
                <c:extLst>
                  <c:ext xmlns:c16="http://schemas.microsoft.com/office/drawing/2014/chart" uri="{C3380CC4-5D6E-409C-BE32-E72D297353CC}">
                    <c16:uniqueId val="{00000002-F325-4CFE-BADC-3A335C6B17E0}"/>
                  </c:ext>
                </c:extLst>
              </c15:ser>
            </c15:filteredLineSeries>
          </c:ext>
        </c:extLst>
      </c:lineChart>
      <c:catAx>
        <c:axId val="1607735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1685927520"/>
        <c:crosses val="autoZero"/>
        <c:auto val="1"/>
        <c:lblAlgn val="ctr"/>
        <c:lblOffset val="100"/>
        <c:tickLblSkip val="2"/>
        <c:tickMarkSkip val="1"/>
        <c:noMultiLvlLbl val="0"/>
      </c:catAx>
      <c:valAx>
        <c:axId val="1685927520"/>
        <c:scaling>
          <c:orientation val="minMax"/>
        </c:scaling>
        <c:delete val="0"/>
        <c:axPos val="l"/>
        <c:majorGridlines>
          <c:spPr>
            <a:ln w="9525" cap="flat" cmpd="sng" algn="ctr">
              <a:solidFill>
                <a:srgbClr val="C8C8C8"/>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Univers LT Std 57 Cn" panose="020B0506020202050204" pitchFamily="34" charset="0"/>
                    <a:ea typeface="+mn-ea"/>
                    <a:cs typeface="+mn-cs"/>
                  </a:defRPr>
                </a:pPr>
                <a:r>
                  <a:rPr lang="en-US"/>
                  <a:t>Percentages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Univers LT Std 57 Cn" panose="020B050602020205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1607735696"/>
        <c:crossesAt val="1"/>
        <c:crossBetween val="between"/>
      </c:valAx>
      <c:spPr>
        <a:solidFill>
          <a:srgbClr val="E1E1E1"/>
        </a:solidFill>
        <a:ln>
          <a:noFill/>
        </a:ln>
        <a:effectLst/>
      </c:spPr>
    </c:plotArea>
    <c:legend>
      <c:legendPos val="tr"/>
      <c:layout>
        <c:manualLayout>
          <c:xMode val="edge"/>
          <c:yMode val="edge"/>
          <c:x val="0.55546528611889612"/>
          <c:y val="0.17907199238440299"/>
          <c:w val="0.40590532645283744"/>
          <c:h val="0.2097536631355915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nivers LT Std 57 Cn" panose="020B050602020205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Univers LT Std 57 Cn" panose="020B050602020205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Univers LT Std 57 Cn" panose="020B0506020202050204" pitchFamily="34" charset="0"/>
                <a:ea typeface="+mn-ea"/>
                <a:cs typeface="+mn-cs"/>
              </a:defRPr>
            </a:pPr>
            <a:r>
              <a:rPr lang="en-US" sz="1100" b="1"/>
              <a:t>Population by age group (percentage)</a:t>
            </a: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manualLayout>
          <c:layoutTarget val="inner"/>
          <c:xMode val="edge"/>
          <c:yMode val="edge"/>
          <c:x val="8.315340369687832E-2"/>
          <c:y val="0.2226432633420822"/>
          <c:w val="0.88564092254425641"/>
          <c:h val="0.6593788276465441"/>
        </c:manualLayout>
      </c:layout>
      <c:barChart>
        <c:barDir val="col"/>
        <c:grouping val="stacked"/>
        <c:varyColors val="0"/>
        <c:ser>
          <c:idx val="0"/>
          <c:order val="0"/>
          <c:tx>
            <c:strRef>
              <c:f>'Sub-regional profiles'!$B$218</c:f>
              <c:strCache>
                <c:ptCount val="1"/>
                <c:pt idx="0">
                  <c:v>0-4</c:v>
                </c:pt>
              </c:strCache>
            </c:strRef>
          </c:tx>
          <c:spPr>
            <a:solidFill>
              <a:srgbClr val="009D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Univers LT Std 57 Cn" panose="020B050602020205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'Sub-regional profiles'!$A$219:$A$233</c15:sqref>
                  </c15:fullRef>
                </c:ext>
              </c:extLst>
              <c:f>('Sub-regional profiles'!$A$219,'Sub-regional profiles'!$A$227,'Sub-regional profiles'!$A$229,'Sub-regional profiles'!$A$233)</c:f>
              <c:strCache>
                <c:ptCount val="4"/>
                <c:pt idx="0">
                  <c:v>1980</c:v>
                </c:pt>
                <c:pt idx="1">
                  <c:v>2020</c:v>
                </c:pt>
                <c:pt idx="2">
                  <c:v>2030</c:v>
                </c:pt>
                <c:pt idx="3">
                  <c:v>2050</c:v>
                </c:pt>
              </c:strCache>
            </c:strRef>
          </c:cat>
          <c:val>
            <c:numRef>
              <c:extLst>
                <c:ext xmlns:c15="http://schemas.microsoft.com/office/drawing/2012/chart" uri="{02D57815-91ED-43cb-92C2-25804820EDAC}">
                  <c15:fullRef>
                    <c15:sqref>'Sub-regional profiles'!$B$219:$B$233</c15:sqref>
                  </c15:fullRef>
                </c:ext>
              </c:extLst>
              <c:f>('Sub-regional profiles'!$B$219,'Sub-regional profiles'!$B$227,'Sub-regional profiles'!$B$229,'Sub-regional profiles'!$B$233)</c:f>
              <c:numCache>
                <c:formatCode>0.0</c:formatCode>
                <c:ptCount val="4"/>
                <c:pt idx="0">
                  <c:v>18.980822964888901</c:v>
                </c:pt>
                <c:pt idx="1">
                  <c:v>14.7731747772718</c:v>
                </c:pt>
                <c:pt idx="2">
                  <c:v>13.404509496802101</c:v>
                </c:pt>
                <c:pt idx="3">
                  <c:v>10.868759440277501</c:v>
                </c:pt>
              </c:numCache>
            </c:numRef>
          </c:val>
          <c:extLst>
            <c:ext xmlns:c16="http://schemas.microsoft.com/office/drawing/2014/chart" uri="{C3380CC4-5D6E-409C-BE32-E72D297353CC}">
              <c16:uniqueId val="{00000000-6B97-4C7F-8672-5CDB0FD2525A}"/>
            </c:ext>
          </c:extLst>
        </c:ser>
        <c:ser>
          <c:idx val="1"/>
          <c:order val="1"/>
          <c:tx>
            <c:strRef>
              <c:f>'Sub-regional profiles'!$C$218</c:f>
              <c:strCache>
                <c:ptCount val="1"/>
                <c:pt idx="0">
                  <c:v>5-14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Univers LT Std 57 Cn" panose="020B050602020205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'Sub-regional profiles'!$A$219:$A$233</c15:sqref>
                  </c15:fullRef>
                </c:ext>
              </c:extLst>
              <c:f>('Sub-regional profiles'!$A$219,'Sub-regional profiles'!$A$227,'Sub-regional profiles'!$A$229,'Sub-regional profiles'!$A$233)</c:f>
              <c:strCache>
                <c:ptCount val="4"/>
                <c:pt idx="0">
                  <c:v>1980</c:v>
                </c:pt>
                <c:pt idx="1">
                  <c:v>2020</c:v>
                </c:pt>
                <c:pt idx="2">
                  <c:v>2030</c:v>
                </c:pt>
                <c:pt idx="3">
                  <c:v>2050</c:v>
                </c:pt>
              </c:strCache>
            </c:strRef>
          </c:cat>
          <c:val>
            <c:numRef>
              <c:extLst>
                <c:ext xmlns:c15="http://schemas.microsoft.com/office/drawing/2012/chart" uri="{02D57815-91ED-43cb-92C2-25804820EDAC}">
                  <c15:fullRef>
                    <c15:sqref>'Sub-regional profiles'!$C$219:$C$233</c15:sqref>
                  </c15:fullRef>
                </c:ext>
              </c:extLst>
              <c:f>('Sub-regional profiles'!$C$219,'Sub-regional profiles'!$C$227,'Sub-regional profiles'!$C$229,'Sub-regional profiles'!$C$233)</c:f>
              <c:numCache>
                <c:formatCode>0.0</c:formatCode>
                <c:ptCount val="4"/>
                <c:pt idx="0">
                  <c:v>27.962509594206399</c:v>
                </c:pt>
                <c:pt idx="1">
                  <c:v>25.6519376546287</c:v>
                </c:pt>
                <c:pt idx="2">
                  <c:v>23.772974743555999</c:v>
                </c:pt>
                <c:pt idx="3">
                  <c:v>20.372361118214702</c:v>
                </c:pt>
              </c:numCache>
            </c:numRef>
          </c:val>
          <c:extLst>
            <c:ext xmlns:c16="http://schemas.microsoft.com/office/drawing/2014/chart" uri="{C3380CC4-5D6E-409C-BE32-E72D297353CC}">
              <c16:uniqueId val="{00000001-6B97-4C7F-8672-5CDB0FD2525A}"/>
            </c:ext>
          </c:extLst>
        </c:ser>
        <c:ser>
          <c:idx val="2"/>
          <c:order val="2"/>
          <c:tx>
            <c:strRef>
              <c:f>'Sub-regional profiles'!$D$218</c:f>
              <c:strCache>
                <c:ptCount val="1"/>
                <c:pt idx="0">
                  <c:v>15-24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Univers LT Std 57 Cn" panose="020B050602020205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'Sub-regional profiles'!$A$219:$A$233</c15:sqref>
                  </c15:fullRef>
                </c:ext>
              </c:extLst>
              <c:f>('Sub-regional profiles'!$A$219,'Sub-regional profiles'!$A$227,'Sub-regional profiles'!$A$229,'Sub-regional profiles'!$A$233)</c:f>
              <c:strCache>
                <c:ptCount val="4"/>
                <c:pt idx="0">
                  <c:v>1980</c:v>
                </c:pt>
                <c:pt idx="1">
                  <c:v>2020</c:v>
                </c:pt>
                <c:pt idx="2">
                  <c:v>2030</c:v>
                </c:pt>
                <c:pt idx="3">
                  <c:v>2050</c:v>
                </c:pt>
              </c:strCache>
            </c:strRef>
          </c:cat>
          <c:val>
            <c:numRef>
              <c:extLst>
                <c:ext xmlns:c15="http://schemas.microsoft.com/office/drawing/2012/chart" uri="{02D57815-91ED-43cb-92C2-25804820EDAC}">
                  <c15:fullRef>
                    <c15:sqref>'Sub-regional profiles'!$D$219:$D$233</c15:sqref>
                  </c15:fullRef>
                </c:ext>
              </c:extLst>
              <c:f>('Sub-regional profiles'!$D$219,'Sub-regional profiles'!$D$227,'Sub-regional profiles'!$D$229,'Sub-regional profiles'!$D$233)</c:f>
              <c:numCache>
                <c:formatCode>0.0</c:formatCode>
                <c:ptCount val="4"/>
                <c:pt idx="0">
                  <c:v>18.776798405013501</c:v>
                </c:pt>
                <c:pt idx="1">
                  <c:v>20.479605496136202</c:v>
                </c:pt>
                <c:pt idx="2">
                  <c:v>19.917730858523999</c:v>
                </c:pt>
                <c:pt idx="3">
                  <c:v>18.335705389251501</c:v>
                </c:pt>
              </c:numCache>
            </c:numRef>
          </c:val>
          <c:extLst>
            <c:ext xmlns:c16="http://schemas.microsoft.com/office/drawing/2014/chart" uri="{C3380CC4-5D6E-409C-BE32-E72D297353CC}">
              <c16:uniqueId val="{00000002-6B97-4C7F-8672-5CDB0FD2525A}"/>
            </c:ext>
          </c:extLst>
        </c:ser>
        <c:ser>
          <c:idx val="3"/>
          <c:order val="3"/>
          <c:tx>
            <c:strRef>
              <c:f>'Sub-regional profiles'!$E$218</c:f>
              <c:strCache>
                <c:ptCount val="1"/>
                <c:pt idx="0">
                  <c:v>25-64</c:v>
                </c:pt>
              </c:strCache>
            </c:strRef>
          </c:tx>
          <c:spPr>
            <a:solidFill>
              <a:srgbClr val="E56C0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Univers LT Std 57 Cn" panose="020B050602020205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'Sub-regional profiles'!$A$219:$A$233</c15:sqref>
                  </c15:fullRef>
                </c:ext>
              </c:extLst>
              <c:f>('Sub-regional profiles'!$A$219,'Sub-regional profiles'!$A$227,'Sub-regional profiles'!$A$229,'Sub-regional profiles'!$A$233)</c:f>
              <c:strCache>
                <c:ptCount val="4"/>
                <c:pt idx="0">
                  <c:v>1980</c:v>
                </c:pt>
                <c:pt idx="1">
                  <c:v>2020</c:v>
                </c:pt>
                <c:pt idx="2">
                  <c:v>2030</c:v>
                </c:pt>
                <c:pt idx="3">
                  <c:v>2050</c:v>
                </c:pt>
              </c:strCache>
            </c:strRef>
          </c:cat>
          <c:val>
            <c:numRef>
              <c:extLst>
                <c:ext xmlns:c15="http://schemas.microsoft.com/office/drawing/2012/chart" uri="{02D57815-91ED-43cb-92C2-25804820EDAC}">
                  <c15:fullRef>
                    <c15:sqref>'Sub-regional profiles'!$E$219:$E$233</c15:sqref>
                  </c15:fullRef>
                </c:ext>
              </c:extLst>
              <c:f>('Sub-regional profiles'!$E$219,'Sub-regional profiles'!$E$227,'Sub-regional profiles'!$E$229,'Sub-regional profiles'!$E$233)</c:f>
              <c:numCache>
                <c:formatCode>0.0</c:formatCode>
                <c:ptCount val="4"/>
                <c:pt idx="0">
                  <c:v>31.279023019695401</c:v>
                </c:pt>
                <c:pt idx="1">
                  <c:v>35.798105396313801</c:v>
                </c:pt>
                <c:pt idx="2">
                  <c:v>39.181820377939196</c:v>
                </c:pt>
                <c:pt idx="3">
                  <c:v>45.155952436766803</c:v>
                </c:pt>
              </c:numCache>
            </c:numRef>
          </c:val>
          <c:extLst>
            <c:ext xmlns:c16="http://schemas.microsoft.com/office/drawing/2014/chart" uri="{C3380CC4-5D6E-409C-BE32-E72D297353CC}">
              <c16:uniqueId val="{00000003-6B97-4C7F-8672-5CDB0FD2525A}"/>
            </c:ext>
          </c:extLst>
        </c:ser>
        <c:ser>
          <c:idx val="4"/>
          <c:order val="4"/>
          <c:tx>
            <c:strRef>
              <c:f>'Sub-regional profiles'!$F$218</c:f>
              <c:strCache>
                <c:ptCount val="1"/>
                <c:pt idx="0">
                  <c:v>65+</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Univers LT Std 57 Cn" panose="020B050602020205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'Sub-regional profiles'!$A$219:$A$233</c15:sqref>
                  </c15:fullRef>
                </c:ext>
              </c:extLst>
              <c:f>('Sub-regional profiles'!$A$219,'Sub-regional profiles'!$A$227,'Sub-regional profiles'!$A$229,'Sub-regional profiles'!$A$233)</c:f>
              <c:strCache>
                <c:ptCount val="4"/>
                <c:pt idx="0">
                  <c:v>1980</c:v>
                </c:pt>
                <c:pt idx="1">
                  <c:v>2020</c:v>
                </c:pt>
                <c:pt idx="2">
                  <c:v>2030</c:v>
                </c:pt>
                <c:pt idx="3">
                  <c:v>2050</c:v>
                </c:pt>
              </c:strCache>
            </c:strRef>
          </c:cat>
          <c:val>
            <c:numRef>
              <c:extLst>
                <c:ext xmlns:c15="http://schemas.microsoft.com/office/drawing/2012/chart" uri="{02D57815-91ED-43cb-92C2-25804820EDAC}">
                  <c15:fullRef>
                    <c15:sqref>'Sub-regional profiles'!$F$219:$F$233</c15:sqref>
                  </c15:fullRef>
                </c:ext>
              </c:extLst>
              <c:f>('Sub-regional profiles'!$F$219,'Sub-regional profiles'!$F$227,'Sub-regional profiles'!$F$229,'Sub-regional profiles'!$F$233)</c:f>
              <c:numCache>
                <c:formatCode>0.0</c:formatCode>
                <c:ptCount val="4"/>
                <c:pt idx="0">
                  <c:v>3.0008460161959101</c:v>
                </c:pt>
                <c:pt idx="1">
                  <c:v>3.29717667564955</c:v>
                </c:pt>
                <c:pt idx="2">
                  <c:v>3.7229645231786299</c:v>
                </c:pt>
                <c:pt idx="3">
                  <c:v>5.2672216154896097</c:v>
                </c:pt>
              </c:numCache>
            </c:numRef>
          </c:val>
          <c:extLst>
            <c:ext xmlns:c16="http://schemas.microsoft.com/office/drawing/2014/chart" uri="{C3380CC4-5D6E-409C-BE32-E72D297353CC}">
              <c16:uniqueId val="{00000004-6B97-4C7F-8672-5CDB0FD2525A}"/>
            </c:ext>
          </c:extLst>
        </c:ser>
        <c:dLbls>
          <c:dLblPos val="ctr"/>
          <c:showLegendKey val="0"/>
          <c:showVal val="1"/>
          <c:showCatName val="0"/>
          <c:showSerName val="0"/>
          <c:showPercent val="0"/>
          <c:showBubbleSize val="0"/>
        </c:dLbls>
        <c:gapWidth val="150"/>
        <c:overlap val="100"/>
        <c:axId val="515256480"/>
        <c:axId val="523840240"/>
      </c:barChart>
      <c:catAx>
        <c:axId val="515256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523840240"/>
        <c:crosses val="autoZero"/>
        <c:auto val="1"/>
        <c:lblAlgn val="ctr"/>
        <c:lblOffset val="100"/>
        <c:noMultiLvlLbl val="0"/>
      </c:catAx>
      <c:valAx>
        <c:axId val="523840240"/>
        <c:scaling>
          <c:orientation val="minMax"/>
          <c:max val="100"/>
        </c:scaling>
        <c:delete val="0"/>
        <c:axPos val="l"/>
        <c:majorGridlines>
          <c:spPr>
            <a:ln w="9525" cap="flat" cmpd="sng" algn="ctr">
              <a:solidFill>
                <a:srgbClr val="C8C8C8"/>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515256480"/>
        <c:crosses val="autoZero"/>
        <c:crossBetween val="between"/>
      </c:valAx>
      <c:spPr>
        <a:solidFill>
          <a:srgbClr val="E1E1E1"/>
        </a:solidFill>
        <a:ln>
          <a:noFill/>
        </a:ln>
        <a:effectLst/>
      </c:spPr>
    </c:plotArea>
    <c:legend>
      <c:legendPos val="t"/>
      <c:layout>
        <c:manualLayout>
          <c:xMode val="edge"/>
          <c:yMode val="edge"/>
          <c:x val="0.25004500370289529"/>
          <c:y val="0.12710003818251242"/>
          <c:w val="0.49990999259420932"/>
          <c:h val="8.7180146296145983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Univers LT Std 57 Cn" panose="020B050602020205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primary school enrolment rate (percentage)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noFill/>
            <a:ln>
              <a:noFill/>
            </a:ln>
            <a:effectLst/>
          </c:spPr>
          <c:invertIfNegative val="0"/>
          <c:cat>
            <c:strRef>
              <c:f>Education!$C$27:$E$27</c:f>
              <c:strCache>
                <c:ptCount val="3"/>
                <c:pt idx="0">
                  <c:v>Both sexes</c:v>
                </c:pt>
                <c:pt idx="1">
                  <c:v>Male </c:v>
                </c:pt>
                <c:pt idx="2">
                  <c:v>Female</c:v>
                </c:pt>
              </c:strCache>
            </c:strRef>
          </c:cat>
          <c:val>
            <c:numRef>
              <c:f>Education!$C$34:$E$34</c:f>
              <c:numCache>
                <c:formatCode>General</c:formatCode>
                <c:ptCount val="3"/>
                <c:pt idx="0">
                  <c:v>57.25676</c:v>
                </c:pt>
                <c:pt idx="1">
                  <c:v>60.935940000000002</c:v>
                </c:pt>
                <c:pt idx="2">
                  <c:v>53.487690000000001</c:v>
                </c:pt>
              </c:numCache>
            </c:numRef>
          </c:val>
          <c:extLst>
            <c:ext xmlns:c16="http://schemas.microsoft.com/office/drawing/2014/chart" uri="{C3380CC4-5D6E-409C-BE32-E72D297353CC}">
              <c16:uniqueId val="{00000000-85F6-4AB1-987F-1F07044D5335}"/>
            </c:ext>
          </c:extLst>
        </c:ser>
        <c:ser>
          <c:idx val="1"/>
          <c:order val="1"/>
          <c:spPr>
            <a:noFill/>
            <a:ln>
              <a:noFill/>
            </a:ln>
            <a:effectLst/>
          </c:spPr>
          <c:invertIfNegative val="0"/>
          <c:errBars>
            <c:errBarType val="minus"/>
            <c:errValType val="percentage"/>
            <c:noEndCap val="1"/>
            <c:val val="100"/>
            <c:spPr>
              <a:noFill/>
              <a:ln w="9525" cap="flat" cmpd="sng" algn="ctr">
                <a:solidFill>
                  <a:schemeClr val="tx1">
                    <a:lumMod val="65000"/>
                    <a:lumOff val="35000"/>
                  </a:schemeClr>
                </a:solidFill>
                <a:round/>
              </a:ln>
              <a:effectLst/>
            </c:spPr>
          </c:errBars>
          <c:cat>
            <c:strRef>
              <c:f>Education!$C$27:$E$27</c:f>
              <c:strCache>
                <c:ptCount val="3"/>
                <c:pt idx="0">
                  <c:v>Both sexes</c:v>
                </c:pt>
                <c:pt idx="1">
                  <c:v>Male </c:v>
                </c:pt>
                <c:pt idx="2">
                  <c:v>Female</c:v>
                </c:pt>
              </c:strCache>
            </c:strRef>
          </c:cat>
          <c:val>
            <c:numRef>
              <c:f>Education!$C$35:$E$35</c:f>
              <c:numCache>
                <c:formatCode>General</c:formatCode>
                <c:ptCount val="3"/>
                <c:pt idx="0">
                  <c:v>25.019125000000003</c:v>
                </c:pt>
                <c:pt idx="1">
                  <c:v>25.039114999999995</c:v>
                </c:pt>
                <c:pt idx="2">
                  <c:v>25.148444999999995</c:v>
                </c:pt>
              </c:numCache>
            </c:numRef>
          </c:val>
          <c:extLst>
            <c:ext xmlns:c16="http://schemas.microsoft.com/office/drawing/2014/chart" uri="{C3380CC4-5D6E-409C-BE32-E72D297353CC}">
              <c16:uniqueId val="{00000001-85F6-4AB1-987F-1F07044D5335}"/>
            </c:ext>
          </c:extLst>
        </c:ser>
        <c:ser>
          <c:idx val="2"/>
          <c:order val="2"/>
          <c:spPr>
            <a:solidFill>
              <a:schemeClr val="accent1">
                <a:lumMod val="40000"/>
                <a:lumOff val="60000"/>
              </a:schemeClr>
            </a:solidFill>
            <a:ln w="12700">
              <a:solidFill>
                <a:schemeClr val="accent1"/>
              </a:solidFill>
            </a:ln>
            <a:effectLst/>
          </c:spPr>
          <c:invertIfNegative val="0"/>
          <c:cat>
            <c:strRef>
              <c:f>Education!$C$27:$E$27</c:f>
              <c:strCache>
                <c:ptCount val="3"/>
                <c:pt idx="0">
                  <c:v>Both sexes</c:v>
                </c:pt>
                <c:pt idx="1">
                  <c:v>Male </c:v>
                </c:pt>
                <c:pt idx="2">
                  <c:v>Female</c:v>
                </c:pt>
              </c:strCache>
            </c:strRef>
          </c:cat>
          <c:val>
            <c:numRef>
              <c:f>Education!$C$36:$E$36</c:f>
              <c:numCache>
                <c:formatCode>General</c:formatCode>
                <c:ptCount val="3"/>
                <c:pt idx="0">
                  <c:v>10.061239999999998</c:v>
                </c:pt>
                <c:pt idx="1">
                  <c:v>6.9730849999999975</c:v>
                </c:pt>
                <c:pt idx="2">
                  <c:v>13.822495000000004</c:v>
                </c:pt>
              </c:numCache>
            </c:numRef>
          </c:val>
          <c:extLst>
            <c:ext xmlns:c16="http://schemas.microsoft.com/office/drawing/2014/chart" uri="{C3380CC4-5D6E-409C-BE32-E72D297353CC}">
              <c16:uniqueId val="{00000002-85F6-4AB1-987F-1F07044D5335}"/>
            </c:ext>
          </c:extLst>
        </c:ser>
        <c:ser>
          <c:idx val="3"/>
          <c:order val="3"/>
          <c:spPr>
            <a:solidFill>
              <a:schemeClr val="accent1">
                <a:lumMod val="40000"/>
                <a:lumOff val="60000"/>
              </a:schemeClr>
            </a:solidFill>
            <a:ln w="12700">
              <a:solidFill>
                <a:schemeClr val="accent1"/>
              </a:solidFill>
            </a:ln>
            <a:effectLst/>
          </c:spPr>
          <c:invertIfNegative val="0"/>
          <c:cat>
            <c:strRef>
              <c:f>Education!$C$27:$E$27</c:f>
              <c:strCache>
                <c:ptCount val="3"/>
                <c:pt idx="0">
                  <c:v>Both sexes</c:v>
                </c:pt>
                <c:pt idx="1">
                  <c:v>Male </c:v>
                </c:pt>
                <c:pt idx="2">
                  <c:v>Female</c:v>
                </c:pt>
              </c:strCache>
            </c:strRef>
          </c:cat>
          <c:val>
            <c:numRef>
              <c:f>Education!$C$37:$E$37</c:f>
              <c:numCache>
                <c:formatCode>General</c:formatCode>
                <c:ptCount val="3"/>
                <c:pt idx="0">
                  <c:v>4.5177924999999988</c:v>
                </c:pt>
                <c:pt idx="1">
                  <c:v>4.1956650000000053</c:v>
                </c:pt>
                <c:pt idx="2">
                  <c:v>4.1367175000000032</c:v>
                </c:pt>
              </c:numCache>
            </c:numRef>
          </c:val>
          <c:extLst>
            <c:ext xmlns:c16="http://schemas.microsoft.com/office/drawing/2014/chart" uri="{C3380CC4-5D6E-409C-BE32-E72D297353CC}">
              <c16:uniqueId val="{00000003-85F6-4AB1-987F-1F07044D5335}"/>
            </c:ext>
          </c:extLst>
        </c:ser>
        <c:ser>
          <c:idx val="4"/>
          <c:order val="4"/>
          <c:spPr>
            <a:noFill/>
            <a:ln>
              <a:noFill/>
            </a:ln>
            <a:effectLst/>
          </c:spPr>
          <c:invertIfNegative val="0"/>
          <c:errBars>
            <c:errBarType val="minus"/>
            <c:errValType val="percentage"/>
            <c:noEndCap val="1"/>
            <c:val val="100"/>
            <c:spPr>
              <a:noFill/>
              <a:ln w="9525" cap="flat" cmpd="sng" algn="ctr">
                <a:solidFill>
                  <a:schemeClr val="tx1">
                    <a:lumMod val="65000"/>
                    <a:lumOff val="35000"/>
                  </a:schemeClr>
                </a:solidFill>
                <a:round/>
              </a:ln>
              <a:effectLst/>
            </c:spPr>
          </c:errBars>
          <c:cat>
            <c:strRef>
              <c:f>Education!$C$27:$E$27</c:f>
              <c:strCache>
                <c:ptCount val="3"/>
                <c:pt idx="0">
                  <c:v>Both sexes</c:v>
                </c:pt>
                <c:pt idx="1">
                  <c:v>Male </c:v>
                </c:pt>
                <c:pt idx="2">
                  <c:v>Female</c:v>
                </c:pt>
              </c:strCache>
            </c:strRef>
          </c:cat>
          <c:val>
            <c:numRef>
              <c:f>Education!$C$38:$E$38</c:f>
              <c:numCache>
                <c:formatCode>General</c:formatCode>
                <c:ptCount val="3"/>
                <c:pt idx="0">
                  <c:v>1.7123925000000071</c:v>
                </c:pt>
                <c:pt idx="1">
                  <c:v>2.1454650000000015</c:v>
                </c:pt>
                <c:pt idx="2">
                  <c:v>3.0038224999999983</c:v>
                </c:pt>
              </c:numCache>
            </c:numRef>
          </c:val>
          <c:extLst>
            <c:ext xmlns:c16="http://schemas.microsoft.com/office/drawing/2014/chart" uri="{C3380CC4-5D6E-409C-BE32-E72D297353CC}">
              <c16:uniqueId val="{00000004-85F6-4AB1-987F-1F07044D5335}"/>
            </c:ext>
          </c:extLst>
        </c:ser>
        <c:ser>
          <c:idx val="5"/>
          <c:order val="5"/>
          <c:spPr>
            <a:solidFill>
              <a:schemeClr val="accent6"/>
            </a:solidFill>
            <a:ln>
              <a:noFill/>
            </a:ln>
            <a:effectLst/>
          </c:spPr>
          <c:invertIfNegative val="0"/>
          <c:cat>
            <c:strRef>
              <c:f>Education!$C$27:$E$27</c:f>
              <c:strCache>
                <c:ptCount val="3"/>
                <c:pt idx="0">
                  <c:v>Both sexes</c:v>
                </c:pt>
                <c:pt idx="1">
                  <c:v>Male </c:v>
                </c:pt>
                <c:pt idx="2">
                  <c:v>Female</c:v>
                </c:pt>
              </c:strCache>
            </c:strRef>
          </c:cat>
          <c:val>
            <c:numLit>
              <c:formatCode>General</c:formatCode>
              <c:ptCount val="1"/>
              <c:pt idx="0">
                <c:v>0</c:v>
              </c:pt>
            </c:numLit>
          </c:val>
          <c:extLst>
            <c:ext xmlns:c16="http://schemas.microsoft.com/office/drawing/2014/chart" uri="{C3380CC4-5D6E-409C-BE32-E72D297353CC}">
              <c16:uniqueId val="{0000000B-85F6-4AB1-987F-1F07044D5335}"/>
            </c:ext>
          </c:extLst>
        </c:ser>
        <c:dLbls>
          <c:showLegendKey val="0"/>
          <c:showVal val="0"/>
          <c:showCatName val="0"/>
          <c:showSerName val="0"/>
          <c:showPercent val="0"/>
          <c:showBubbleSize val="0"/>
        </c:dLbls>
        <c:gapWidth val="150"/>
        <c:overlap val="100"/>
        <c:axId val="1074654864"/>
        <c:axId val="1078410064"/>
      </c:barChart>
      <c:catAx>
        <c:axId val="107465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8410064"/>
        <c:crosses val="autoZero"/>
        <c:auto val="1"/>
        <c:lblAlgn val="ctr"/>
        <c:lblOffset val="100"/>
        <c:noMultiLvlLbl val="0"/>
      </c:catAx>
      <c:valAx>
        <c:axId val="1078410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654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secondary school enrolment rate (percentage)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noFill/>
            <a:ln>
              <a:noFill/>
            </a:ln>
            <a:effectLst/>
          </c:spPr>
          <c:invertIfNegative val="0"/>
          <c:cat>
            <c:strRef>
              <c:f>Education!$F$27:$H$27</c:f>
              <c:strCache>
                <c:ptCount val="3"/>
                <c:pt idx="0">
                  <c:v>Both sexes</c:v>
                </c:pt>
                <c:pt idx="1">
                  <c:v>Male </c:v>
                </c:pt>
                <c:pt idx="2">
                  <c:v>Female</c:v>
                </c:pt>
              </c:strCache>
            </c:strRef>
          </c:cat>
          <c:val>
            <c:numRef>
              <c:f>Education!$F$34:$H$34</c:f>
              <c:numCache>
                <c:formatCode>General</c:formatCode>
                <c:ptCount val="3"/>
                <c:pt idx="0">
                  <c:v>25.19716</c:v>
                </c:pt>
                <c:pt idx="1">
                  <c:v>25.513069999999999</c:v>
                </c:pt>
                <c:pt idx="2">
                  <c:v>24.8721</c:v>
                </c:pt>
              </c:numCache>
            </c:numRef>
          </c:val>
          <c:extLst>
            <c:ext xmlns:c16="http://schemas.microsoft.com/office/drawing/2014/chart" uri="{C3380CC4-5D6E-409C-BE32-E72D297353CC}">
              <c16:uniqueId val="{00000000-FAFD-493D-B4DD-C9F496AC420A}"/>
            </c:ext>
          </c:extLst>
        </c:ser>
        <c:ser>
          <c:idx val="1"/>
          <c:order val="1"/>
          <c:spPr>
            <a:noFill/>
            <a:ln>
              <a:noFill/>
            </a:ln>
            <a:effectLst/>
          </c:spPr>
          <c:invertIfNegative val="0"/>
          <c:errBars>
            <c:errBarType val="minus"/>
            <c:errValType val="percentage"/>
            <c:noEndCap val="1"/>
            <c:val val="100"/>
            <c:spPr>
              <a:noFill/>
              <a:ln w="9525" cap="flat" cmpd="sng" algn="ctr">
                <a:solidFill>
                  <a:schemeClr val="tx1">
                    <a:lumMod val="65000"/>
                    <a:lumOff val="35000"/>
                  </a:schemeClr>
                </a:solidFill>
                <a:round/>
              </a:ln>
              <a:effectLst/>
            </c:spPr>
          </c:errBars>
          <c:cat>
            <c:strRef>
              <c:f>Education!$F$27:$H$27</c:f>
              <c:strCache>
                <c:ptCount val="3"/>
                <c:pt idx="0">
                  <c:v>Both sexes</c:v>
                </c:pt>
                <c:pt idx="1">
                  <c:v>Male </c:v>
                </c:pt>
                <c:pt idx="2">
                  <c:v>Female</c:v>
                </c:pt>
              </c:strCache>
            </c:strRef>
          </c:cat>
          <c:val>
            <c:numRef>
              <c:f>Education!$F$35:$H$35</c:f>
              <c:numCache>
                <c:formatCode>General</c:formatCode>
                <c:ptCount val="3"/>
                <c:pt idx="0">
                  <c:v>19.797562500000002</c:v>
                </c:pt>
                <c:pt idx="1">
                  <c:v>21.176582500000002</c:v>
                </c:pt>
                <c:pt idx="2">
                  <c:v>16.253429999999998</c:v>
                </c:pt>
              </c:numCache>
            </c:numRef>
          </c:val>
          <c:extLst>
            <c:ext xmlns:c16="http://schemas.microsoft.com/office/drawing/2014/chart" uri="{C3380CC4-5D6E-409C-BE32-E72D297353CC}">
              <c16:uniqueId val="{00000001-FAFD-493D-B4DD-C9F496AC420A}"/>
            </c:ext>
          </c:extLst>
        </c:ser>
        <c:ser>
          <c:idx val="2"/>
          <c:order val="2"/>
          <c:spPr>
            <a:solidFill>
              <a:schemeClr val="accent1">
                <a:lumMod val="40000"/>
                <a:lumOff val="60000"/>
              </a:schemeClr>
            </a:solidFill>
            <a:ln w="12700">
              <a:solidFill>
                <a:schemeClr val="accent1"/>
              </a:solidFill>
            </a:ln>
            <a:effectLst/>
          </c:spPr>
          <c:invertIfNegative val="0"/>
          <c:cat>
            <c:strRef>
              <c:f>Education!$F$27:$H$27</c:f>
              <c:strCache>
                <c:ptCount val="3"/>
                <c:pt idx="0">
                  <c:v>Both sexes</c:v>
                </c:pt>
                <c:pt idx="1">
                  <c:v>Male </c:v>
                </c:pt>
                <c:pt idx="2">
                  <c:v>Female</c:v>
                </c:pt>
              </c:strCache>
            </c:strRef>
          </c:cat>
          <c:val>
            <c:numRef>
              <c:f>Education!$F$36:$H$36</c:f>
              <c:numCache>
                <c:formatCode>General</c:formatCode>
                <c:ptCount val="3"/>
                <c:pt idx="0">
                  <c:v>19.515292499999994</c:v>
                </c:pt>
                <c:pt idx="1">
                  <c:v>17.491162499999994</c:v>
                </c:pt>
                <c:pt idx="2">
                  <c:v>23.925385000000006</c:v>
                </c:pt>
              </c:numCache>
            </c:numRef>
          </c:val>
          <c:extLst>
            <c:ext xmlns:c16="http://schemas.microsoft.com/office/drawing/2014/chart" uri="{C3380CC4-5D6E-409C-BE32-E72D297353CC}">
              <c16:uniqueId val="{00000002-FAFD-493D-B4DD-C9F496AC420A}"/>
            </c:ext>
          </c:extLst>
        </c:ser>
        <c:ser>
          <c:idx val="3"/>
          <c:order val="3"/>
          <c:spPr>
            <a:solidFill>
              <a:schemeClr val="accent1">
                <a:lumMod val="40000"/>
                <a:lumOff val="60000"/>
              </a:schemeClr>
            </a:solidFill>
            <a:ln w="12700">
              <a:solidFill>
                <a:schemeClr val="accent1"/>
              </a:solidFill>
            </a:ln>
            <a:effectLst/>
          </c:spPr>
          <c:invertIfNegative val="0"/>
          <c:cat>
            <c:strRef>
              <c:f>Education!$F$27:$H$27</c:f>
              <c:strCache>
                <c:ptCount val="3"/>
                <c:pt idx="0">
                  <c:v>Both sexes</c:v>
                </c:pt>
                <c:pt idx="1">
                  <c:v>Male </c:v>
                </c:pt>
                <c:pt idx="2">
                  <c:v>Female</c:v>
                </c:pt>
              </c:strCache>
            </c:strRef>
          </c:cat>
          <c:val>
            <c:numRef>
              <c:f>Education!$F$37:$H$37</c:f>
              <c:numCache>
                <c:formatCode>General</c:formatCode>
                <c:ptCount val="3"/>
                <c:pt idx="0">
                  <c:v>20.033442500000007</c:v>
                </c:pt>
                <c:pt idx="1">
                  <c:v>18.890697500000002</c:v>
                </c:pt>
                <c:pt idx="2">
                  <c:v>20.460312500000001</c:v>
                </c:pt>
              </c:numCache>
            </c:numRef>
          </c:val>
          <c:extLst>
            <c:ext xmlns:c16="http://schemas.microsoft.com/office/drawing/2014/chart" uri="{C3380CC4-5D6E-409C-BE32-E72D297353CC}">
              <c16:uniqueId val="{00000003-FAFD-493D-B4DD-C9F496AC420A}"/>
            </c:ext>
          </c:extLst>
        </c:ser>
        <c:ser>
          <c:idx val="4"/>
          <c:order val="4"/>
          <c:spPr>
            <a:noFill/>
            <a:ln>
              <a:noFill/>
            </a:ln>
            <a:effectLst/>
          </c:spPr>
          <c:invertIfNegative val="0"/>
          <c:errBars>
            <c:errBarType val="minus"/>
            <c:errValType val="percentage"/>
            <c:noEndCap val="1"/>
            <c:val val="100"/>
            <c:spPr>
              <a:noFill/>
              <a:ln w="9525" cap="flat" cmpd="sng" algn="ctr">
                <a:solidFill>
                  <a:schemeClr val="tx1">
                    <a:lumMod val="65000"/>
                    <a:lumOff val="35000"/>
                  </a:schemeClr>
                </a:solidFill>
                <a:round/>
              </a:ln>
              <a:effectLst/>
            </c:spPr>
          </c:errBars>
          <c:cat>
            <c:strRef>
              <c:f>Education!$F$27:$H$27</c:f>
              <c:strCache>
                <c:ptCount val="3"/>
                <c:pt idx="0">
                  <c:v>Both sexes</c:v>
                </c:pt>
                <c:pt idx="1">
                  <c:v>Male </c:v>
                </c:pt>
                <c:pt idx="2">
                  <c:v>Female</c:v>
                </c:pt>
              </c:strCache>
            </c:strRef>
          </c:cat>
          <c:val>
            <c:numRef>
              <c:f>Education!$F$38:$H$38</c:f>
              <c:numCache>
                <c:formatCode>General</c:formatCode>
                <c:ptCount val="3"/>
                <c:pt idx="0">
                  <c:v>8.3788425000000046</c:v>
                </c:pt>
                <c:pt idx="1">
                  <c:v>9.0528075000000001</c:v>
                </c:pt>
                <c:pt idx="2">
                  <c:v>8.2511925000000019</c:v>
                </c:pt>
              </c:numCache>
            </c:numRef>
          </c:val>
          <c:extLst>
            <c:ext xmlns:c16="http://schemas.microsoft.com/office/drawing/2014/chart" uri="{C3380CC4-5D6E-409C-BE32-E72D297353CC}">
              <c16:uniqueId val="{00000004-FAFD-493D-B4DD-C9F496AC420A}"/>
            </c:ext>
          </c:extLst>
        </c:ser>
        <c:dLbls>
          <c:showLegendKey val="0"/>
          <c:showVal val="0"/>
          <c:showCatName val="0"/>
          <c:showSerName val="0"/>
          <c:showPercent val="0"/>
          <c:showBubbleSize val="0"/>
        </c:dLbls>
        <c:gapWidth val="150"/>
        <c:overlap val="100"/>
        <c:axId val="1074654864"/>
        <c:axId val="1078410064"/>
      </c:barChart>
      <c:catAx>
        <c:axId val="107465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8410064"/>
        <c:crosses val="autoZero"/>
        <c:auto val="1"/>
        <c:lblAlgn val="ctr"/>
        <c:lblOffset val="100"/>
        <c:noMultiLvlLbl val="0"/>
      </c:catAx>
      <c:valAx>
        <c:axId val="1078410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654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Gross tertiary school enrolment ratio (percentage)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noFill/>
            <a:ln>
              <a:noFill/>
            </a:ln>
            <a:effectLst/>
          </c:spPr>
          <c:invertIfNegative val="0"/>
          <c:cat>
            <c:strRef>
              <c:f>Education!$I$27:$K$27</c:f>
              <c:strCache>
                <c:ptCount val="3"/>
                <c:pt idx="0">
                  <c:v>Both sexes</c:v>
                </c:pt>
                <c:pt idx="1">
                  <c:v>Male </c:v>
                </c:pt>
                <c:pt idx="2">
                  <c:v>Female</c:v>
                </c:pt>
              </c:strCache>
            </c:strRef>
          </c:cat>
          <c:val>
            <c:numRef>
              <c:f>Education!$I$34:$K$34</c:f>
              <c:numCache>
                <c:formatCode>General</c:formatCode>
                <c:ptCount val="3"/>
                <c:pt idx="0">
                  <c:v>4.8423699999999998</c:v>
                </c:pt>
                <c:pt idx="1">
                  <c:v>5.9719100000000003</c:v>
                </c:pt>
                <c:pt idx="2">
                  <c:v>3.2312799999999999</c:v>
                </c:pt>
              </c:numCache>
            </c:numRef>
          </c:val>
          <c:extLst>
            <c:ext xmlns:c16="http://schemas.microsoft.com/office/drawing/2014/chart" uri="{C3380CC4-5D6E-409C-BE32-E72D297353CC}">
              <c16:uniqueId val="{00000000-2F9D-4CE3-9459-530817B8336C}"/>
            </c:ext>
          </c:extLst>
        </c:ser>
        <c:ser>
          <c:idx val="1"/>
          <c:order val="1"/>
          <c:spPr>
            <a:noFill/>
            <a:ln>
              <a:noFill/>
            </a:ln>
            <a:effectLst/>
          </c:spPr>
          <c:invertIfNegative val="0"/>
          <c:errBars>
            <c:errBarType val="minus"/>
            <c:errValType val="percentage"/>
            <c:noEndCap val="1"/>
            <c:val val="100"/>
            <c:spPr>
              <a:noFill/>
              <a:ln w="9525" cap="flat" cmpd="sng" algn="ctr">
                <a:solidFill>
                  <a:schemeClr val="tx1">
                    <a:lumMod val="65000"/>
                    <a:lumOff val="35000"/>
                  </a:schemeClr>
                </a:solidFill>
                <a:round/>
              </a:ln>
              <a:effectLst/>
            </c:spPr>
          </c:errBars>
          <c:cat>
            <c:strRef>
              <c:f>Education!$I$27:$K$27</c:f>
              <c:strCache>
                <c:ptCount val="3"/>
                <c:pt idx="0">
                  <c:v>Both sexes</c:v>
                </c:pt>
                <c:pt idx="1">
                  <c:v>Male </c:v>
                </c:pt>
                <c:pt idx="2">
                  <c:v>Female</c:v>
                </c:pt>
              </c:strCache>
            </c:strRef>
          </c:cat>
          <c:val>
            <c:numRef>
              <c:f>Education!$I$35:$K$35</c:f>
              <c:numCache>
                <c:formatCode>General</c:formatCode>
                <c:ptCount val="3"/>
                <c:pt idx="0">
                  <c:v>11.488420000000001</c:v>
                </c:pt>
                <c:pt idx="1">
                  <c:v>10.103787499999999</c:v>
                </c:pt>
                <c:pt idx="2">
                  <c:v>12.614749999999999</c:v>
                </c:pt>
              </c:numCache>
            </c:numRef>
          </c:val>
          <c:extLst>
            <c:ext xmlns:c16="http://schemas.microsoft.com/office/drawing/2014/chart" uri="{C3380CC4-5D6E-409C-BE32-E72D297353CC}">
              <c16:uniqueId val="{00000001-2F9D-4CE3-9459-530817B8336C}"/>
            </c:ext>
          </c:extLst>
        </c:ser>
        <c:ser>
          <c:idx val="2"/>
          <c:order val="2"/>
          <c:spPr>
            <a:solidFill>
              <a:schemeClr val="accent1">
                <a:lumMod val="40000"/>
                <a:lumOff val="60000"/>
              </a:schemeClr>
            </a:solidFill>
            <a:ln w="12700">
              <a:solidFill>
                <a:schemeClr val="accent1"/>
              </a:solidFill>
            </a:ln>
            <a:effectLst/>
          </c:spPr>
          <c:invertIfNegative val="0"/>
          <c:cat>
            <c:strRef>
              <c:f>Education!$I$27:$K$27</c:f>
              <c:strCache>
                <c:ptCount val="3"/>
                <c:pt idx="0">
                  <c:v>Both sexes</c:v>
                </c:pt>
                <c:pt idx="1">
                  <c:v>Male </c:v>
                </c:pt>
                <c:pt idx="2">
                  <c:v>Female</c:v>
                </c:pt>
              </c:strCache>
            </c:strRef>
          </c:cat>
          <c:val>
            <c:numRef>
              <c:f>Education!$I$36:$K$36</c:f>
              <c:numCache>
                <c:formatCode>General</c:formatCode>
                <c:ptCount val="3"/>
                <c:pt idx="0">
                  <c:v>16.836314999999999</c:v>
                </c:pt>
                <c:pt idx="1">
                  <c:v>14.887507500000002</c:v>
                </c:pt>
                <c:pt idx="2">
                  <c:v>26.075105000000001</c:v>
                </c:pt>
              </c:numCache>
            </c:numRef>
          </c:val>
          <c:extLst>
            <c:ext xmlns:c16="http://schemas.microsoft.com/office/drawing/2014/chart" uri="{C3380CC4-5D6E-409C-BE32-E72D297353CC}">
              <c16:uniqueId val="{00000002-2F9D-4CE3-9459-530817B8336C}"/>
            </c:ext>
          </c:extLst>
        </c:ser>
        <c:ser>
          <c:idx val="3"/>
          <c:order val="3"/>
          <c:spPr>
            <a:solidFill>
              <a:schemeClr val="accent1">
                <a:lumMod val="40000"/>
                <a:lumOff val="60000"/>
              </a:schemeClr>
            </a:solidFill>
            <a:ln w="12700">
              <a:solidFill>
                <a:schemeClr val="accent1"/>
              </a:solidFill>
            </a:ln>
            <a:effectLst/>
          </c:spPr>
          <c:invertIfNegative val="0"/>
          <c:cat>
            <c:strRef>
              <c:f>Education!$I$27:$K$27</c:f>
              <c:strCache>
                <c:ptCount val="3"/>
                <c:pt idx="0">
                  <c:v>Both sexes</c:v>
                </c:pt>
                <c:pt idx="1">
                  <c:v>Male </c:v>
                </c:pt>
                <c:pt idx="2">
                  <c:v>Female</c:v>
                </c:pt>
              </c:strCache>
            </c:strRef>
          </c:cat>
          <c:val>
            <c:numRef>
              <c:f>Education!$I$37:$K$37</c:f>
              <c:numCache>
                <c:formatCode>General</c:formatCode>
                <c:ptCount val="3"/>
                <c:pt idx="0">
                  <c:v>9.6676324999999963</c:v>
                </c:pt>
                <c:pt idx="1">
                  <c:v>3.7003950000000003</c:v>
                </c:pt>
                <c:pt idx="2">
                  <c:v>11.772434999999994</c:v>
                </c:pt>
              </c:numCache>
            </c:numRef>
          </c:val>
          <c:extLst>
            <c:ext xmlns:c16="http://schemas.microsoft.com/office/drawing/2014/chart" uri="{C3380CC4-5D6E-409C-BE32-E72D297353CC}">
              <c16:uniqueId val="{00000003-2F9D-4CE3-9459-530817B8336C}"/>
            </c:ext>
          </c:extLst>
        </c:ser>
        <c:ser>
          <c:idx val="4"/>
          <c:order val="4"/>
          <c:spPr>
            <a:noFill/>
            <a:ln>
              <a:noFill/>
            </a:ln>
            <a:effectLst/>
          </c:spPr>
          <c:invertIfNegative val="0"/>
          <c:errBars>
            <c:errBarType val="minus"/>
            <c:errValType val="percentage"/>
            <c:noEndCap val="1"/>
            <c:val val="100"/>
            <c:spPr>
              <a:noFill/>
              <a:ln w="9525" cap="flat" cmpd="sng" algn="ctr">
                <a:solidFill>
                  <a:schemeClr val="tx1">
                    <a:lumMod val="65000"/>
                    <a:lumOff val="35000"/>
                  </a:schemeClr>
                </a:solidFill>
                <a:round/>
              </a:ln>
              <a:effectLst/>
            </c:spPr>
          </c:errBars>
          <c:cat>
            <c:strRef>
              <c:f>Education!$I$27:$K$27</c:f>
              <c:strCache>
                <c:ptCount val="3"/>
                <c:pt idx="0">
                  <c:v>Both sexes</c:v>
                </c:pt>
                <c:pt idx="1">
                  <c:v>Male </c:v>
                </c:pt>
                <c:pt idx="2">
                  <c:v>Female</c:v>
                </c:pt>
              </c:strCache>
            </c:strRef>
          </c:cat>
          <c:val>
            <c:numRef>
              <c:f>Education!$I$38:$K$38</c:f>
              <c:numCache>
                <c:formatCode>General</c:formatCode>
                <c:ptCount val="3"/>
                <c:pt idx="0">
                  <c:v>26.102012500000008</c:v>
                </c:pt>
                <c:pt idx="1">
                  <c:v>34.703400000000002</c:v>
                </c:pt>
                <c:pt idx="2">
                  <c:v>14.785540000000012</c:v>
                </c:pt>
              </c:numCache>
            </c:numRef>
          </c:val>
          <c:extLst>
            <c:ext xmlns:c16="http://schemas.microsoft.com/office/drawing/2014/chart" uri="{C3380CC4-5D6E-409C-BE32-E72D297353CC}">
              <c16:uniqueId val="{00000004-2F9D-4CE3-9459-530817B8336C}"/>
            </c:ext>
          </c:extLst>
        </c:ser>
        <c:dLbls>
          <c:showLegendKey val="0"/>
          <c:showVal val="0"/>
          <c:showCatName val="0"/>
          <c:showSerName val="0"/>
          <c:showPercent val="0"/>
          <c:showBubbleSize val="0"/>
        </c:dLbls>
        <c:gapWidth val="150"/>
        <c:overlap val="100"/>
        <c:axId val="1074654864"/>
        <c:axId val="1078410064"/>
      </c:barChart>
      <c:catAx>
        <c:axId val="107465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8410064"/>
        <c:crosses val="autoZero"/>
        <c:auto val="1"/>
        <c:lblAlgn val="ctr"/>
        <c:lblOffset val="100"/>
        <c:noMultiLvlLbl val="0"/>
      </c:catAx>
      <c:valAx>
        <c:axId val="1078410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654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Univers LT Std 57 Cn" panose="020B0506020202050204" pitchFamily="34" charset="0"/>
                <a:ea typeface="+mn-ea"/>
                <a:cs typeface="+mn-cs"/>
              </a:defRPr>
            </a:pPr>
            <a:r>
              <a:rPr lang="en-US" sz="1100" b="1"/>
              <a:t>Population size (thousands)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manualLayout>
          <c:layoutTarget val="inner"/>
          <c:xMode val="edge"/>
          <c:yMode val="edge"/>
          <c:x val="0.11994056570548661"/>
          <c:y val="0.16164855737118883"/>
          <c:w val="0.8474117033118167"/>
          <c:h val="0.70573871814410283"/>
        </c:manualLayout>
      </c:layout>
      <c:barChart>
        <c:barDir val="col"/>
        <c:grouping val="clustered"/>
        <c:varyColors val="0"/>
        <c:ser>
          <c:idx val="0"/>
          <c:order val="0"/>
          <c:tx>
            <c:strRef>
              <c:f>'Regional profile'!$B$6</c:f>
              <c:strCache>
                <c:ptCount val="1"/>
                <c:pt idx="0">
                  <c:v>Male</c:v>
                </c:pt>
              </c:strCache>
            </c:strRef>
          </c:tx>
          <c:spPr>
            <a:solidFill>
              <a:srgbClr val="009DB1"/>
            </a:solidFill>
            <a:ln>
              <a:noFill/>
            </a:ln>
            <a:effectLst/>
          </c:spPr>
          <c:invertIfNegative val="0"/>
          <c:cat>
            <c:strRef>
              <c:extLst>
                <c:ext xmlns:c15="http://schemas.microsoft.com/office/drawing/2012/chart" uri="{02D57815-91ED-43cb-92C2-25804820EDAC}">
                  <c15:fullRef>
                    <c15:sqref>'Regional profile'!$A$6:$A$21</c15:sqref>
                  </c15:fullRef>
                </c:ext>
              </c:extLst>
              <c:f>('Regional profile'!$A$7,'Regional profile'!$A$15,'Regional profile'!$A$17,'Regional profile'!$A$21)</c:f>
              <c:strCache>
                <c:ptCount val="4"/>
                <c:pt idx="0">
                  <c:v>1980</c:v>
                </c:pt>
                <c:pt idx="1">
                  <c:v>2020</c:v>
                </c:pt>
                <c:pt idx="2">
                  <c:v>2030</c:v>
                </c:pt>
                <c:pt idx="3">
                  <c:v>2050</c:v>
                </c:pt>
              </c:strCache>
            </c:strRef>
          </c:cat>
          <c:val>
            <c:numRef>
              <c:extLst>
                <c:ext xmlns:c15="http://schemas.microsoft.com/office/drawing/2012/chart" uri="{02D57815-91ED-43cb-92C2-25804820EDAC}">
                  <c15:fullRef>
                    <c15:sqref>'Regional profile'!$B$6:$B$21</c15:sqref>
                  </c15:fullRef>
                </c:ext>
              </c:extLst>
              <c:f>('Regional profile'!$B$7,'Regional profile'!$B$15,'Regional profile'!$B$17,'Regional profile'!$B$21)</c:f>
              <c:numCache>
                <c:formatCode>#\ ###\ ###\ ##0;\-#\ ###\ ###\ ##0;0</c:formatCode>
                <c:ptCount val="4"/>
                <c:pt idx="0">
                  <c:v>84267.524999999994</c:v>
                </c:pt>
                <c:pt idx="1">
                  <c:v>226176.52100000001</c:v>
                </c:pt>
                <c:pt idx="2">
                  <c:v>268169.93300000002</c:v>
                </c:pt>
                <c:pt idx="3">
                  <c:v>342816.44799999997</c:v>
                </c:pt>
              </c:numCache>
            </c:numRef>
          </c:val>
          <c:extLst>
            <c:ext xmlns:c16="http://schemas.microsoft.com/office/drawing/2014/chart" uri="{C3380CC4-5D6E-409C-BE32-E72D297353CC}">
              <c16:uniqueId val="{00000000-7D8B-4C36-B932-901AA7290432}"/>
            </c:ext>
          </c:extLst>
        </c:ser>
        <c:ser>
          <c:idx val="1"/>
          <c:order val="1"/>
          <c:tx>
            <c:strRef>
              <c:f>'Regional profile'!$C$6</c:f>
              <c:strCache>
                <c:ptCount val="1"/>
                <c:pt idx="0">
                  <c:v>Female</c:v>
                </c:pt>
              </c:strCache>
            </c:strRef>
          </c:tx>
          <c:spPr>
            <a:solidFill>
              <a:schemeClr val="accent4"/>
            </a:solidFill>
            <a:ln>
              <a:noFill/>
            </a:ln>
            <a:effectLst/>
          </c:spPr>
          <c:invertIfNegative val="0"/>
          <c:cat>
            <c:strRef>
              <c:extLst>
                <c:ext xmlns:c15="http://schemas.microsoft.com/office/drawing/2012/chart" uri="{02D57815-91ED-43cb-92C2-25804820EDAC}">
                  <c15:fullRef>
                    <c15:sqref>'Regional profile'!$A$6:$A$21</c15:sqref>
                  </c15:fullRef>
                </c:ext>
              </c:extLst>
              <c:f>('Regional profile'!$A$7,'Regional profile'!$A$15,'Regional profile'!$A$17,'Regional profile'!$A$21)</c:f>
              <c:strCache>
                <c:ptCount val="4"/>
                <c:pt idx="0">
                  <c:v>1980</c:v>
                </c:pt>
                <c:pt idx="1">
                  <c:v>2020</c:v>
                </c:pt>
                <c:pt idx="2">
                  <c:v>2030</c:v>
                </c:pt>
                <c:pt idx="3">
                  <c:v>2050</c:v>
                </c:pt>
              </c:strCache>
            </c:strRef>
          </c:cat>
          <c:val>
            <c:numRef>
              <c:extLst>
                <c:ext xmlns:c15="http://schemas.microsoft.com/office/drawing/2012/chart" uri="{02D57815-91ED-43cb-92C2-25804820EDAC}">
                  <c15:fullRef>
                    <c15:sqref>'Regional profile'!$C$6:$C$21</c15:sqref>
                  </c15:fullRef>
                </c:ext>
              </c:extLst>
              <c:f>('Regional profile'!$C$7,'Regional profile'!$C$15,'Regional profile'!$C$17,'Regional profile'!$C$21)</c:f>
              <c:numCache>
                <c:formatCode>#\ ###\ ###\ ##0;\-#\ ###\ ###\ ##0;0</c:formatCode>
                <c:ptCount val="4"/>
                <c:pt idx="0">
                  <c:v>81663.963000000003</c:v>
                </c:pt>
                <c:pt idx="1">
                  <c:v>210202.35399999999</c:v>
                </c:pt>
                <c:pt idx="2">
                  <c:v>251339.266</c:v>
                </c:pt>
                <c:pt idx="3">
                  <c:v>328348.196</c:v>
                </c:pt>
              </c:numCache>
            </c:numRef>
          </c:val>
          <c:extLst>
            <c:ext xmlns:c16="http://schemas.microsoft.com/office/drawing/2014/chart" uri="{C3380CC4-5D6E-409C-BE32-E72D297353CC}">
              <c16:uniqueId val="{00000001-7D8B-4C36-B932-901AA7290432}"/>
            </c:ext>
          </c:extLst>
        </c:ser>
        <c:ser>
          <c:idx val="2"/>
          <c:order val="2"/>
          <c:tx>
            <c:strRef>
              <c:f>'Regional profile'!$D$6</c:f>
              <c:strCache>
                <c:ptCount val="1"/>
                <c:pt idx="0">
                  <c:v>Total</c:v>
                </c:pt>
              </c:strCache>
            </c:strRef>
          </c:tx>
          <c:spPr>
            <a:solidFill>
              <a:srgbClr val="E56C0C"/>
            </a:solidFill>
            <a:ln>
              <a:noFill/>
            </a:ln>
            <a:effectLst/>
          </c:spPr>
          <c:invertIfNegative val="0"/>
          <c:cat>
            <c:strRef>
              <c:extLst>
                <c:ext xmlns:c15="http://schemas.microsoft.com/office/drawing/2012/chart" uri="{02D57815-91ED-43cb-92C2-25804820EDAC}">
                  <c15:fullRef>
                    <c15:sqref>'Regional profile'!$A$6:$A$21</c15:sqref>
                  </c15:fullRef>
                </c:ext>
              </c:extLst>
              <c:f>('Regional profile'!$A$7,'Regional profile'!$A$15,'Regional profile'!$A$17,'Regional profile'!$A$21)</c:f>
              <c:strCache>
                <c:ptCount val="4"/>
                <c:pt idx="0">
                  <c:v>1980</c:v>
                </c:pt>
                <c:pt idx="1">
                  <c:v>2020</c:v>
                </c:pt>
                <c:pt idx="2">
                  <c:v>2030</c:v>
                </c:pt>
                <c:pt idx="3">
                  <c:v>2050</c:v>
                </c:pt>
              </c:strCache>
            </c:strRef>
          </c:cat>
          <c:val>
            <c:numRef>
              <c:extLst>
                <c:ext xmlns:c15="http://schemas.microsoft.com/office/drawing/2012/chart" uri="{02D57815-91ED-43cb-92C2-25804820EDAC}">
                  <c15:fullRef>
                    <c15:sqref>'Regional profile'!$D$6:$D$21</c15:sqref>
                  </c15:fullRef>
                </c:ext>
              </c:extLst>
              <c:f>('Regional profile'!$D$7,'Regional profile'!$D$15,'Regional profile'!$D$17,'Regional profile'!$D$21)</c:f>
              <c:numCache>
                <c:formatCode>#\ ###\ ###\ ##0;\-#\ ###\ ###\ ##0;0</c:formatCode>
                <c:ptCount val="4"/>
                <c:pt idx="0">
                  <c:v>165931.48800000001</c:v>
                </c:pt>
                <c:pt idx="1">
                  <c:v>436378.875</c:v>
                </c:pt>
                <c:pt idx="2">
                  <c:v>519509.19900000002</c:v>
                </c:pt>
                <c:pt idx="3">
                  <c:v>671164.64399999997</c:v>
                </c:pt>
              </c:numCache>
            </c:numRef>
          </c:val>
          <c:extLst>
            <c:ext xmlns:c16="http://schemas.microsoft.com/office/drawing/2014/chart" uri="{C3380CC4-5D6E-409C-BE32-E72D297353CC}">
              <c16:uniqueId val="{00000002-7D8B-4C36-B932-901AA7290432}"/>
            </c:ext>
          </c:extLst>
        </c:ser>
        <c:dLbls>
          <c:showLegendKey val="0"/>
          <c:showVal val="0"/>
          <c:showCatName val="0"/>
          <c:showSerName val="0"/>
          <c:showPercent val="0"/>
          <c:showBubbleSize val="0"/>
        </c:dLbls>
        <c:gapWidth val="219"/>
        <c:axId val="876217528"/>
        <c:axId val="876217920"/>
      </c:barChart>
      <c:catAx>
        <c:axId val="876217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876217920"/>
        <c:crosses val="autoZero"/>
        <c:auto val="1"/>
        <c:lblAlgn val="ctr"/>
        <c:lblOffset val="100"/>
        <c:noMultiLvlLbl val="0"/>
      </c:catAx>
      <c:valAx>
        <c:axId val="876217920"/>
        <c:scaling>
          <c:orientation val="minMax"/>
          <c:min val="0"/>
        </c:scaling>
        <c:delete val="0"/>
        <c:axPos val="l"/>
        <c:majorGridlines>
          <c:spPr>
            <a:ln w="9525" cap="flat" cmpd="sng" algn="ctr">
              <a:solidFill>
                <a:srgbClr val="C8C8C8"/>
              </a:solidFill>
              <a:round/>
            </a:ln>
            <a:effectLst/>
          </c:spPr>
        </c:majorGridlines>
        <c:numFmt formatCode="##\ ###"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876217528"/>
        <c:crosses val="autoZero"/>
        <c:crossBetween val="between"/>
      </c:valAx>
      <c:spPr>
        <a:solidFill>
          <a:srgbClr val="E1E1E1"/>
        </a:solidFill>
        <a:ln>
          <a:noFill/>
        </a:ln>
        <a:effectLst/>
      </c:spPr>
    </c:plotArea>
    <c:legend>
      <c:legendPos val="b"/>
      <c:layout>
        <c:manualLayout>
          <c:xMode val="edge"/>
          <c:yMode val="edge"/>
          <c:x val="0.14456626042763759"/>
          <c:y val="0.18963692038495189"/>
          <c:w val="0.51720059495142323"/>
          <c:h val="8.366061769160573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Univers LT Std 57 Cn" panose="020B050602020205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Univers LT Std 57 Cn" panose="020B0506020202050204" pitchFamily="34" charset="0"/>
                <a:ea typeface="+mn-ea"/>
                <a:cs typeface="+mn-cs"/>
              </a:defRPr>
            </a:pPr>
            <a:r>
              <a:rPr lang="en-US" sz="1100" b="1"/>
              <a:t>Population growth rate (percentage)</a:t>
            </a: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lineChart>
        <c:grouping val="standard"/>
        <c:varyColors val="0"/>
        <c:ser>
          <c:idx val="0"/>
          <c:order val="0"/>
          <c:spPr>
            <a:ln w="28575" cap="rnd">
              <a:solidFill>
                <a:srgbClr val="009DB1"/>
              </a:solidFill>
              <a:round/>
            </a:ln>
            <a:effectLst/>
          </c:spPr>
          <c:marker>
            <c:symbol val="circle"/>
            <c:size val="5"/>
            <c:spPr>
              <a:solidFill>
                <a:srgbClr val="009DB1"/>
              </a:solidFill>
              <a:ln w="9525">
                <a:solidFill>
                  <a:srgbClr val="009DB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Univers LT Std 57 Cn" panose="020B050602020205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'Regional profile'!$A$42:$A$55</c:f>
              <c:strCache>
                <c:ptCount val="14"/>
                <c:pt idx="0">
                  <c:v>1980 - 1985</c:v>
                </c:pt>
                <c:pt idx="1">
                  <c:v>1985 - 1990</c:v>
                </c:pt>
                <c:pt idx="2">
                  <c:v>1990 - 1995</c:v>
                </c:pt>
                <c:pt idx="3">
                  <c:v>1995 - 2000</c:v>
                </c:pt>
                <c:pt idx="4">
                  <c:v>2000 - 2005</c:v>
                </c:pt>
                <c:pt idx="5">
                  <c:v>2005 - 2010</c:v>
                </c:pt>
                <c:pt idx="6">
                  <c:v>2010 - 2015</c:v>
                </c:pt>
                <c:pt idx="7">
                  <c:v>2015 - 2020</c:v>
                </c:pt>
                <c:pt idx="8">
                  <c:v>2020 - 2025</c:v>
                </c:pt>
                <c:pt idx="9">
                  <c:v>2025 - 2030</c:v>
                </c:pt>
                <c:pt idx="10">
                  <c:v>2030 - 2035</c:v>
                </c:pt>
                <c:pt idx="11">
                  <c:v>2035 - 2040</c:v>
                </c:pt>
                <c:pt idx="12">
                  <c:v>2040 - 2045</c:v>
                </c:pt>
                <c:pt idx="13">
                  <c:v>2045 - 2050</c:v>
                </c:pt>
              </c:strCache>
            </c:strRef>
          </c:cat>
          <c:val>
            <c:numRef>
              <c:f>'Regional profile'!$B$42:$B$55</c:f>
              <c:numCache>
                <c:formatCode>0.0</c:formatCode>
                <c:ptCount val="14"/>
                <c:pt idx="0">
                  <c:v>3.0649999999999999</c:v>
                </c:pt>
                <c:pt idx="1">
                  <c:v>2.827</c:v>
                </c:pt>
                <c:pt idx="2">
                  <c:v>2.5640000000000001</c:v>
                </c:pt>
                <c:pt idx="3">
                  <c:v>2.1960000000000002</c:v>
                </c:pt>
                <c:pt idx="4">
                  <c:v>2.1819999999999999</c:v>
                </c:pt>
                <c:pt idx="5">
                  <c:v>2.3860000000000001</c:v>
                </c:pt>
                <c:pt idx="6">
                  <c:v>2.1909999999999998</c:v>
                </c:pt>
                <c:pt idx="7">
                  <c:v>1.927</c:v>
                </c:pt>
                <c:pt idx="8">
                  <c:v>1.875</c:v>
                </c:pt>
                <c:pt idx="9">
                  <c:v>1.6120000000000001</c:v>
                </c:pt>
                <c:pt idx="10">
                  <c:v>1.4350000000000001</c:v>
                </c:pt>
                <c:pt idx="11">
                  <c:v>1.3360000000000001</c:v>
                </c:pt>
                <c:pt idx="12">
                  <c:v>1.234</c:v>
                </c:pt>
                <c:pt idx="13">
                  <c:v>1.1180000000000001</c:v>
                </c:pt>
              </c:numCache>
            </c:numRef>
          </c:val>
          <c:smooth val="0"/>
          <c:extLst>
            <c:ext xmlns:c16="http://schemas.microsoft.com/office/drawing/2014/chart" uri="{C3380CC4-5D6E-409C-BE32-E72D297353CC}">
              <c16:uniqueId val="{00000000-1178-4C68-9111-10E9458842E7}"/>
            </c:ext>
          </c:extLst>
        </c:ser>
        <c:dLbls>
          <c:dLblPos val="t"/>
          <c:showLegendKey val="0"/>
          <c:showVal val="1"/>
          <c:showCatName val="0"/>
          <c:showSerName val="0"/>
          <c:showPercent val="0"/>
          <c:showBubbleSize val="0"/>
        </c:dLbls>
        <c:marker val="1"/>
        <c:smooth val="0"/>
        <c:axId val="1994484944"/>
        <c:axId val="2082834080"/>
      </c:lineChart>
      <c:catAx>
        <c:axId val="1994484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2082834080"/>
        <c:crosses val="autoZero"/>
        <c:auto val="1"/>
        <c:lblAlgn val="ctr"/>
        <c:lblOffset val="100"/>
        <c:tickLblSkip val="1"/>
        <c:noMultiLvlLbl val="0"/>
      </c:catAx>
      <c:valAx>
        <c:axId val="2082834080"/>
        <c:scaling>
          <c:orientation val="minMax"/>
        </c:scaling>
        <c:delete val="0"/>
        <c:axPos val="l"/>
        <c:majorGridlines>
          <c:spPr>
            <a:ln w="9525" cap="flat" cmpd="sng" algn="ctr">
              <a:solidFill>
                <a:srgbClr val="C8C8C8"/>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1994484944"/>
        <c:crosses val="autoZero"/>
        <c:crossBetween val="between"/>
        <c:minorUnit val="1"/>
      </c:valAx>
      <c:spPr>
        <a:solidFill>
          <a:srgbClr val="E1E1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Univers LT Std 57 Cn" panose="020B050602020205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Univers LT Std 57 Cn" panose="020B0506020202050204" pitchFamily="34" charset="0"/>
                <a:ea typeface="+mn-ea"/>
                <a:cs typeface="+mn-cs"/>
              </a:defRPr>
            </a:pPr>
            <a:r>
              <a:rPr lang="en-US" sz="1100" b="1">
                <a:solidFill>
                  <a:sysClr val="windowText" lastClr="000000"/>
                </a:solidFill>
              </a:rPr>
              <a:t>Life expectancy at birth (years)</a:t>
            </a: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manualLayout>
          <c:layoutTarget val="inner"/>
          <c:xMode val="edge"/>
          <c:yMode val="edge"/>
          <c:x val="7.3654272693525244E-2"/>
          <c:y val="0.16735853679802051"/>
          <c:w val="0.89377050816409143"/>
          <c:h val="0.69542681735229839"/>
        </c:manualLayout>
      </c:layout>
      <c:barChart>
        <c:barDir val="col"/>
        <c:grouping val="clustered"/>
        <c:varyColors val="0"/>
        <c:ser>
          <c:idx val="0"/>
          <c:order val="0"/>
          <c:tx>
            <c:strRef>
              <c:f>'Regional profile'!$B$77</c:f>
              <c:strCache>
                <c:ptCount val="1"/>
                <c:pt idx="0">
                  <c:v>Male</c:v>
                </c:pt>
              </c:strCache>
            </c:strRef>
          </c:tx>
          <c:spPr>
            <a:solidFill>
              <a:srgbClr val="009DB1"/>
            </a:solidFill>
            <a:ln>
              <a:noFill/>
            </a:ln>
            <a:effectLst/>
          </c:spPr>
          <c:invertIfNegative val="0"/>
          <c:cat>
            <c:strRef>
              <c:extLst>
                <c:ext xmlns:c15="http://schemas.microsoft.com/office/drawing/2012/chart" uri="{02D57815-91ED-43cb-92C2-25804820EDAC}">
                  <c15:fullRef>
                    <c15:sqref>'Regional profile'!$A$78:$A$91</c15:sqref>
                  </c15:fullRef>
                </c:ext>
              </c:extLst>
              <c:f>('Regional profile'!$A$78,'Regional profile'!$A$85,'Regional profile'!$A$87,'Regional profile'!$A$91)</c:f>
              <c:strCache>
                <c:ptCount val="4"/>
                <c:pt idx="0">
                  <c:v>1980 - 1985</c:v>
                </c:pt>
                <c:pt idx="1">
                  <c:v>2015 - 2020</c:v>
                </c:pt>
                <c:pt idx="2">
                  <c:v>2025 - 2030</c:v>
                </c:pt>
                <c:pt idx="3">
                  <c:v>2045 - 2050</c:v>
                </c:pt>
              </c:strCache>
            </c:strRef>
          </c:cat>
          <c:val>
            <c:numRef>
              <c:extLst>
                <c:ext xmlns:c15="http://schemas.microsoft.com/office/drawing/2012/chart" uri="{02D57815-91ED-43cb-92C2-25804820EDAC}">
                  <c15:fullRef>
                    <c15:sqref>'Regional profile'!$B$78:$B$91</c15:sqref>
                  </c15:fullRef>
                </c:ext>
              </c:extLst>
              <c:f>('Regional profile'!$B$78,'Regional profile'!$B$85,'Regional profile'!$B$87,'Regional profile'!$B$91)</c:f>
              <c:numCache>
                <c:formatCode>0.0</c:formatCode>
                <c:ptCount val="4"/>
                <c:pt idx="0">
                  <c:v>57.622326409347103</c:v>
                </c:pt>
                <c:pt idx="1">
                  <c:v>69.676669341042697</c:v>
                </c:pt>
                <c:pt idx="2">
                  <c:v>71.563904248232006</c:v>
                </c:pt>
                <c:pt idx="3">
                  <c:v>74.382937079455104</c:v>
                </c:pt>
              </c:numCache>
            </c:numRef>
          </c:val>
          <c:extLst>
            <c:ext xmlns:c16="http://schemas.microsoft.com/office/drawing/2014/chart" uri="{C3380CC4-5D6E-409C-BE32-E72D297353CC}">
              <c16:uniqueId val="{00000000-A79F-41E7-9347-814AF95774B5}"/>
            </c:ext>
          </c:extLst>
        </c:ser>
        <c:ser>
          <c:idx val="1"/>
          <c:order val="1"/>
          <c:tx>
            <c:strRef>
              <c:f>'Regional profile'!$C$77</c:f>
              <c:strCache>
                <c:ptCount val="1"/>
                <c:pt idx="0">
                  <c:v>Female</c:v>
                </c:pt>
              </c:strCache>
            </c:strRef>
          </c:tx>
          <c:spPr>
            <a:solidFill>
              <a:schemeClr val="accent4"/>
            </a:solidFill>
            <a:ln>
              <a:noFill/>
            </a:ln>
            <a:effectLst/>
          </c:spPr>
          <c:invertIfNegative val="0"/>
          <c:cat>
            <c:strRef>
              <c:extLst>
                <c:ext xmlns:c15="http://schemas.microsoft.com/office/drawing/2012/chart" uri="{02D57815-91ED-43cb-92C2-25804820EDAC}">
                  <c15:fullRef>
                    <c15:sqref>'Regional profile'!$A$78:$A$91</c15:sqref>
                  </c15:fullRef>
                </c:ext>
              </c:extLst>
              <c:f>('Regional profile'!$A$78,'Regional profile'!$A$85,'Regional profile'!$A$87,'Regional profile'!$A$91)</c:f>
              <c:strCache>
                <c:ptCount val="4"/>
                <c:pt idx="0">
                  <c:v>1980 - 1985</c:v>
                </c:pt>
                <c:pt idx="1">
                  <c:v>2015 - 2020</c:v>
                </c:pt>
                <c:pt idx="2">
                  <c:v>2025 - 2030</c:v>
                </c:pt>
                <c:pt idx="3">
                  <c:v>2045 - 2050</c:v>
                </c:pt>
              </c:strCache>
            </c:strRef>
          </c:cat>
          <c:val>
            <c:numRef>
              <c:extLst>
                <c:ext xmlns:c15="http://schemas.microsoft.com/office/drawing/2012/chart" uri="{02D57815-91ED-43cb-92C2-25804820EDAC}">
                  <c15:fullRef>
                    <c15:sqref>'Regional profile'!$C$78:$C$91</c15:sqref>
                  </c15:fullRef>
                </c:ext>
              </c:extLst>
              <c:f>('Regional profile'!$C$78,'Regional profile'!$C$85,'Regional profile'!$C$87,'Regional profile'!$C$91)</c:f>
              <c:numCache>
                <c:formatCode>0.0</c:formatCode>
                <c:ptCount val="4"/>
                <c:pt idx="0">
                  <c:v>61.854648672785103</c:v>
                </c:pt>
                <c:pt idx="1">
                  <c:v>73.411029603326995</c:v>
                </c:pt>
                <c:pt idx="2">
                  <c:v>75.151674052996498</c:v>
                </c:pt>
                <c:pt idx="3">
                  <c:v>78.183564195983607</c:v>
                </c:pt>
              </c:numCache>
            </c:numRef>
          </c:val>
          <c:extLst>
            <c:ext xmlns:c16="http://schemas.microsoft.com/office/drawing/2014/chart" uri="{C3380CC4-5D6E-409C-BE32-E72D297353CC}">
              <c16:uniqueId val="{00000001-A79F-41E7-9347-814AF95774B5}"/>
            </c:ext>
          </c:extLst>
        </c:ser>
        <c:ser>
          <c:idx val="2"/>
          <c:order val="2"/>
          <c:tx>
            <c:strRef>
              <c:f>'Regional profile'!$D$77</c:f>
              <c:strCache>
                <c:ptCount val="1"/>
                <c:pt idx="0">
                  <c:v>Total</c:v>
                </c:pt>
              </c:strCache>
            </c:strRef>
          </c:tx>
          <c:spPr>
            <a:solidFill>
              <a:srgbClr val="E56C0C"/>
            </a:solidFill>
            <a:ln>
              <a:noFill/>
            </a:ln>
            <a:effectLst/>
          </c:spPr>
          <c:invertIfNegative val="0"/>
          <c:cat>
            <c:strRef>
              <c:extLst>
                <c:ext xmlns:c15="http://schemas.microsoft.com/office/drawing/2012/chart" uri="{02D57815-91ED-43cb-92C2-25804820EDAC}">
                  <c15:fullRef>
                    <c15:sqref>'Regional profile'!$A$78:$A$91</c15:sqref>
                  </c15:fullRef>
                </c:ext>
              </c:extLst>
              <c:f>('Regional profile'!$A$78,'Regional profile'!$A$85,'Regional profile'!$A$87,'Regional profile'!$A$91)</c:f>
              <c:strCache>
                <c:ptCount val="4"/>
                <c:pt idx="0">
                  <c:v>1980 - 1985</c:v>
                </c:pt>
                <c:pt idx="1">
                  <c:v>2015 - 2020</c:v>
                </c:pt>
                <c:pt idx="2">
                  <c:v>2025 - 2030</c:v>
                </c:pt>
                <c:pt idx="3">
                  <c:v>2045 - 2050</c:v>
                </c:pt>
              </c:strCache>
            </c:strRef>
          </c:cat>
          <c:val>
            <c:numRef>
              <c:extLst>
                <c:ext xmlns:c15="http://schemas.microsoft.com/office/drawing/2012/chart" uri="{02D57815-91ED-43cb-92C2-25804820EDAC}">
                  <c15:fullRef>
                    <c15:sqref>'Regional profile'!$D$78:$D$91</c15:sqref>
                  </c15:fullRef>
                </c:ext>
              </c:extLst>
              <c:f>('Regional profile'!$D$78,'Regional profile'!$D$85,'Regional profile'!$D$87,'Regional profile'!$D$91)</c:f>
              <c:numCache>
                <c:formatCode>0.0</c:formatCode>
                <c:ptCount val="4"/>
                <c:pt idx="0">
                  <c:v>59.670017819601597</c:v>
                </c:pt>
                <c:pt idx="1">
                  <c:v>71.466361050257902</c:v>
                </c:pt>
                <c:pt idx="2">
                  <c:v>73.279507387127893</c:v>
                </c:pt>
                <c:pt idx="3">
                  <c:v>76.206221865345</c:v>
                </c:pt>
              </c:numCache>
            </c:numRef>
          </c:val>
          <c:extLst>
            <c:ext xmlns:c16="http://schemas.microsoft.com/office/drawing/2014/chart" uri="{C3380CC4-5D6E-409C-BE32-E72D297353CC}">
              <c16:uniqueId val="{00000002-A79F-41E7-9347-814AF95774B5}"/>
            </c:ext>
          </c:extLst>
        </c:ser>
        <c:dLbls>
          <c:showLegendKey val="0"/>
          <c:showVal val="0"/>
          <c:showCatName val="0"/>
          <c:showSerName val="0"/>
          <c:showPercent val="0"/>
          <c:showBubbleSize val="0"/>
        </c:dLbls>
        <c:gapWidth val="219"/>
        <c:axId val="2093420784"/>
        <c:axId val="2082829328"/>
      </c:barChart>
      <c:catAx>
        <c:axId val="209342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2082829328"/>
        <c:crosses val="autoZero"/>
        <c:auto val="1"/>
        <c:lblAlgn val="ctr"/>
        <c:lblOffset val="100"/>
        <c:noMultiLvlLbl val="0"/>
      </c:catAx>
      <c:valAx>
        <c:axId val="2082829328"/>
        <c:scaling>
          <c:orientation val="minMax"/>
        </c:scaling>
        <c:delete val="0"/>
        <c:axPos val="l"/>
        <c:majorGridlines>
          <c:spPr>
            <a:ln w="9525" cap="flat" cmpd="sng" algn="ctr">
              <a:solidFill>
                <a:srgbClr val="C8C8C8"/>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2093420784"/>
        <c:crosses val="autoZero"/>
        <c:crossBetween val="between"/>
      </c:valAx>
      <c:spPr>
        <a:noFill/>
        <a:ln w="25400">
          <a:noFill/>
        </a:ln>
        <a:effectLst/>
      </c:spPr>
    </c:plotArea>
    <c:legend>
      <c:legendPos val="b"/>
      <c:layout>
        <c:manualLayout>
          <c:xMode val="edge"/>
          <c:yMode val="edge"/>
          <c:x val="9.8586844070697274E-2"/>
          <c:y val="0.17006488772236805"/>
          <c:w val="0.33126199710110871"/>
          <c:h val="8.456474190726159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Univers LT Std 57 Cn" panose="020B0506020202050204" pitchFamily="34" charset="0"/>
        </a:defRPr>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Univers LT Std 57 Cn" panose="020B0506020202050204" pitchFamily="34" charset="0"/>
                <a:ea typeface="+mn-ea"/>
                <a:cs typeface="+mn-cs"/>
              </a:defRPr>
            </a:pPr>
            <a:r>
              <a:rPr lang="en-US" sz="1100" b="1"/>
              <a:t>Infant mortality rate (per 1 000 live births) and under-5 mortality rate (per 1 000 live births)</a:t>
            </a: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barChart>
        <c:barDir val="col"/>
        <c:grouping val="clustered"/>
        <c:varyColors val="0"/>
        <c:ser>
          <c:idx val="0"/>
          <c:order val="0"/>
          <c:tx>
            <c:strRef>
              <c:f>'Regional profile'!$B$111</c:f>
              <c:strCache>
                <c:ptCount val="1"/>
                <c:pt idx="0">
                  <c:v>Infant mortality rate</c:v>
                </c:pt>
              </c:strCache>
            </c:strRef>
          </c:tx>
          <c:spPr>
            <a:solidFill>
              <a:srgbClr val="009DB1"/>
            </a:solidFill>
            <a:ln>
              <a:noFill/>
            </a:ln>
            <a:effectLst/>
          </c:spPr>
          <c:invertIfNegative val="0"/>
          <c:cat>
            <c:strRef>
              <c:extLst>
                <c:ext xmlns:c15="http://schemas.microsoft.com/office/drawing/2012/chart" uri="{02D57815-91ED-43cb-92C2-25804820EDAC}">
                  <c15:fullRef>
                    <c15:sqref>'Regional profile'!$A$112:$A$125</c15:sqref>
                  </c15:fullRef>
                </c:ext>
              </c:extLst>
              <c:f>('Regional profile'!$A$112,'Regional profile'!$A$119,'Regional profile'!$A$121,'Regional profile'!$A$125)</c:f>
              <c:strCache>
                <c:ptCount val="4"/>
                <c:pt idx="0">
                  <c:v>1980 - 1985</c:v>
                </c:pt>
                <c:pt idx="1">
                  <c:v>2015 - 2020</c:v>
                </c:pt>
                <c:pt idx="2">
                  <c:v>2025 - 2030</c:v>
                </c:pt>
                <c:pt idx="3">
                  <c:v>2045 - 2050</c:v>
                </c:pt>
              </c:strCache>
            </c:strRef>
          </c:cat>
          <c:val>
            <c:numRef>
              <c:extLst>
                <c:ext xmlns:c15="http://schemas.microsoft.com/office/drawing/2012/chart" uri="{02D57815-91ED-43cb-92C2-25804820EDAC}">
                  <c15:fullRef>
                    <c15:sqref>'Regional profile'!$B$112:$B$125</c15:sqref>
                  </c15:fullRef>
                </c:ext>
              </c:extLst>
              <c:f>('Regional profile'!$B$112,'Regional profile'!$B$119,'Regional profile'!$B$121,'Regional profile'!$B$125)</c:f>
              <c:numCache>
                <c:formatCode>0</c:formatCode>
                <c:ptCount val="4"/>
                <c:pt idx="0">
                  <c:v>82.677674766356205</c:v>
                </c:pt>
                <c:pt idx="1">
                  <c:v>25.896879936871802</c:v>
                </c:pt>
                <c:pt idx="2">
                  <c:v>21.431565194061498</c:v>
                </c:pt>
                <c:pt idx="3">
                  <c:v>14.3839186983025</c:v>
                </c:pt>
              </c:numCache>
            </c:numRef>
          </c:val>
          <c:extLst>
            <c:ext xmlns:c16="http://schemas.microsoft.com/office/drawing/2014/chart" uri="{C3380CC4-5D6E-409C-BE32-E72D297353CC}">
              <c16:uniqueId val="{00000000-2455-4320-9FEC-7E09E00744E2}"/>
            </c:ext>
          </c:extLst>
        </c:ser>
        <c:ser>
          <c:idx val="1"/>
          <c:order val="1"/>
          <c:tx>
            <c:strRef>
              <c:f>'Regional profile'!$C$111</c:f>
              <c:strCache>
                <c:ptCount val="1"/>
                <c:pt idx="0">
                  <c:v>Under-5 mortality rate</c:v>
                </c:pt>
              </c:strCache>
            </c:strRef>
          </c:tx>
          <c:spPr>
            <a:solidFill>
              <a:schemeClr val="accent4"/>
            </a:solidFill>
            <a:ln>
              <a:noFill/>
            </a:ln>
            <a:effectLst/>
          </c:spPr>
          <c:invertIfNegative val="0"/>
          <c:cat>
            <c:strRef>
              <c:extLst>
                <c:ext xmlns:c15="http://schemas.microsoft.com/office/drawing/2012/chart" uri="{02D57815-91ED-43cb-92C2-25804820EDAC}">
                  <c15:fullRef>
                    <c15:sqref>'Regional profile'!$A$112:$A$125</c15:sqref>
                  </c15:fullRef>
                </c:ext>
              </c:extLst>
              <c:f>('Regional profile'!$A$112,'Regional profile'!$A$119,'Regional profile'!$A$121,'Regional profile'!$A$125)</c:f>
              <c:strCache>
                <c:ptCount val="4"/>
                <c:pt idx="0">
                  <c:v>1980 - 1985</c:v>
                </c:pt>
                <c:pt idx="1">
                  <c:v>2015 - 2020</c:v>
                </c:pt>
                <c:pt idx="2">
                  <c:v>2025 - 2030</c:v>
                </c:pt>
                <c:pt idx="3">
                  <c:v>2045 - 2050</c:v>
                </c:pt>
              </c:strCache>
            </c:strRef>
          </c:cat>
          <c:val>
            <c:numRef>
              <c:extLst>
                <c:ext xmlns:c15="http://schemas.microsoft.com/office/drawing/2012/chart" uri="{02D57815-91ED-43cb-92C2-25804820EDAC}">
                  <c15:fullRef>
                    <c15:sqref>'Regional profile'!$C$112:$C$125</c15:sqref>
                  </c15:fullRef>
                </c:ext>
              </c:extLst>
              <c:f>('Regional profile'!$C$112,'Regional profile'!$C$119,'Regional profile'!$C$121,'Regional profile'!$C$125)</c:f>
              <c:numCache>
                <c:formatCode>0</c:formatCode>
                <c:ptCount val="4"/>
                <c:pt idx="0">
                  <c:v>118.215420464465</c:v>
                </c:pt>
                <c:pt idx="1">
                  <c:v>35.092383974166701</c:v>
                </c:pt>
                <c:pt idx="2">
                  <c:v>29.538025031255501</c:v>
                </c:pt>
                <c:pt idx="3">
                  <c:v>19.835399444736101</c:v>
                </c:pt>
              </c:numCache>
            </c:numRef>
          </c:val>
          <c:extLst>
            <c:ext xmlns:c16="http://schemas.microsoft.com/office/drawing/2014/chart" uri="{C3380CC4-5D6E-409C-BE32-E72D297353CC}">
              <c16:uniqueId val="{00000001-2455-4320-9FEC-7E09E00744E2}"/>
            </c:ext>
          </c:extLst>
        </c:ser>
        <c:dLbls>
          <c:showLegendKey val="0"/>
          <c:showVal val="0"/>
          <c:showCatName val="0"/>
          <c:showSerName val="0"/>
          <c:showPercent val="0"/>
          <c:showBubbleSize val="0"/>
        </c:dLbls>
        <c:gapWidth val="219"/>
        <c:overlap val="-27"/>
        <c:axId val="526208016"/>
        <c:axId val="2000215696"/>
      </c:barChart>
      <c:catAx>
        <c:axId val="52620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2000215696"/>
        <c:crosses val="autoZero"/>
        <c:auto val="1"/>
        <c:lblAlgn val="ctr"/>
        <c:lblOffset val="100"/>
        <c:noMultiLvlLbl val="0"/>
      </c:catAx>
      <c:valAx>
        <c:axId val="2000215696"/>
        <c:scaling>
          <c:orientation val="minMax"/>
        </c:scaling>
        <c:delete val="0"/>
        <c:axPos val="l"/>
        <c:majorGridlines>
          <c:spPr>
            <a:ln w="9525" cap="flat" cmpd="sng" algn="ctr">
              <a:solidFill>
                <a:srgbClr val="C8C8C8"/>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526208016"/>
        <c:crosses val="autoZero"/>
        <c:crossBetween val="between"/>
      </c:valAx>
      <c:spPr>
        <a:solidFill>
          <a:srgbClr val="E1E1E1"/>
        </a:solidFill>
        <a:ln>
          <a:noFill/>
        </a:ln>
        <a:effectLst/>
      </c:spPr>
    </c:plotArea>
    <c:legend>
      <c:legendPos val="tr"/>
      <c:layout>
        <c:manualLayout>
          <c:xMode val="edge"/>
          <c:yMode val="edge"/>
          <c:x val="0.68336276307739718"/>
          <c:y val="0.22842688048873616"/>
          <c:w val="0.27769457263350195"/>
          <c:h val="0.20881174217483978"/>
        </c:manualLayout>
      </c:layout>
      <c:overlay val="1"/>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Univers LT Std 57 Cn" panose="020B050602020205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Univers LT Std 57 Cn" panose="020B050602020205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Univers LT Std 57 Cn" panose="020B0506020202050204" pitchFamily="34" charset="0"/>
                <a:ea typeface="+mn-ea"/>
                <a:cs typeface="+mn-cs"/>
              </a:defRPr>
            </a:pPr>
            <a:r>
              <a:rPr lang="en-US" sz="1100" b="1"/>
              <a:t>Total fertility rate (children per woman)</a:t>
            </a: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lineChart>
        <c:grouping val="standard"/>
        <c:varyColors val="0"/>
        <c:ser>
          <c:idx val="0"/>
          <c:order val="0"/>
          <c:spPr>
            <a:ln w="28575" cap="rnd">
              <a:solidFill>
                <a:srgbClr val="009DB1"/>
              </a:solidFill>
              <a:round/>
            </a:ln>
            <a:effectLst/>
          </c:spPr>
          <c:marker>
            <c:symbol val="circle"/>
            <c:size val="5"/>
            <c:spPr>
              <a:solidFill>
                <a:srgbClr val="009DB1"/>
              </a:solidFill>
              <a:ln w="9525">
                <a:solidFill>
                  <a:srgbClr val="009DB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Univers LT Std 57 Cn" panose="020B050602020205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'Regional profile'!$A$154:$A$167</c:f>
              <c:strCache>
                <c:ptCount val="14"/>
                <c:pt idx="0">
                  <c:v>1980 - 1985</c:v>
                </c:pt>
                <c:pt idx="1">
                  <c:v>1985 - 1990</c:v>
                </c:pt>
                <c:pt idx="2">
                  <c:v>1990 - 1995</c:v>
                </c:pt>
                <c:pt idx="3">
                  <c:v>1995 - 2000</c:v>
                </c:pt>
                <c:pt idx="4">
                  <c:v>2000 - 2005</c:v>
                </c:pt>
                <c:pt idx="5">
                  <c:v>2005 - 2010</c:v>
                </c:pt>
                <c:pt idx="6">
                  <c:v>2010 - 2015</c:v>
                </c:pt>
                <c:pt idx="7">
                  <c:v>2015 - 2020</c:v>
                </c:pt>
                <c:pt idx="8">
                  <c:v>2020 - 2025</c:v>
                </c:pt>
                <c:pt idx="9">
                  <c:v>2025 - 2030</c:v>
                </c:pt>
                <c:pt idx="10">
                  <c:v>2030 - 2035</c:v>
                </c:pt>
                <c:pt idx="11">
                  <c:v>2035 - 2040</c:v>
                </c:pt>
                <c:pt idx="12">
                  <c:v>2040 - 2045</c:v>
                </c:pt>
                <c:pt idx="13">
                  <c:v>2045 - 2050</c:v>
                </c:pt>
              </c:strCache>
            </c:strRef>
          </c:cat>
          <c:val>
            <c:numRef>
              <c:f>'Regional profile'!$B$154:$B$167</c:f>
              <c:numCache>
                <c:formatCode>0.0</c:formatCode>
                <c:ptCount val="14"/>
                <c:pt idx="0">
                  <c:v>6.12042400087181</c:v>
                </c:pt>
                <c:pt idx="1">
                  <c:v>5.5143401404085397</c:v>
                </c:pt>
                <c:pt idx="2">
                  <c:v>4.7742855118732201</c:v>
                </c:pt>
                <c:pt idx="3">
                  <c:v>4.0960221296547603</c:v>
                </c:pt>
                <c:pt idx="4">
                  <c:v>3.65436314101045</c:v>
                </c:pt>
                <c:pt idx="5">
                  <c:v>3.4808770789300101</c:v>
                </c:pt>
                <c:pt idx="6">
                  <c:v>3.4702038178966199</c:v>
                </c:pt>
                <c:pt idx="7">
                  <c:v>3.2695228285816902</c:v>
                </c:pt>
                <c:pt idx="8">
                  <c:v>3.0849294865069901</c:v>
                </c:pt>
                <c:pt idx="9">
                  <c:v>2.9231877571035301</c:v>
                </c:pt>
                <c:pt idx="10">
                  <c:v>2.7836521878204099</c:v>
                </c:pt>
                <c:pt idx="11">
                  <c:v>2.6601261584617601</c:v>
                </c:pt>
                <c:pt idx="12">
                  <c:v>2.5497699369265598</c:v>
                </c:pt>
                <c:pt idx="13">
                  <c:v>2.4593750285187901</c:v>
                </c:pt>
              </c:numCache>
            </c:numRef>
          </c:val>
          <c:smooth val="0"/>
          <c:extLst>
            <c:ext xmlns:c16="http://schemas.microsoft.com/office/drawing/2014/chart" uri="{C3380CC4-5D6E-409C-BE32-E72D297353CC}">
              <c16:uniqueId val="{00000000-2EB5-4127-9E6C-940734E91E56}"/>
            </c:ext>
          </c:extLst>
        </c:ser>
        <c:dLbls>
          <c:dLblPos val="t"/>
          <c:showLegendKey val="0"/>
          <c:showVal val="1"/>
          <c:showCatName val="0"/>
          <c:showSerName val="0"/>
          <c:showPercent val="0"/>
          <c:showBubbleSize val="0"/>
        </c:dLbls>
        <c:marker val="1"/>
        <c:smooth val="0"/>
        <c:axId val="1994484944"/>
        <c:axId val="2082834080"/>
      </c:lineChart>
      <c:catAx>
        <c:axId val="1994484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2082834080"/>
        <c:crosses val="autoZero"/>
        <c:auto val="1"/>
        <c:lblAlgn val="ctr"/>
        <c:lblOffset val="100"/>
        <c:tickLblSkip val="1"/>
        <c:noMultiLvlLbl val="0"/>
      </c:catAx>
      <c:valAx>
        <c:axId val="2082834080"/>
        <c:scaling>
          <c:orientation val="minMax"/>
        </c:scaling>
        <c:delete val="0"/>
        <c:axPos val="l"/>
        <c:majorGridlines>
          <c:spPr>
            <a:ln w="9525" cap="flat" cmpd="sng" algn="ctr">
              <a:solidFill>
                <a:srgbClr val="C8C8C8"/>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1994484944"/>
        <c:crosses val="autoZero"/>
        <c:crossBetween val="between"/>
        <c:minorUnit val="1"/>
      </c:valAx>
      <c:spPr>
        <a:solidFill>
          <a:srgbClr val="E1E1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Univers LT Std 57 Cn" panose="020B050602020205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Univers LT Std 57 Cn" panose="020B0506020202050204" pitchFamily="34" charset="0"/>
                <a:ea typeface="+mn-ea"/>
                <a:cs typeface="+mn-cs"/>
              </a:defRPr>
            </a:pPr>
            <a:r>
              <a:rPr lang="en-US" sz="1100" b="1"/>
              <a:t>Population by age group (percentage)</a:t>
            </a: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Univers LT Std 57 Cn" panose="020B0506020202050204" pitchFamily="34" charset="0"/>
              <a:ea typeface="+mn-ea"/>
              <a:cs typeface="+mn-cs"/>
            </a:defRPr>
          </a:pPr>
          <a:endParaRPr lang="en-US"/>
        </a:p>
      </c:txPr>
    </c:title>
    <c:autoTitleDeleted val="0"/>
    <c:plotArea>
      <c:layout>
        <c:manualLayout>
          <c:layoutTarget val="inner"/>
          <c:xMode val="edge"/>
          <c:yMode val="edge"/>
          <c:x val="8.315340369687832E-2"/>
          <c:y val="0.2226432633420822"/>
          <c:w val="0.88564092254425641"/>
          <c:h val="0.6593788276465441"/>
        </c:manualLayout>
      </c:layout>
      <c:barChart>
        <c:barDir val="col"/>
        <c:grouping val="stacked"/>
        <c:varyColors val="0"/>
        <c:ser>
          <c:idx val="0"/>
          <c:order val="0"/>
          <c:tx>
            <c:strRef>
              <c:f>'Regional profile'!$B$217</c:f>
              <c:strCache>
                <c:ptCount val="1"/>
                <c:pt idx="0">
                  <c:v>0-4</c:v>
                </c:pt>
              </c:strCache>
            </c:strRef>
          </c:tx>
          <c:spPr>
            <a:solidFill>
              <a:srgbClr val="009D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Univers LT Std 57 Cn" panose="020B050602020205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'Regional profile'!$A$218:$A$232</c15:sqref>
                  </c15:fullRef>
                </c:ext>
              </c:extLst>
              <c:f>('Regional profile'!$A$218,'Regional profile'!$A$226,'Regional profile'!$A$228,'Regional profile'!$A$232)</c:f>
              <c:strCache>
                <c:ptCount val="4"/>
                <c:pt idx="0">
                  <c:v>1980</c:v>
                </c:pt>
                <c:pt idx="1">
                  <c:v>2020</c:v>
                </c:pt>
                <c:pt idx="2">
                  <c:v>2030</c:v>
                </c:pt>
                <c:pt idx="3">
                  <c:v>2050</c:v>
                </c:pt>
              </c:strCache>
            </c:strRef>
          </c:cat>
          <c:val>
            <c:numRef>
              <c:extLst>
                <c:ext xmlns:c15="http://schemas.microsoft.com/office/drawing/2012/chart" uri="{02D57815-91ED-43cb-92C2-25804820EDAC}">
                  <c15:fullRef>
                    <c15:sqref>'Regional profile'!$B$218:$B$232</c15:sqref>
                  </c15:fullRef>
                </c:ext>
              </c:extLst>
              <c:f>('Regional profile'!$B$218,'Regional profile'!$B$226,'Regional profile'!$B$228,'Regional profile'!$B$232)</c:f>
              <c:numCache>
                <c:formatCode>0.0</c:formatCode>
                <c:ptCount val="4"/>
                <c:pt idx="0">
                  <c:v>17.25669030341</c:v>
                </c:pt>
                <c:pt idx="1">
                  <c:v>11.679318802955301</c:v>
                </c:pt>
                <c:pt idx="2">
                  <c:v>9.9778622014352401</c:v>
                </c:pt>
                <c:pt idx="3">
                  <c:v>8.5944761118852995</c:v>
                </c:pt>
              </c:numCache>
            </c:numRef>
          </c:val>
          <c:extLst>
            <c:ext xmlns:c16="http://schemas.microsoft.com/office/drawing/2014/chart" uri="{C3380CC4-5D6E-409C-BE32-E72D297353CC}">
              <c16:uniqueId val="{00000000-41F0-4406-ACFB-2DF17219120C}"/>
            </c:ext>
          </c:extLst>
        </c:ser>
        <c:ser>
          <c:idx val="1"/>
          <c:order val="1"/>
          <c:tx>
            <c:strRef>
              <c:f>'Regional profile'!$C$217</c:f>
              <c:strCache>
                <c:ptCount val="1"/>
                <c:pt idx="0">
                  <c:v>5-14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Univers LT Std 57 Cn" panose="020B050602020205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'Regional profile'!$A$218:$A$232</c15:sqref>
                  </c15:fullRef>
                </c:ext>
              </c:extLst>
              <c:f>('Regional profile'!$A$218,'Regional profile'!$A$226,'Regional profile'!$A$228,'Regional profile'!$A$232)</c:f>
              <c:strCache>
                <c:ptCount val="4"/>
                <c:pt idx="0">
                  <c:v>1980</c:v>
                </c:pt>
                <c:pt idx="1">
                  <c:v>2020</c:v>
                </c:pt>
                <c:pt idx="2">
                  <c:v>2030</c:v>
                </c:pt>
                <c:pt idx="3">
                  <c:v>2050</c:v>
                </c:pt>
              </c:strCache>
            </c:strRef>
          </c:cat>
          <c:val>
            <c:numRef>
              <c:extLst>
                <c:ext xmlns:c15="http://schemas.microsoft.com/office/drawing/2012/chart" uri="{02D57815-91ED-43cb-92C2-25804820EDAC}">
                  <c15:fullRef>
                    <c15:sqref>'Regional profile'!$C$218:$C$232</c15:sqref>
                  </c15:fullRef>
                </c:ext>
              </c:extLst>
              <c:f>('Regional profile'!$C$218,'Regional profile'!$C$226,'Regional profile'!$C$228,'Regional profile'!$C$232)</c:f>
              <c:numCache>
                <c:formatCode>0.0</c:formatCode>
                <c:ptCount val="4"/>
                <c:pt idx="0">
                  <c:v>26.996085878528401</c:v>
                </c:pt>
                <c:pt idx="1">
                  <c:v>20.8882114194918</c:v>
                </c:pt>
                <c:pt idx="2">
                  <c:v>19.694329031505699</c:v>
                </c:pt>
                <c:pt idx="3">
                  <c:v>16.566584368529401</c:v>
                </c:pt>
              </c:numCache>
            </c:numRef>
          </c:val>
          <c:extLst>
            <c:ext xmlns:c16="http://schemas.microsoft.com/office/drawing/2014/chart" uri="{C3380CC4-5D6E-409C-BE32-E72D297353CC}">
              <c16:uniqueId val="{00000001-41F0-4406-ACFB-2DF17219120C}"/>
            </c:ext>
          </c:extLst>
        </c:ser>
        <c:ser>
          <c:idx val="2"/>
          <c:order val="2"/>
          <c:tx>
            <c:strRef>
              <c:f>'Regional profile'!$D$217</c:f>
              <c:strCache>
                <c:ptCount val="1"/>
                <c:pt idx="0">
                  <c:v>15-24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Univers LT Std 57 Cn" panose="020B050602020205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'Regional profile'!$A$218:$A$232</c15:sqref>
                  </c15:fullRef>
                </c:ext>
              </c:extLst>
              <c:f>('Regional profile'!$A$218,'Regional profile'!$A$226,'Regional profile'!$A$228,'Regional profile'!$A$232)</c:f>
              <c:strCache>
                <c:ptCount val="4"/>
                <c:pt idx="0">
                  <c:v>1980</c:v>
                </c:pt>
                <c:pt idx="1">
                  <c:v>2020</c:v>
                </c:pt>
                <c:pt idx="2">
                  <c:v>2030</c:v>
                </c:pt>
                <c:pt idx="3">
                  <c:v>2050</c:v>
                </c:pt>
              </c:strCache>
            </c:strRef>
          </c:cat>
          <c:val>
            <c:numRef>
              <c:extLst>
                <c:ext xmlns:c15="http://schemas.microsoft.com/office/drawing/2012/chart" uri="{02D57815-91ED-43cb-92C2-25804820EDAC}">
                  <c15:fullRef>
                    <c15:sqref>'Regional profile'!$D$218:$D$232</c15:sqref>
                  </c15:fullRef>
                </c:ext>
              </c:extLst>
              <c:f>('Regional profile'!$D$218,'Regional profile'!$D$226,'Regional profile'!$D$228,'Regional profile'!$D$232)</c:f>
              <c:numCache>
                <c:formatCode>0.0</c:formatCode>
                <c:ptCount val="4"/>
                <c:pt idx="0">
                  <c:v>19.393839823819299</c:v>
                </c:pt>
                <c:pt idx="1">
                  <c:v>16.891882082972099</c:v>
                </c:pt>
                <c:pt idx="2">
                  <c:v>17.544877583582501</c:v>
                </c:pt>
                <c:pt idx="3">
                  <c:v>15.4514295303076</c:v>
                </c:pt>
              </c:numCache>
            </c:numRef>
          </c:val>
          <c:extLst>
            <c:ext xmlns:c16="http://schemas.microsoft.com/office/drawing/2014/chart" uri="{C3380CC4-5D6E-409C-BE32-E72D297353CC}">
              <c16:uniqueId val="{00000002-41F0-4406-ACFB-2DF17219120C}"/>
            </c:ext>
          </c:extLst>
        </c:ser>
        <c:ser>
          <c:idx val="3"/>
          <c:order val="3"/>
          <c:tx>
            <c:strRef>
              <c:f>'Regional profile'!$E$217</c:f>
              <c:strCache>
                <c:ptCount val="1"/>
                <c:pt idx="0">
                  <c:v>25-64</c:v>
                </c:pt>
              </c:strCache>
            </c:strRef>
          </c:tx>
          <c:spPr>
            <a:solidFill>
              <a:srgbClr val="E56C0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Univers LT Std 57 Cn" panose="020B050602020205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'Regional profile'!$A$218:$A$232</c15:sqref>
                  </c15:fullRef>
                </c:ext>
              </c:extLst>
              <c:f>('Regional profile'!$A$218,'Regional profile'!$A$226,'Regional profile'!$A$228,'Regional profile'!$A$232)</c:f>
              <c:strCache>
                <c:ptCount val="4"/>
                <c:pt idx="0">
                  <c:v>1980</c:v>
                </c:pt>
                <c:pt idx="1">
                  <c:v>2020</c:v>
                </c:pt>
                <c:pt idx="2">
                  <c:v>2030</c:v>
                </c:pt>
                <c:pt idx="3">
                  <c:v>2050</c:v>
                </c:pt>
              </c:strCache>
            </c:strRef>
          </c:cat>
          <c:val>
            <c:numRef>
              <c:extLst>
                <c:ext xmlns:c15="http://schemas.microsoft.com/office/drawing/2012/chart" uri="{02D57815-91ED-43cb-92C2-25804820EDAC}">
                  <c15:fullRef>
                    <c15:sqref>'Regional profile'!$E$218:$E$232</c15:sqref>
                  </c15:fullRef>
                </c:ext>
              </c:extLst>
              <c:f>('Regional profile'!$E$218,'Regional profile'!$E$226,'Regional profile'!$E$228,'Regional profile'!$E$232)</c:f>
              <c:numCache>
                <c:formatCode>0.0</c:formatCode>
                <c:ptCount val="4"/>
                <c:pt idx="0">
                  <c:v>32.750481331186499</c:v>
                </c:pt>
                <c:pt idx="1">
                  <c:v>45.782506314037299</c:v>
                </c:pt>
                <c:pt idx="2">
                  <c:v>46.567912842675199</c:v>
                </c:pt>
                <c:pt idx="3">
                  <c:v>48.7389226956955</c:v>
                </c:pt>
              </c:numCache>
            </c:numRef>
          </c:val>
          <c:extLst>
            <c:ext xmlns:c16="http://schemas.microsoft.com/office/drawing/2014/chart" uri="{C3380CC4-5D6E-409C-BE32-E72D297353CC}">
              <c16:uniqueId val="{00000003-41F0-4406-ACFB-2DF17219120C}"/>
            </c:ext>
          </c:extLst>
        </c:ser>
        <c:ser>
          <c:idx val="4"/>
          <c:order val="4"/>
          <c:tx>
            <c:strRef>
              <c:f>'Regional profile'!$F$217</c:f>
              <c:strCache>
                <c:ptCount val="1"/>
                <c:pt idx="0">
                  <c:v>65+</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Univers LT Std 57 Cn" panose="020B050602020205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'Regional profile'!$A$218:$A$232</c15:sqref>
                  </c15:fullRef>
                </c:ext>
              </c:extLst>
              <c:f>('Regional profile'!$A$218,'Regional profile'!$A$226,'Regional profile'!$A$228,'Regional profile'!$A$232)</c:f>
              <c:strCache>
                <c:ptCount val="4"/>
                <c:pt idx="0">
                  <c:v>1980</c:v>
                </c:pt>
                <c:pt idx="1">
                  <c:v>2020</c:v>
                </c:pt>
                <c:pt idx="2">
                  <c:v>2030</c:v>
                </c:pt>
                <c:pt idx="3">
                  <c:v>2050</c:v>
                </c:pt>
              </c:strCache>
            </c:strRef>
          </c:cat>
          <c:val>
            <c:numRef>
              <c:extLst>
                <c:ext xmlns:c15="http://schemas.microsoft.com/office/drawing/2012/chart" uri="{02D57815-91ED-43cb-92C2-25804820EDAC}">
                  <c15:fullRef>
                    <c15:sqref>'Regional profile'!$F$218:$F$232</c15:sqref>
                  </c15:fullRef>
                </c:ext>
              </c:extLst>
              <c:f>('Regional profile'!$F$218,'Regional profile'!$F$226,'Regional profile'!$F$228,'Regional profile'!$F$232)</c:f>
              <c:numCache>
                <c:formatCode>0.0</c:formatCode>
                <c:ptCount val="4"/>
                <c:pt idx="0">
                  <c:v>3.6029026630557301</c:v>
                </c:pt>
                <c:pt idx="1">
                  <c:v>4.7580813805434596</c:v>
                </c:pt>
                <c:pt idx="2">
                  <c:v>6.2150183408013104</c:v>
                </c:pt>
                <c:pt idx="3">
                  <c:v>10.648587293582199</c:v>
                </c:pt>
              </c:numCache>
            </c:numRef>
          </c:val>
          <c:extLst>
            <c:ext xmlns:c16="http://schemas.microsoft.com/office/drawing/2014/chart" uri="{C3380CC4-5D6E-409C-BE32-E72D297353CC}">
              <c16:uniqueId val="{00000004-41F0-4406-ACFB-2DF17219120C}"/>
            </c:ext>
          </c:extLst>
        </c:ser>
        <c:dLbls>
          <c:dLblPos val="ctr"/>
          <c:showLegendKey val="0"/>
          <c:showVal val="1"/>
          <c:showCatName val="0"/>
          <c:showSerName val="0"/>
          <c:showPercent val="0"/>
          <c:showBubbleSize val="0"/>
        </c:dLbls>
        <c:gapWidth val="150"/>
        <c:overlap val="100"/>
        <c:axId val="515256480"/>
        <c:axId val="523840240"/>
      </c:barChart>
      <c:catAx>
        <c:axId val="515256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523840240"/>
        <c:crosses val="autoZero"/>
        <c:auto val="1"/>
        <c:lblAlgn val="ctr"/>
        <c:lblOffset val="100"/>
        <c:noMultiLvlLbl val="0"/>
      </c:catAx>
      <c:valAx>
        <c:axId val="523840240"/>
        <c:scaling>
          <c:orientation val="minMax"/>
          <c:max val="100"/>
        </c:scaling>
        <c:delete val="0"/>
        <c:axPos val="l"/>
        <c:majorGridlines>
          <c:spPr>
            <a:ln w="9525" cap="flat" cmpd="sng" algn="ctr">
              <a:solidFill>
                <a:srgbClr val="C8C8C8"/>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crossAx val="515256480"/>
        <c:crosses val="autoZero"/>
        <c:crossBetween val="between"/>
      </c:valAx>
      <c:spPr>
        <a:solidFill>
          <a:srgbClr val="E1E1E1"/>
        </a:solidFill>
        <a:ln>
          <a:noFill/>
        </a:ln>
        <a:effectLst/>
      </c:spPr>
    </c:plotArea>
    <c:legend>
      <c:legendPos val="t"/>
      <c:layout>
        <c:manualLayout>
          <c:xMode val="edge"/>
          <c:yMode val="edge"/>
          <c:x val="0.25004500370289529"/>
          <c:y val="0.12710003818251242"/>
          <c:w val="0.49990999259420932"/>
          <c:h val="8.7180146296145983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Univers LT Std 57 Cn" panose="020B050602020205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Univers LT Std 57 Cn" panose="020B050602020205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2" Type="http://schemas.openxmlformats.org/officeDocument/2006/relationships/chart" Target="../charts/chart22.xml"/><Relationship Id="rId16" Type="http://schemas.openxmlformats.org/officeDocument/2006/relationships/chart" Target="../charts/chart36.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drawing1.xml><?xml version="1.0" encoding="utf-8"?>
<xdr:wsDr xmlns:xdr="http://schemas.openxmlformats.org/drawingml/2006/spreadsheetDrawing" xmlns:a="http://schemas.openxmlformats.org/drawingml/2006/main">
  <xdr:twoCellAnchor>
    <xdr:from>
      <xdr:col>0</xdr:col>
      <xdr:colOff>0</xdr:colOff>
      <xdr:row>579</xdr:row>
      <xdr:rowOff>0</xdr:rowOff>
    </xdr:from>
    <xdr:to>
      <xdr:col>6</xdr:col>
      <xdr:colOff>3810</xdr:colOff>
      <xdr:row>592</xdr:row>
      <xdr:rowOff>177401</xdr:rowOff>
    </xdr:to>
    <xdr:graphicFrame macro="">
      <xdr:nvGraphicFramePr>
        <xdr:cNvPr id="2" name="Chart 1">
          <a:extLst>
            <a:ext uri="{FF2B5EF4-FFF2-40B4-BE49-F238E27FC236}">
              <a16:creationId xmlns:a16="http://schemas.microsoft.com/office/drawing/2014/main" id="{6A4C4C10-6E35-4FEB-A416-5B93CBBE4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638</xdr:row>
      <xdr:rowOff>28573</xdr:rowOff>
    </xdr:from>
    <xdr:to>
      <xdr:col>6</xdr:col>
      <xdr:colOff>9525</xdr:colOff>
      <xdr:row>652</xdr:row>
      <xdr:rowOff>13333</xdr:rowOff>
    </xdr:to>
    <xdr:graphicFrame macro="">
      <xdr:nvGraphicFramePr>
        <xdr:cNvPr id="3" name="Chart 2">
          <a:extLst>
            <a:ext uri="{FF2B5EF4-FFF2-40B4-BE49-F238E27FC236}">
              <a16:creationId xmlns:a16="http://schemas.microsoft.com/office/drawing/2014/main" id="{8A0551AD-207B-4F0C-B9A1-A7B9C1AABE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673</xdr:row>
      <xdr:rowOff>9525</xdr:rowOff>
    </xdr:from>
    <xdr:to>
      <xdr:col>6</xdr:col>
      <xdr:colOff>3810</xdr:colOff>
      <xdr:row>686</xdr:row>
      <xdr:rowOff>172498</xdr:rowOff>
    </xdr:to>
    <xdr:graphicFrame macro="">
      <xdr:nvGraphicFramePr>
        <xdr:cNvPr id="4" name="Chart 3">
          <a:extLst>
            <a:ext uri="{FF2B5EF4-FFF2-40B4-BE49-F238E27FC236}">
              <a16:creationId xmlns:a16="http://schemas.microsoft.com/office/drawing/2014/main" id="{325875E8-D609-4DA8-A14F-34F531C589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xdr:row>
      <xdr:rowOff>9525</xdr:rowOff>
    </xdr:from>
    <xdr:to>
      <xdr:col>6</xdr:col>
      <xdr:colOff>3810</xdr:colOff>
      <xdr:row>35</xdr:row>
      <xdr:rowOff>184785</xdr:rowOff>
    </xdr:to>
    <xdr:graphicFrame macro="">
      <xdr:nvGraphicFramePr>
        <xdr:cNvPr id="5" name="Chart 4">
          <a:extLst>
            <a:ext uri="{FF2B5EF4-FFF2-40B4-BE49-F238E27FC236}">
              <a16:creationId xmlns:a16="http://schemas.microsoft.com/office/drawing/2014/main" id="{7AADAC1A-1B5E-4E78-98EF-C7F30007A5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xdr:row>
      <xdr:rowOff>3705</xdr:rowOff>
    </xdr:from>
    <xdr:to>
      <xdr:col>9</xdr:col>
      <xdr:colOff>15240</xdr:colOff>
      <xdr:row>69</xdr:row>
      <xdr:rowOff>178965</xdr:rowOff>
    </xdr:to>
    <xdr:graphicFrame macro="">
      <xdr:nvGraphicFramePr>
        <xdr:cNvPr id="6" name="Chart 5">
          <a:extLst>
            <a:ext uri="{FF2B5EF4-FFF2-40B4-BE49-F238E27FC236}">
              <a16:creationId xmlns:a16="http://schemas.microsoft.com/office/drawing/2014/main" id="{732D14CB-26FB-4214-BB0F-A9A5F8AB7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92</xdr:row>
      <xdr:rowOff>1588</xdr:rowOff>
    </xdr:from>
    <xdr:to>
      <xdr:col>6</xdr:col>
      <xdr:colOff>2286</xdr:colOff>
      <xdr:row>105</xdr:row>
      <xdr:rowOff>185992</xdr:rowOff>
    </xdr:to>
    <xdr:graphicFrame macro="">
      <xdr:nvGraphicFramePr>
        <xdr:cNvPr id="7" name="Chart 6">
          <a:extLst>
            <a:ext uri="{FF2B5EF4-FFF2-40B4-BE49-F238E27FC236}">
              <a16:creationId xmlns:a16="http://schemas.microsoft.com/office/drawing/2014/main" id="{B45CD5AC-7063-4CC5-838B-C81AE225F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125</xdr:row>
      <xdr:rowOff>184150</xdr:rowOff>
    </xdr:from>
    <xdr:to>
      <xdr:col>6</xdr:col>
      <xdr:colOff>2286</xdr:colOff>
      <xdr:row>139</xdr:row>
      <xdr:rowOff>178054</xdr:rowOff>
    </xdr:to>
    <xdr:graphicFrame macro="">
      <xdr:nvGraphicFramePr>
        <xdr:cNvPr id="8" name="Chart 7">
          <a:extLst>
            <a:ext uri="{FF2B5EF4-FFF2-40B4-BE49-F238E27FC236}">
              <a16:creationId xmlns:a16="http://schemas.microsoft.com/office/drawing/2014/main" id="{81F7A970-26E0-4ABD-A816-EFB02A020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168</xdr:row>
      <xdr:rowOff>8997</xdr:rowOff>
    </xdr:from>
    <xdr:to>
      <xdr:col>9</xdr:col>
      <xdr:colOff>15240</xdr:colOff>
      <xdr:row>182</xdr:row>
      <xdr:rowOff>0</xdr:rowOff>
    </xdr:to>
    <xdr:graphicFrame macro="">
      <xdr:nvGraphicFramePr>
        <xdr:cNvPr id="9" name="Chart 8">
          <a:extLst>
            <a:ext uri="{FF2B5EF4-FFF2-40B4-BE49-F238E27FC236}">
              <a16:creationId xmlns:a16="http://schemas.microsoft.com/office/drawing/2014/main" id="{DBD51E70-D979-4B42-A0EB-68FFD28794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233</xdr:row>
      <xdr:rowOff>0</xdr:rowOff>
    </xdr:from>
    <xdr:to>
      <xdr:col>5</xdr:col>
      <xdr:colOff>809530</xdr:colOff>
      <xdr:row>246</xdr:row>
      <xdr:rowOff>184404</xdr:rowOff>
    </xdr:to>
    <xdr:graphicFrame macro="">
      <xdr:nvGraphicFramePr>
        <xdr:cNvPr id="10" name="Chart 9">
          <a:extLst>
            <a:ext uri="{FF2B5EF4-FFF2-40B4-BE49-F238E27FC236}">
              <a16:creationId xmlns:a16="http://schemas.microsoft.com/office/drawing/2014/main" id="{9DBD0CAC-2378-4A52-8134-AEA90D618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300</xdr:row>
      <xdr:rowOff>8468</xdr:rowOff>
    </xdr:from>
    <xdr:to>
      <xdr:col>6</xdr:col>
      <xdr:colOff>3810</xdr:colOff>
      <xdr:row>313</xdr:row>
      <xdr:rowOff>180975</xdr:rowOff>
    </xdr:to>
    <xdr:graphicFrame macro="">
      <xdr:nvGraphicFramePr>
        <xdr:cNvPr id="11" name="Chart 10">
          <a:extLst>
            <a:ext uri="{FF2B5EF4-FFF2-40B4-BE49-F238E27FC236}">
              <a16:creationId xmlns:a16="http://schemas.microsoft.com/office/drawing/2014/main" id="{9AB17AB8-6B0F-46B8-9449-DF078A0A30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446</xdr:row>
      <xdr:rowOff>190499</xdr:rowOff>
    </xdr:from>
    <xdr:to>
      <xdr:col>6</xdr:col>
      <xdr:colOff>16574</xdr:colOff>
      <xdr:row>460</xdr:row>
      <xdr:rowOff>175259</xdr:rowOff>
    </xdr:to>
    <xdr:graphicFrame macro="">
      <xdr:nvGraphicFramePr>
        <xdr:cNvPr id="12" name="Chart 11">
          <a:extLst>
            <a:ext uri="{FF2B5EF4-FFF2-40B4-BE49-F238E27FC236}">
              <a16:creationId xmlns:a16="http://schemas.microsoft.com/office/drawing/2014/main" id="{BA3D0BFA-48C3-4197-8385-C55C12BA59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338</xdr:row>
      <xdr:rowOff>10583</xdr:rowOff>
    </xdr:from>
    <xdr:to>
      <xdr:col>6</xdr:col>
      <xdr:colOff>16574</xdr:colOff>
      <xdr:row>352</xdr:row>
      <xdr:rowOff>1058</xdr:rowOff>
    </xdr:to>
    <xdr:graphicFrame macro="">
      <xdr:nvGraphicFramePr>
        <xdr:cNvPr id="13" name="Chart 12">
          <a:extLst>
            <a:ext uri="{FF2B5EF4-FFF2-40B4-BE49-F238E27FC236}">
              <a16:creationId xmlns:a16="http://schemas.microsoft.com/office/drawing/2014/main" id="{99DD12D2-47DF-4FB9-8FD1-9B09863E1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373</xdr:row>
      <xdr:rowOff>181505</xdr:rowOff>
    </xdr:from>
    <xdr:to>
      <xdr:col>6</xdr:col>
      <xdr:colOff>16574</xdr:colOff>
      <xdr:row>387</xdr:row>
      <xdr:rowOff>171980</xdr:rowOff>
    </xdr:to>
    <xdr:graphicFrame macro="">
      <xdr:nvGraphicFramePr>
        <xdr:cNvPr id="14" name="Chart 13">
          <a:extLst>
            <a:ext uri="{FF2B5EF4-FFF2-40B4-BE49-F238E27FC236}">
              <a16:creationId xmlns:a16="http://schemas.microsoft.com/office/drawing/2014/main" id="{3B73E44D-D68D-44F2-A055-91303DCD2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410</xdr:row>
      <xdr:rowOff>3705</xdr:rowOff>
    </xdr:from>
    <xdr:to>
      <xdr:col>6</xdr:col>
      <xdr:colOff>16574</xdr:colOff>
      <xdr:row>423</xdr:row>
      <xdr:rowOff>175155</xdr:rowOff>
    </xdr:to>
    <xdr:graphicFrame macro="">
      <xdr:nvGraphicFramePr>
        <xdr:cNvPr id="15" name="Chart 14">
          <a:extLst>
            <a:ext uri="{FF2B5EF4-FFF2-40B4-BE49-F238E27FC236}">
              <a16:creationId xmlns:a16="http://schemas.microsoft.com/office/drawing/2014/main" id="{9CAE135D-0924-4087-969D-F8E28B1945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482</xdr:row>
      <xdr:rowOff>9525</xdr:rowOff>
    </xdr:from>
    <xdr:to>
      <xdr:col>6</xdr:col>
      <xdr:colOff>2286</xdr:colOff>
      <xdr:row>495</xdr:row>
      <xdr:rowOff>187050</xdr:rowOff>
    </xdr:to>
    <xdr:graphicFrame macro="">
      <xdr:nvGraphicFramePr>
        <xdr:cNvPr id="16" name="Chart 15">
          <a:extLst>
            <a:ext uri="{FF2B5EF4-FFF2-40B4-BE49-F238E27FC236}">
              <a16:creationId xmlns:a16="http://schemas.microsoft.com/office/drawing/2014/main" id="{50842350-B2C8-4293-B676-F0F2984273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523</xdr:row>
      <xdr:rowOff>1</xdr:rowOff>
    </xdr:from>
    <xdr:to>
      <xdr:col>6</xdr:col>
      <xdr:colOff>3810</xdr:colOff>
      <xdr:row>536</xdr:row>
      <xdr:rowOff>173821</xdr:rowOff>
    </xdr:to>
    <xdr:graphicFrame macro="">
      <xdr:nvGraphicFramePr>
        <xdr:cNvPr id="17" name="Chart 16">
          <a:extLst>
            <a:ext uri="{FF2B5EF4-FFF2-40B4-BE49-F238E27FC236}">
              <a16:creationId xmlns:a16="http://schemas.microsoft.com/office/drawing/2014/main" id="{B906C6E9-D1EF-4572-869A-BC662B07E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801</xdr:row>
      <xdr:rowOff>0</xdr:rowOff>
    </xdr:from>
    <xdr:to>
      <xdr:col>6</xdr:col>
      <xdr:colOff>3810</xdr:colOff>
      <xdr:row>814</xdr:row>
      <xdr:rowOff>184404</xdr:rowOff>
    </xdr:to>
    <xdr:graphicFrame macro="">
      <xdr:nvGraphicFramePr>
        <xdr:cNvPr id="18" name="Chart 17">
          <a:extLst>
            <a:ext uri="{FF2B5EF4-FFF2-40B4-BE49-F238E27FC236}">
              <a16:creationId xmlns:a16="http://schemas.microsoft.com/office/drawing/2014/main" id="{C35875AE-030B-42ED-B88C-B5CA01C2C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xdr:colOff>
      <xdr:row>728</xdr:row>
      <xdr:rowOff>0</xdr:rowOff>
    </xdr:from>
    <xdr:to>
      <xdr:col>6</xdr:col>
      <xdr:colOff>1</xdr:colOff>
      <xdr:row>741</xdr:row>
      <xdr:rowOff>180975</xdr:rowOff>
    </xdr:to>
    <xdr:graphicFrame macro="">
      <xdr:nvGraphicFramePr>
        <xdr:cNvPr id="19" name="Chart 18">
          <a:extLst>
            <a:ext uri="{FF2B5EF4-FFF2-40B4-BE49-F238E27FC236}">
              <a16:creationId xmlns:a16="http://schemas.microsoft.com/office/drawing/2014/main" id="{1F99B2CF-609F-4D49-8193-1D1725E9D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747</xdr:row>
      <xdr:rowOff>0</xdr:rowOff>
    </xdr:from>
    <xdr:to>
      <xdr:col>6</xdr:col>
      <xdr:colOff>3810</xdr:colOff>
      <xdr:row>760</xdr:row>
      <xdr:rowOff>175260</xdr:rowOff>
    </xdr:to>
    <xdr:graphicFrame macro="">
      <xdr:nvGraphicFramePr>
        <xdr:cNvPr id="20" name="Chart 19">
          <a:extLst>
            <a:ext uri="{FF2B5EF4-FFF2-40B4-BE49-F238E27FC236}">
              <a16:creationId xmlns:a16="http://schemas.microsoft.com/office/drawing/2014/main" id="{2408BED8-9C27-4136-850D-CCAD809076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766</xdr:row>
      <xdr:rowOff>0</xdr:rowOff>
    </xdr:from>
    <xdr:to>
      <xdr:col>6</xdr:col>
      <xdr:colOff>3810</xdr:colOff>
      <xdr:row>779</xdr:row>
      <xdr:rowOff>175260</xdr:rowOff>
    </xdr:to>
    <xdr:graphicFrame macro="">
      <xdr:nvGraphicFramePr>
        <xdr:cNvPr id="21" name="Chart 20">
          <a:extLst>
            <a:ext uri="{FF2B5EF4-FFF2-40B4-BE49-F238E27FC236}">
              <a16:creationId xmlns:a16="http://schemas.microsoft.com/office/drawing/2014/main" id="{2B51336F-4EA9-4950-91F2-31D8D9AF77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580</xdr:row>
      <xdr:rowOff>0</xdr:rowOff>
    </xdr:from>
    <xdr:to>
      <xdr:col>6</xdr:col>
      <xdr:colOff>3810</xdr:colOff>
      <xdr:row>593</xdr:row>
      <xdr:rowOff>177401</xdr:rowOff>
    </xdr:to>
    <xdr:graphicFrame macro="">
      <xdr:nvGraphicFramePr>
        <xdr:cNvPr id="2" name="Chart 1">
          <a:extLst>
            <a:ext uri="{FF2B5EF4-FFF2-40B4-BE49-F238E27FC236}">
              <a16:creationId xmlns:a16="http://schemas.microsoft.com/office/drawing/2014/main" id="{63B5BF8E-6F09-4F4E-B697-550AF1A55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639</xdr:row>
      <xdr:rowOff>28573</xdr:rowOff>
    </xdr:from>
    <xdr:to>
      <xdr:col>6</xdr:col>
      <xdr:colOff>9525</xdr:colOff>
      <xdr:row>653</xdr:row>
      <xdr:rowOff>13333</xdr:rowOff>
    </xdr:to>
    <xdr:graphicFrame macro="">
      <xdr:nvGraphicFramePr>
        <xdr:cNvPr id="3" name="Chart 2">
          <a:extLst>
            <a:ext uri="{FF2B5EF4-FFF2-40B4-BE49-F238E27FC236}">
              <a16:creationId xmlns:a16="http://schemas.microsoft.com/office/drawing/2014/main" id="{7225E8D2-D8D2-4766-84E9-63D4E62AA7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674</xdr:row>
      <xdr:rowOff>9525</xdr:rowOff>
    </xdr:from>
    <xdr:to>
      <xdr:col>6</xdr:col>
      <xdr:colOff>3810</xdr:colOff>
      <xdr:row>687</xdr:row>
      <xdr:rowOff>172498</xdr:rowOff>
    </xdr:to>
    <xdr:graphicFrame macro="">
      <xdr:nvGraphicFramePr>
        <xdr:cNvPr id="4" name="Chart 3">
          <a:extLst>
            <a:ext uri="{FF2B5EF4-FFF2-40B4-BE49-F238E27FC236}">
              <a16:creationId xmlns:a16="http://schemas.microsoft.com/office/drawing/2014/main" id="{1CB98AE8-BE63-4C45-AD2A-B01598550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6</xdr:col>
      <xdr:colOff>3810</xdr:colOff>
      <xdr:row>36</xdr:row>
      <xdr:rowOff>184785</xdr:rowOff>
    </xdr:to>
    <xdr:graphicFrame macro="">
      <xdr:nvGraphicFramePr>
        <xdr:cNvPr id="5" name="Chart 4">
          <a:extLst>
            <a:ext uri="{FF2B5EF4-FFF2-40B4-BE49-F238E27FC236}">
              <a16:creationId xmlns:a16="http://schemas.microsoft.com/office/drawing/2014/main" id="{DB6D53D6-5449-4E89-A28B-6DFA3D862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57</xdr:row>
      <xdr:rowOff>3705</xdr:rowOff>
    </xdr:from>
    <xdr:to>
      <xdr:col>9</xdr:col>
      <xdr:colOff>15240</xdr:colOff>
      <xdr:row>70</xdr:row>
      <xdr:rowOff>178965</xdr:rowOff>
    </xdr:to>
    <xdr:graphicFrame macro="">
      <xdr:nvGraphicFramePr>
        <xdr:cNvPr id="6" name="Chart 5">
          <a:extLst>
            <a:ext uri="{FF2B5EF4-FFF2-40B4-BE49-F238E27FC236}">
              <a16:creationId xmlns:a16="http://schemas.microsoft.com/office/drawing/2014/main" id="{B8D13357-346C-496F-8465-8C228F29B1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93</xdr:row>
      <xdr:rowOff>1588</xdr:rowOff>
    </xdr:from>
    <xdr:to>
      <xdr:col>6</xdr:col>
      <xdr:colOff>2286</xdr:colOff>
      <xdr:row>106</xdr:row>
      <xdr:rowOff>185992</xdr:rowOff>
    </xdr:to>
    <xdr:graphicFrame macro="">
      <xdr:nvGraphicFramePr>
        <xdr:cNvPr id="7" name="Chart 6">
          <a:extLst>
            <a:ext uri="{FF2B5EF4-FFF2-40B4-BE49-F238E27FC236}">
              <a16:creationId xmlns:a16="http://schemas.microsoft.com/office/drawing/2014/main" id="{AD71A3C2-9FFA-4A9A-AE8C-67FFAA1516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126</xdr:row>
      <xdr:rowOff>184150</xdr:rowOff>
    </xdr:from>
    <xdr:to>
      <xdr:col>6</xdr:col>
      <xdr:colOff>2286</xdr:colOff>
      <xdr:row>140</xdr:row>
      <xdr:rowOff>178054</xdr:rowOff>
    </xdr:to>
    <xdr:graphicFrame macro="">
      <xdr:nvGraphicFramePr>
        <xdr:cNvPr id="8" name="Chart 7">
          <a:extLst>
            <a:ext uri="{FF2B5EF4-FFF2-40B4-BE49-F238E27FC236}">
              <a16:creationId xmlns:a16="http://schemas.microsoft.com/office/drawing/2014/main" id="{A894166D-75D6-4488-8BF2-AD8DB818A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169</xdr:row>
      <xdr:rowOff>8997</xdr:rowOff>
    </xdr:from>
    <xdr:to>
      <xdr:col>9</xdr:col>
      <xdr:colOff>15240</xdr:colOff>
      <xdr:row>183</xdr:row>
      <xdr:rowOff>0</xdr:rowOff>
    </xdr:to>
    <xdr:graphicFrame macro="">
      <xdr:nvGraphicFramePr>
        <xdr:cNvPr id="9" name="Chart 8">
          <a:extLst>
            <a:ext uri="{FF2B5EF4-FFF2-40B4-BE49-F238E27FC236}">
              <a16:creationId xmlns:a16="http://schemas.microsoft.com/office/drawing/2014/main" id="{7A72525F-BADC-49D1-93B9-BD2FFB88F1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301</xdr:row>
      <xdr:rowOff>8468</xdr:rowOff>
    </xdr:from>
    <xdr:to>
      <xdr:col>6</xdr:col>
      <xdr:colOff>3810</xdr:colOff>
      <xdr:row>314</xdr:row>
      <xdr:rowOff>180975</xdr:rowOff>
    </xdr:to>
    <xdr:graphicFrame macro="">
      <xdr:nvGraphicFramePr>
        <xdr:cNvPr id="13" name="Chart 12">
          <a:extLst>
            <a:ext uri="{FF2B5EF4-FFF2-40B4-BE49-F238E27FC236}">
              <a16:creationId xmlns:a16="http://schemas.microsoft.com/office/drawing/2014/main" id="{D920FAEE-A338-4371-9D09-A5F9EEE79A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447</xdr:row>
      <xdr:rowOff>190499</xdr:rowOff>
    </xdr:from>
    <xdr:to>
      <xdr:col>6</xdr:col>
      <xdr:colOff>16574</xdr:colOff>
      <xdr:row>461</xdr:row>
      <xdr:rowOff>175259</xdr:rowOff>
    </xdr:to>
    <xdr:graphicFrame macro="">
      <xdr:nvGraphicFramePr>
        <xdr:cNvPr id="14" name="Chart 13">
          <a:extLst>
            <a:ext uri="{FF2B5EF4-FFF2-40B4-BE49-F238E27FC236}">
              <a16:creationId xmlns:a16="http://schemas.microsoft.com/office/drawing/2014/main" id="{DBFC8A24-B02B-4538-ABEF-8BF63523E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339</xdr:row>
      <xdr:rowOff>10583</xdr:rowOff>
    </xdr:from>
    <xdr:to>
      <xdr:col>6</xdr:col>
      <xdr:colOff>16574</xdr:colOff>
      <xdr:row>353</xdr:row>
      <xdr:rowOff>1058</xdr:rowOff>
    </xdr:to>
    <xdr:graphicFrame macro="">
      <xdr:nvGraphicFramePr>
        <xdr:cNvPr id="15" name="Chart 14">
          <a:extLst>
            <a:ext uri="{FF2B5EF4-FFF2-40B4-BE49-F238E27FC236}">
              <a16:creationId xmlns:a16="http://schemas.microsoft.com/office/drawing/2014/main" id="{CEA2B1B9-13F7-4F54-BE1F-EBF033B06A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374</xdr:row>
      <xdr:rowOff>181505</xdr:rowOff>
    </xdr:from>
    <xdr:to>
      <xdr:col>6</xdr:col>
      <xdr:colOff>16574</xdr:colOff>
      <xdr:row>388</xdr:row>
      <xdr:rowOff>171980</xdr:rowOff>
    </xdr:to>
    <xdr:graphicFrame macro="">
      <xdr:nvGraphicFramePr>
        <xdr:cNvPr id="16" name="Chart 15">
          <a:extLst>
            <a:ext uri="{FF2B5EF4-FFF2-40B4-BE49-F238E27FC236}">
              <a16:creationId xmlns:a16="http://schemas.microsoft.com/office/drawing/2014/main" id="{903BFBC6-FBC1-4326-A8B7-8C1CEAD4EE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411</xdr:row>
      <xdr:rowOff>3705</xdr:rowOff>
    </xdr:from>
    <xdr:to>
      <xdr:col>6</xdr:col>
      <xdr:colOff>16574</xdr:colOff>
      <xdr:row>424</xdr:row>
      <xdr:rowOff>175155</xdr:rowOff>
    </xdr:to>
    <xdr:graphicFrame macro="">
      <xdr:nvGraphicFramePr>
        <xdr:cNvPr id="17" name="Chart 16">
          <a:extLst>
            <a:ext uri="{FF2B5EF4-FFF2-40B4-BE49-F238E27FC236}">
              <a16:creationId xmlns:a16="http://schemas.microsoft.com/office/drawing/2014/main" id="{F8C2E102-02D6-4F8E-890B-67964DAAA1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483</xdr:row>
      <xdr:rowOff>9525</xdr:rowOff>
    </xdr:from>
    <xdr:to>
      <xdr:col>6</xdr:col>
      <xdr:colOff>2286</xdr:colOff>
      <xdr:row>496</xdr:row>
      <xdr:rowOff>187050</xdr:rowOff>
    </xdr:to>
    <xdr:graphicFrame macro="">
      <xdr:nvGraphicFramePr>
        <xdr:cNvPr id="18" name="Chart 17">
          <a:extLst>
            <a:ext uri="{FF2B5EF4-FFF2-40B4-BE49-F238E27FC236}">
              <a16:creationId xmlns:a16="http://schemas.microsoft.com/office/drawing/2014/main" id="{3C2D41EC-29ED-4970-A0A1-A174B105E3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524</xdr:row>
      <xdr:rowOff>1</xdr:rowOff>
    </xdr:from>
    <xdr:to>
      <xdr:col>6</xdr:col>
      <xdr:colOff>3810</xdr:colOff>
      <xdr:row>537</xdr:row>
      <xdr:rowOff>173821</xdr:rowOff>
    </xdr:to>
    <xdr:graphicFrame macro="">
      <xdr:nvGraphicFramePr>
        <xdr:cNvPr id="19" name="Chart 18">
          <a:extLst>
            <a:ext uri="{FF2B5EF4-FFF2-40B4-BE49-F238E27FC236}">
              <a16:creationId xmlns:a16="http://schemas.microsoft.com/office/drawing/2014/main" id="{49D36990-FEBD-43FA-97AC-5A50F56CD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234</xdr:row>
      <xdr:rowOff>0</xdr:rowOff>
    </xdr:from>
    <xdr:to>
      <xdr:col>5</xdr:col>
      <xdr:colOff>809530</xdr:colOff>
      <xdr:row>247</xdr:row>
      <xdr:rowOff>184404</xdr:rowOff>
    </xdr:to>
    <xdr:graphicFrame macro="">
      <xdr:nvGraphicFramePr>
        <xdr:cNvPr id="20" name="Chart 19">
          <a:extLst>
            <a:ext uri="{FF2B5EF4-FFF2-40B4-BE49-F238E27FC236}">
              <a16:creationId xmlns:a16="http://schemas.microsoft.com/office/drawing/2014/main" id="{73C321B8-C4B0-4026-84E4-7AB1FBA1D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333375</xdr:colOff>
      <xdr:row>39</xdr:row>
      <xdr:rowOff>14287</xdr:rowOff>
    </xdr:from>
    <xdr:to>
      <xdr:col>4</xdr:col>
      <xdr:colOff>981075</xdr:colOff>
      <xdr:row>53</xdr:row>
      <xdr:rowOff>90487</xdr:rowOff>
    </xdr:to>
    <xdr:graphicFrame macro="">
      <xdr:nvGraphicFramePr>
        <xdr:cNvPr id="2" name="Chart 1">
          <a:extLst>
            <a:ext uri="{FF2B5EF4-FFF2-40B4-BE49-F238E27FC236}">
              <a16:creationId xmlns:a16="http://schemas.microsoft.com/office/drawing/2014/main" id="{15EA5BFF-1091-4F2C-A884-A09C2E070D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1066800</xdr:colOff>
      <xdr:row>39</xdr:row>
      <xdr:rowOff>9525</xdr:rowOff>
    </xdr:from>
    <xdr:to>
      <xdr:col>8</xdr:col>
      <xdr:colOff>676275</xdr:colOff>
      <xdr:row>53</xdr:row>
      <xdr:rowOff>85725</xdr:rowOff>
    </xdr:to>
    <xdr:graphicFrame macro="">
      <xdr:nvGraphicFramePr>
        <xdr:cNvPr id="3" name="Chart 2">
          <a:extLst>
            <a:ext uri="{FF2B5EF4-FFF2-40B4-BE49-F238E27FC236}">
              <a16:creationId xmlns:a16="http://schemas.microsoft.com/office/drawing/2014/main" id="{74553945-E58F-4B16-99E8-09E821CEF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800100</xdr:colOff>
      <xdr:row>39</xdr:row>
      <xdr:rowOff>9525</xdr:rowOff>
    </xdr:from>
    <xdr:to>
      <xdr:col>13</xdr:col>
      <xdr:colOff>295275</xdr:colOff>
      <xdr:row>53</xdr:row>
      <xdr:rowOff>85725</xdr:rowOff>
    </xdr:to>
    <xdr:graphicFrame macro="">
      <xdr:nvGraphicFramePr>
        <xdr:cNvPr id="4" name="Chart 3">
          <a:extLst>
            <a:ext uri="{FF2B5EF4-FFF2-40B4-BE49-F238E27FC236}">
              <a16:creationId xmlns:a16="http://schemas.microsoft.com/office/drawing/2014/main" id="{CA14B734-B9A8-4814-B0CE-19FAF40025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8" Type="http://schemas.openxmlformats.org/officeDocument/2006/relationships/hyperlink" Target="http://data.uis.unesco.org/OECDStat_Metadata/ShowMetadata.ashx?Dataset=EDULIT_DS&amp;Coords=%5bEDULIT_IND%5d.%5bGER_5T8_M%5d&amp;ShowOnWeb=true&amp;Lang=en" TargetMode="External"/><Relationship Id="rId13" Type="http://schemas.openxmlformats.org/officeDocument/2006/relationships/comments" Target="../comments2.xml"/><Relationship Id="rId3" Type="http://schemas.openxmlformats.org/officeDocument/2006/relationships/hyperlink" Target="http://data.uis.unesco.org/OECDStat_Metadata/ShowMetadata.ashx?Dataset=EDULIT_DS&amp;Coords=%5bEDULIT_IND%5d.%5bNER_1_F_CP%5d&amp;ShowOnWeb=true&amp;Lang=en" TargetMode="External"/><Relationship Id="rId7" Type="http://schemas.openxmlformats.org/officeDocument/2006/relationships/hyperlink" Target="http://data.uis.unesco.org/OECDStat_Metadata/ShowMetadata.ashx?Dataset=EDULIT_DS&amp;Coords=%5bEDULIT_IND%5d.%5bGER_5T8%5d&amp;ShowOnWeb=true&amp;Lang=en" TargetMode="External"/><Relationship Id="rId12" Type="http://schemas.openxmlformats.org/officeDocument/2006/relationships/vmlDrawing" Target="../drawings/vmlDrawing2.vml"/><Relationship Id="rId2" Type="http://schemas.openxmlformats.org/officeDocument/2006/relationships/hyperlink" Target="http://data.uis.unesco.org/OECDStat_Metadata/ShowMetadata.ashx?Dataset=EDULIT_DS&amp;Coords=%5bEDULIT_IND%5d.%5bNER_1_M_CP%5d&amp;ShowOnWeb=true&amp;Lang=en" TargetMode="External"/><Relationship Id="rId1" Type="http://schemas.openxmlformats.org/officeDocument/2006/relationships/hyperlink" Target="http://data.uis.unesco.org/OECDStat_Metadata/ShowMetadata.ashx?Dataset=EDULIT_DS&amp;Coords=%5bEDULIT_IND%5d.%5bNER_1_CP%5d&amp;ShowOnWeb=true&amp;Lang=en" TargetMode="External"/><Relationship Id="rId6" Type="http://schemas.openxmlformats.org/officeDocument/2006/relationships/hyperlink" Target="http://data.uis.unesco.org/OECDStat_Metadata/ShowMetadata.ashx?Dataset=EDULIT_DS&amp;Coords=%5bEDULIT_IND%5d.%5bNER_2T3_F_CP%5d&amp;ShowOnWeb=true&amp;Lang=en" TargetMode="External"/><Relationship Id="rId11" Type="http://schemas.openxmlformats.org/officeDocument/2006/relationships/drawing" Target="../drawings/drawing3.xml"/><Relationship Id="rId5" Type="http://schemas.openxmlformats.org/officeDocument/2006/relationships/hyperlink" Target="http://data.uis.unesco.org/OECDStat_Metadata/ShowMetadata.ashx?Dataset=EDULIT_DS&amp;Coords=%5bEDULIT_IND%5d.%5bNER_2T3_M_CP%5d&amp;ShowOnWeb=true&amp;Lang=en" TargetMode="External"/><Relationship Id="rId10" Type="http://schemas.openxmlformats.org/officeDocument/2006/relationships/printerSettings" Target="../printerSettings/printerSettings9.bin"/><Relationship Id="rId4" Type="http://schemas.openxmlformats.org/officeDocument/2006/relationships/hyperlink" Target="http://data.uis.unesco.org/OECDStat_Metadata/ShowMetadata.ashx?Dataset=EDULIT_DS&amp;Coords=%5bEDULIT_IND%5d.%5bNER_2T3_CP%5d&amp;ShowOnWeb=true&amp;Lang=en" TargetMode="External"/><Relationship Id="rId9" Type="http://schemas.openxmlformats.org/officeDocument/2006/relationships/hyperlink" Target="http://data.uis.unesco.org/OECDStat_Metadata/ShowMetadata.ashx?Dataset=EDULIT_DS&amp;Coords=%5bEDULIT_IND%5d.%5bGER_5T8_F%5d&amp;ShowOnWeb=true&amp;Lang=en"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8" Type="http://schemas.openxmlformats.org/officeDocument/2006/relationships/hyperlink" Target="http://apps.who.int/gho/data/node.wrapper.imr?x-id=26" TargetMode="External"/><Relationship Id="rId3" Type="http://schemas.openxmlformats.org/officeDocument/2006/relationships/hyperlink" Target="https://www.unescwa.org/publications/disability-arab-region-2018" TargetMode="External"/><Relationship Id="rId7" Type="http://schemas.openxmlformats.org/officeDocument/2006/relationships/hyperlink" Target="http://esa.un.org/MigGMGProfiles/Definitions%20and%20Sources/definitions_sources.htm" TargetMode="External"/><Relationship Id="rId2" Type="http://schemas.openxmlformats.org/officeDocument/2006/relationships/hyperlink" Target="http://esa.un.org/unpd/wpp/General/GlossaryDemographicTerms.aspx" TargetMode="External"/><Relationship Id="rId1" Type="http://schemas.openxmlformats.org/officeDocument/2006/relationships/hyperlink" Target="http://www.un.org/en/development/desa/population/publications/dataset/contraception/wcu2017/UNPD_WCU2017_Methodology.pdf" TargetMode="External"/><Relationship Id="rId6" Type="http://schemas.openxmlformats.org/officeDocument/2006/relationships/hyperlink" Target="https://www.unhcr.org/5d08d7ee7.pdf" TargetMode="External"/><Relationship Id="rId11" Type="http://schemas.openxmlformats.org/officeDocument/2006/relationships/printerSettings" Target="../printerSettings/printerSettings13.bin"/><Relationship Id="rId5" Type="http://schemas.openxmlformats.org/officeDocument/2006/relationships/hyperlink" Target="http://uis.unesco.org/glossary" TargetMode="External"/><Relationship Id="rId10" Type="http://schemas.openxmlformats.org/officeDocument/2006/relationships/hyperlink" Target="https://www.ilo.org/ilostat" TargetMode="External"/><Relationship Id="rId4" Type="http://schemas.openxmlformats.org/officeDocument/2006/relationships/hyperlink" Target="http://data.worldbank.org/indicator/NY.GDP.MKTP.PP.CD" TargetMode="External"/><Relationship Id="rId9" Type="http://schemas.openxmlformats.org/officeDocument/2006/relationships/hyperlink" Target="https://www.un.org/esa/socdev/documents/youth/fact-sheets/youth-definition.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D818"/>
  <sheetViews>
    <sheetView topLeftCell="A192" zoomScaleNormal="100" workbookViewId="0">
      <selection activeCell="D206" sqref="D206"/>
    </sheetView>
  </sheetViews>
  <sheetFormatPr defaultRowHeight="15" customHeight="1"/>
  <cols>
    <col min="1" max="2" width="15.85546875" style="188" customWidth="1"/>
    <col min="3" max="9" width="12.28515625" style="188" customWidth="1"/>
    <col min="10" max="13" width="9.140625" style="188"/>
    <col min="14" max="14" width="13.7109375" style="188" customWidth="1"/>
    <col min="15" max="15" width="12.140625" style="188" customWidth="1"/>
    <col min="16" max="17" width="9.140625" style="188"/>
    <col min="18" max="18" width="10" style="188" customWidth="1"/>
    <col min="19" max="16384" width="9.140625" style="188"/>
  </cols>
  <sheetData>
    <row r="1" spans="1:7" ht="15" customHeight="1">
      <c r="A1" s="183" t="s">
        <v>1030</v>
      </c>
    </row>
    <row r="3" spans="1:7" ht="15" customHeight="1">
      <c r="A3" s="322" t="s">
        <v>0</v>
      </c>
      <c r="B3" s="323"/>
    </row>
    <row r="5" spans="1:7" ht="15" customHeight="1">
      <c r="A5" s="324" t="s">
        <v>25</v>
      </c>
    </row>
    <row r="6" spans="1:7" ht="15" customHeight="1">
      <c r="A6" s="316" t="s">
        <v>19</v>
      </c>
      <c r="B6" s="313" t="s">
        <v>2</v>
      </c>
      <c r="C6" s="314" t="s">
        <v>1</v>
      </c>
      <c r="D6" s="315" t="s">
        <v>18</v>
      </c>
    </row>
    <row r="7" spans="1:7" ht="15" customHeight="1">
      <c r="A7" s="317" t="s">
        <v>3</v>
      </c>
      <c r="B7" s="310">
        <f>VLOOKUP($A$1,'WPP Regional'!$A:$II,E7,0)</f>
        <v>84267.524999999994</v>
      </c>
      <c r="C7" s="311">
        <f>VLOOKUP($A$1,'WPP Regional'!$A:$II,F7,0)</f>
        <v>81663.963000000003</v>
      </c>
      <c r="D7" s="312">
        <f>VLOOKUP($A$1,'WPP Regional'!$A:$MZ,G7,0)</f>
        <v>165931.48800000001</v>
      </c>
      <c r="E7" s="192">
        <v>2</v>
      </c>
      <c r="F7" s="192">
        <v>123</v>
      </c>
      <c r="G7" s="192">
        <v>244</v>
      </c>
    </row>
    <row r="8" spans="1:7" ht="15" customHeight="1">
      <c r="A8" s="317" t="s">
        <v>4</v>
      </c>
      <c r="B8" s="310">
        <f>VLOOKUP($A$1,'WPP Regional'!$A:$II,E8,0)</f>
        <v>98345.202000000005</v>
      </c>
      <c r="C8" s="311">
        <f>VLOOKUP($A$1,'WPP Regional'!$A:$II,F8,0)</f>
        <v>95064.659</v>
      </c>
      <c r="D8" s="312">
        <f>VLOOKUP($A$1,'WPP Regional'!$A:$MZ,G8,0)</f>
        <v>193409.861</v>
      </c>
      <c r="E8" s="192">
        <v>7</v>
      </c>
      <c r="F8" s="192">
        <v>128</v>
      </c>
      <c r="G8" s="192">
        <v>249</v>
      </c>
    </row>
    <row r="9" spans="1:7" ht="15" customHeight="1">
      <c r="A9" s="317" t="s">
        <v>5</v>
      </c>
      <c r="B9" s="310">
        <f>VLOOKUP($A$1,'WPP Regional'!$A:$II,E9,0)</f>
        <v>113621.378</v>
      </c>
      <c r="C9" s="311">
        <f>VLOOKUP($A$1,'WPP Regional'!$A:$II,F9,0)</f>
        <v>109155.19</v>
      </c>
      <c r="D9" s="312">
        <f>VLOOKUP($A$1,'WPP Regional'!$A:$MZ,G9,0)</f>
        <v>222776.568</v>
      </c>
      <c r="E9" s="192">
        <v>12</v>
      </c>
      <c r="F9" s="192">
        <v>133</v>
      </c>
      <c r="G9" s="192">
        <v>254</v>
      </c>
    </row>
    <row r="10" spans="1:7" ht="15" customHeight="1">
      <c r="A10" s="317" t="s">
        <v>6</v>
      </c>
      <c r="B10" s="310">
        <f>VLOOKUP($A$1,'WPP Regional'!$A:$II,E10,0)</f>
        <v>129401.969</v>
      </c>
      <c r="C10" s="311">
        <f>VLOOKUP($A$1,'WPP Regional'!$A:$II,F10,0)</f>
        <v>123849.338</v>
      </c>
      <c r="D10" s="312">
        <f>VLOOKUP($A$1,'WPP Regional'!$A:$MZ,G10,0)</f>
        <v>253251.307</v>
      </c>
      <c r="E10" s="192">
        <v>17</v>
      </c>
      <c r="F10" s="192">
        <v>138</v>
      </c>
      <c r="G10" s="192">
        <v>259</v>
      </c>
    </row>
    <row r="11" spans="1:7" ht="15" customHeight="1">
      <c r="A11" s="317" t="s">
        <v>7</v>
      </c>
      <c r="B11" s="310">
        <f>VLOOKUP($A$1,'WPP Regional'!$A:$II,E11,0)</f>
        <v>144127.63099999999</v>
      </c>
      <c r="C11" s="311">
        <f>VLOOKUP($A$1,'WPP Regional'!$A:$II,F11,0)</f>
        <v>138518.36600000001</v>
      </c>
      <c r="D11" s="312">
        <f>VLOOKUP($A$1,'WPP Regional'!$A:$MZ,G11,0)</f>
        <v>282645.99699999997</v>
      </c>
      <c r="E11" s="192">
        <v>22</v>
      </c>
      <c r="F11" s="192">
        <v>143</v>
      </c>
      <c r="G11" s="192">
        <v>264</v>
      </c>
    </row>
    <row r="12" spans="1:7" ht="15" customHeight="1">
      <c r="A12" s="317" t="s">
        <v>8</v>
      </c>
      <c r="B12" s="310">
        <f>VLOOKUP($A$1,'WPP Regional'!$A:$II,E12,0)</f>
        <v>161562.769</v>
      </c>
      <c r="C12" s="311">
        <f>VLOOKUP($A$1,'WPP Regional'!$A:$II,F12,0)</f>
        <v>153660.56700000001</v>
      </c>
      <c r="D12" s="312">
        <f>VLOOKUP($A$1,'WPP Regional'!$A:$MZ,G12,0)</f>
        <v>315223.33600000001</v>
      </c>
      <c r="E12" s="192">
        <v>27</v>
      </c>
      <c r="F12" s="192">
        <v>148</v>
      </c>
      <c r="G12" s="192">
        <v>269</v>
      </c>
    </row>
    <row r="13" spans="1:7" ht="15" customHeight="1">
      <c r="A13" s="317" t="s">
        <v>9</v>
      </c>
      <c r="B13" s="310">
        <f>VLOOKUP($A$1,'WPP Regional'!$A:$II,E13,0)</f>
        <v>183508.81</v>
      </c>
      <c r="C13" s="311">
        <f>VLOOKUP($A$1,'WPP Regional'!$A:$II,F13,0)</f>
        <v>171650.758</v>
      </c>
      <c r="D13" s="312">
        <f>VLOOKUP($A$1,'WPP Regional'!$A:$MZ,G13,0)</f>
        <v>355159.56800000003</v>
      </c>
      <c r="E13" s="192">
        <v>32</v>
      </c>
      <c r="F13" s="192">
        <v>153</v>
      </c>
      <c r="G13" s="192">
        <v>274</v>
      </c>
    </row>
    <row r="14" spans="1:7" ht="15" customHeight="1">
      <c r="A14" s="317" t="s">
        <v>10</v>
      </c>
      <c r="B14" s="310">
        <f>VLOOKUP($A$1,'WPP Regional'!$A:$II,E14,0)</f>
        <v>205035.978</v>
      </c>
      <c r="C14" s="311">
        <f>VLOOKUP($A$1,'WPP Regional'!$A:$II,F14,0)</f>
        <v>191251.391</v>
      </c>
      <c r="D14" s="312">
        <f>VLOOKUP($A$1,'WPP Regional'!$A:$MZ,G14,0)</f>
        <v>396287.36900000001</v>
      </c>
      <c r="E14" s="192">
        <v>37</v>
      </c>
      <c r="F14" s="192">
        <v>158</v>
      </c>
      <c r="G14" s="192">
        <v>279</v>
      </c>
    </row>
    <row r="15" spans="1:7" ht="15" customHeight="1">
      <c r="A15" s="317" t="s">
        <v>11</v>
      </c>
      <c r="B15" s="310">
        <f>VLOOKUP($A$1,'WPP Regional'!$A:$II,E15,0)</f>
        <v>226176.52100000001</v>
      </c>
      <c r="C15" s="311">
        <f>VLOOKUP($A$1,'WPP Regional'!$A:$II,F15,0)</f>
        <v>210202.35399999999</v>
      </c>
      <c r="D15" s="312">
        <f>VLOOKUP($A$1,'WPP Regional'!$A:$MZ,G15,0)</f>
        <v>436378.875</v>
      </c>
      <c r="E15" s="192">
        <v>42</v>
      </c>
      <c r="F15" s="192">
        <v>163</v>
      </c>
      <c r="G15" s="192">
        <v>284</v>
      </c>
    </row>
    <row r="16" spans="1:7" ht="15" customHeight="1">
      <c r="A16" s="317" t="s">
        <v>12</v>
      </c>
      <c r="B16" s="310">
        <f>VLOOKUP($A$1,'WPP Regional'!$A:$II,E16,0)</f>
        <v>247894.27100000001</v>
      </c>
      <c r="C16" s="311">
        <f>VLOOKUP($A$1,'WPP Regional'!$A:$II,F16,0)</f>
        <v>231382.91699999999</v>
      </c>
      <c r="D16" s="312">
        <f>VLOOKUP($A$1,'WPP Regional'!$A:$MZ,G16,0)</f>
        <v>479277.18800000002</v>
      </c>
      <c r="E16" s="192">
        <v>47</v>
      </c>
      <c r="F16" s="192">
        <v>168</v>
      </c>
      <c r="G16" s="192">
        <v>289</v>
      </c>
    </row>
    <row r="17" spans="1:14" ht="15" customHeight="1">
      <c r="A17" s="317" t="s">
        <v>13</v>
      </c>
      <c r="B17" s="310">
        <f>VLOOKUP($A$1,'WPP Regional'!$A:$II,E17,0)</f>
        <v>268169.93300000002</v>
      </c>
      <c r="C17" s="311">
        <f>VLOOKUP($A$1,'WPP Regional'!$A:$II,F17,0)</f>
        <v>251339.266</v>
      </c>
      <c r="D17" s="312">
        <f>VLOOKUP($A$1,'WPP Regional'!$A:$MZ,G17,0)</f>
        <v>519509.19900000002</v>
      </c>
      <c r="E17" s="192">
        <v>52</v>
      </c>
      <c r="F17" s="192">
        <v>173</v>
      </c>
      <c r="G17" s="192">
        <v>294</v>
      </c>
    </row>
    <row r="18" spans="1:14" ht="15" customHeight="1">
      <c r="A18" s="317" t="s">
        <v>14</v>
      </c>
      <c r="B18" s="310">
        <f>VLOOKUP($A$1,'WPP Regional'!$A:$II,E18,0)</f>
        <v>287362.93099999998</v>
      </c>
      <c r="C18" s="311">
        <f>VLOOKUP($A$1,'WPP Regional'!$A:$II,F18,0)</f>
        <v>270777.55599999998</v>
      </c>
      <c r="D18" s="312">
        <f>VLOOKUP($A$1,'WPP Regional'!$A:$MZ,G18,0)</f>
        <v>558140.48699999996</v>
      </c>
      <c r="E18" s="192">
        <v>57</v>
      </c>
      <c r="F18" s="192">
        <v>178</v>
      </c>
      <c r="G18" s="192">
        <v>299</v>
      </c>
    </row>
    <row r="19" spans="1:14" ht="15" customHeight="1">
      <c r="A19" s="317" t="s">
        <v>15</v>
      </c>
      <c r="B19" s="310">
        <f>VLOOKUP($A$1,'WPP Regional'!$A:$II,E19,0)</f>
        <v>306363.17499999999</v>
      </c>
      <c r="C19" s="311">
        <f>VLOOKUP($A$1,'WPP Regional'!$A:$II,F19,0)</f>
        <v>290338.978</v>
      </c>
      <c r="D19" s="312">
        <f>VLOOKUP($A$1,'WPP Regional'!$A:$MZ,G19,0)</f>
        <v>596702.15300000005</v>
      </c>
      <c r="E19" s="192">
        <v>62</v>
      </c>
      <c r="F19" s="192">
        <v>183</v>
      </c>
      <c r="G19" s="192">
        <v>304</v>
      </c>
    </row>
    <row r="20" spans="1:14" ht="15" customHeight="1">
      <c r="A20" s="317" t="s">
        <v>16</v>
      </c>
      <c r="B20" s="310">
        <f>VLOOKUP($A$1,'WPP Regional'!$A:$II,E20,0)</f>
        <v>324990.02899999998</v>
      </c>
      <c r="C20" s="311">
        <f>VLOOKUP($A$1,'WPP Regional'!$A:$II,F20,0)</f>
        <v>309685.18699999998</v>
      </c>
      <c r="D20" s="312">
        <f>VLOOKUP($A$1,'WPP Regional'!$A:$MZ,G20,0)</f>
        <v>634675.21600000001</v>
      </c>
      <c r="E20" s="192">
        <v>67</v>
      </c>
      <c r="F20" s="192">
        <v>188</v>
      </c>
      <c r="G20" s="192">
        <v>309</v>
      </c>
    </row>
    <row r="21" spans="1:14" ht="15" customHeight="1">
      <c r="A21" s="317" t="s">
        <v>17</v>
      </c>
      <c r="B21" s="310">
        <f>VLOOKUP($A$1,'WPP Regional'!$A:$II,E21,0)</f>
        <v>342816.44799999997</v>
      </c>
      <c r="C21" s="311">
        <f>VLOOKUP($A$1,'WPP Regional'!$A:$II,F21,0)</f>
        <v>328348.196</v>
      </c>
      <c r="D21" s="312">
        <f>VLOOKUP($A$1,'WPP Regional'!$A:$MZ,G21,0)</f>
        <v>671164.64399999997</v>
      </c>
      <c r="E21" s="192">
        <v>72</v>
      </c>
      <c r="F21" s="192">
        <v>193</v>
      </c>
      <c r="G21" s="192">
        <v>314</v>
      </c>
    </row>
    <row r="22" spans="1:14" ht="15" customHeight="1">
      <c r="A22" s="185"/>
      <c r="B22" s="193"/>
      <c r="C22" s="193"/>
      <c r="D22" s="193"/>
      <c r="E22" s="193"/>
      <c r="F22" s="193"/>
      <c r="G22" s="193"/>
      <c r="H22" s="193"/>
      <c r="I22" s="194"/>
      <c r="J22" s="195"/>
      <c r="K22" s="195"/>
      <c r="L22" s="195"/>
      <c r="M22" s="195"/>
      <c r="N22" s="195"/>
    </row>
    <row r="37" spans="1:8" ht="15" customHeight="1">
      <c r="A37" s="185" t="s">
        <v>561</v>
      </c>
      <c r="B37" s="196"/>
      <c r="C37" s="196"/>
      <c r="D37" s="196"/>
      <c r="E37" s="196"/>
      <c r="F37" s="196"/>
      <c r="G37" s="196"/>
      <c r="H37" s="196"/>
    </row>
    <row r="38" spans="1:8" ht="15" customHeight="1">
      <c r="A38" s="276" t="s">
        <v>1176</v>
      </c>
      <c r="B38" s="196"/>
      <c r="C38" s="196"/>
      <c r="D38" s="196"/>
      <c r="E38" s="196"/>
      <c r="F38" s="196"/>
      <c r="G38" s="196"/>
      <c r="H38" s="196"/>
    </row>
    <row r="39" spans="1:8" ht="15" customHeight="1">
      <c r="A39" s="185"/>
      <c r="B39" s="196"/>
      <c r="C39" s="196"/>
      <c r="D39" s="196"/>
      <c r="E39" s="196"/>
      <c r="F39" s="196"/>
      <c r="G39" s="196"/>
      <c r="H39" s="196"/>
    </row>
    <row r="40" spans="1:8" ht="15" customHeight="1">
      <c r="A40" s="324" t="s">
        <v>504</v>
      </c>
      <c r="B40" s="198"/>
      <c r="D40" s="196"/>
      <c r="E40" s="196"/>
      <c r="F40" s="196"/>
      <c r="G40" s="196"/>
      <c r="H40" s="196"/>
    </row>
    <row r="41" spans="1:8" ht="51.75">
      <c r="A41" s="316" t="s">
        <v>19</v>
      </c>
      <c r="B41" s="313" t="s">
        <v>505</v>
      </c>
      <c r="D41" s="196"/>
      <c r="E41" s="196"/>
      <c r="F41" s="196"/>
      <c r="G41" s="196"/>
      <c r="H41" s="196"/>
    </row>
    <row r="42" spans="1:8" ht="15" customHeight="1">
      <c r="A42" s="321" t="s">
        <v>506</v>
      </c>
      <c r="B42" s="318">
        <f>VLOOKUP($A$1,'WPP Regional'!$A:$NN,C42,0)</f>
        <v>3.0649999999999999</v>
      </c>
      <c r="C42" s="192">
        <v>365</v>
      </c>
      <c r="D42" s="196"/>
      <c r="E42" s="196"/>
      <c r="F42" s="196"/>
      <c r="G42" s="196"/>
      <c r="H42" s="196"/>
    </row>
    <row r="43" spans="1:8" ht="15" customHeight="1">
      <c r="A43" s="321" t="s">
        <v>507</v>
      </c>
      <c r="B43" s="318">
        <f>VLOOKUP($A$1,'WPP Regional'!$A:$NN,C43,0)</f>
        <v>2.827</v>
      </c>
      <c r="C43" s="192">
        <v>366</v>
      </c>
      <c r="D43" s="196"/>
      <c r="E43" s="196"/>
      <c r="F43" s="196"/>
      <c r="G43" s="196"/>
      <c r="H43" s="196"/>
    </row>
    <row r="44" spans="1:8" ht="15" customHeight="1">
      <c r="A44" s="321" t="s">
        <v>508</v>
      </c>
      <c r="B44" s="318">
        <f>VLOOKUP($A$1,'WPP Regional'!$A:$NN,C44,0)</f>
        <v>2.5640000000000001</v>
      </c>
      <c r="C44" s="192">
        <v>367</v>
      </c>
      <c r="D44" s="196"/>
      <c r="E44" s="196"/>
      <c r="F44" s="196"/>
      <c r="G44" s="196"/>
      <c r="H44" s="196"/>
    </row>
    <row r="45" spans="1:8" ht="15" customHeight="1">
      <c r="A45" s="321" t="s">
        <v>509</v>
      </c>
      <c r="B45" s="318">
        <f>VLOOKUP($A$1,'WPP Regional'!$A:$NN,C45,0)</f>
        <v>2.1960000000000002</v>
      </c>
      <c r="C45" s="192">
        <v>368</v>
      </c>
      <c r="D45" s="196"/>
      <c r="E45" s="196"/>
      <c r="F45" s="196"/>
      <c r="G45" s="196"/>
      <c r="H45" s="196"/>
    </row>
    <row r="46" spans="1:8" ht="15" customHeight="1">
      <c r="A46" s="321" t="s">
        <v>510</v>
      </c>
      <c r="B46" s="318">
        <f>VLOOKUP($A$1,'WPP Regional'!$A:$NN,C46,0)</f>
        <v>2.1819999999999999</v>
      </c>
      <c r="C46" s="192">
        <v>369</v>
      </c>
      <c r="D46" s="196"/>
      <c r="E46" s="196"/>
      <c r="F46" s="196"/>
      <c r="G46" s="196"/>
      <c r="H46" s="196"/>
    </row>
    <row r="47" spans="1:8" ht="15" customHeight="1">
      <c r="A47" s="321" t="s">
        <v>511</v>
      </c>
      <c r="B47" s="318">
        <f>VLOOKUP($A$1,'WPP Regional'!$A:$NN,C47,0)</f>
        <v>2.3860000000000001</v>
      </c>
      <c r="C47" s="192">
        <v>370</v>
      </c>
      <c r="D47" s="196"/>
      <c r="E47" s="196"/>
      <c r="F47" s="196"/>
      <c r="G47" s="196"/>
      <c r="H47" s="196"/>
    </row>
    <row r="48" spans="1:8" ht="15" customHeight="1">
      <c r="A48" s="321" t="s">
        <v>512</v>
      </c>
      <c r="B48" s="318">
        <f>VLOOKUP($A$1,'WPP Regional'!$A:$NN,C48,0)</f>
        <v>2.1909999999999998</v>
      </c>
      <c r="C48" s="192">
        <v>371</v>
      </c>
      <c r="D48" s="196"/>
      <c r="E48" s="196"/>
      <c r="F48" s="196"/>
      <c r="G48" s="196"/>
      <c r="H48" s="196"/>
    </row>
    <row r="49" spans="1:8" ht="15" customHeight="1">
      <c r="A49" s="321" t="s">
        <v>513</v>
      </c>
      <c r="B49" s="318">
        <f>VLOOKUP($A$1,'WPP Regional'!$A:$NN,C49,0)</f>
        <v>1.927</v>
      </c>
      <c r="C49" s="192">
        <v>372</v>
      </c>
      <c r="D49" s="196"/>
      <c r="E49" s="196"/>
      <c r="F49" s="196"/>
      <c r="G49" s="196"/>
      <c r="H49" s="196"/>
    </row>
    <row r="50" spans="1:8" ht="15" customHeight="1">
      <c r="A50" s="321" t="s">
        <v>514</v>
      </c>
      <c r="B50" s="318">
        <f>VLOOKUP($A$1,'WPP Regional'!$A:$NN,C50,0)</f>
        <v>1.875</v>
      </c>
      <c r="C50" s="192">
        <v>373</v>
      </c>
      <c r="D50" s="196"/>
      <c r="E50" s="196"/>
      <c r="F50" s="196"/>
      <c r="G50" s="196"/>
      <c r="H50" s="196"/>
    </row>
    <row r="51" spans="1:8" ht="15" customHeight="1">
      <c r="A51" s="321" t="s">
        <v>515</v>
      </c>
      <c r="B51" s="318">
        <f>VLOOKUP($A$1,'WPP Regional'!$A:$NN,C51,0)</f>
        <v>1.6120000000000001</v>
      </c>
      <c r="C51" s="192">
        <v>374</v>
      </c>
      <c r="D51" s="196"/>
      <c r="E51" s="196"/>
      <c r="F51" s="196"/>
      <c r="G51" s="196"/>
      <c r="H51" s="196"/>
    </row>
    <row r="52" spans="1:8" ht="15" customHeight="1">
      <c r="A52" s="321" t="s">
        <v>516</v>
      </c>
      <c r="B52" s="318">
        <f>VLOOKUP($A$1,'WPP Regional'!$A:$NN,C52,0)</f>
        <v>1.4350000000000001</v>
      </c>
      <c r="C52" s="192">
        <v>375</v>
      </c>
      <c r="D52" s="196"/>
      <c r="E52" s="196"/>
      <c r="F52" s="196"/>
      <c r="G52" s="196"/>
      <c r="H52" s="196"/>
    </row>
    <row r="53" spans="1:8" ht="15" customHeight="1">
      <c r="A53" s="321" t="s">
        <v>517</v>
      </c>
      <c r="B53" s="318">
        <f>VLOOKUP($A$1,'WPP Regional'!$A:$NN,C53,0)</f>
        <v>1.3360000000000001</v>
      </c>
      <c r="C53" s="192">
        <v>376</v>
      </c>
      <c r="D53" s="196"/>
      <c r="E53" s="196"/>
      <c r="F53" s="196"/>
      <c r="G53" s="196"/>
      <c r="H53" s="196"/>
    </row>
    <row r="54" spans="1:8" ht="15" customHeight="1">
      <c r="A54" s="321" t="s">
        <v>518</v>
      </c>
      <c r="B54" s="318">
        <f>VLOOKUP($A$1,'WPP Regional'!$A:$NN,C54,0)</f>
        <v>1.234</v>
      </c>
      <c r="C54" s="192">
        <v>377</v>
      </c>
      <c r="D54" s="196"/>
      <c r="E54" s="196"/>
      <c r="F54" s="196"/>
      <c r="G54" s="196"/>
      <c r="H54" s="196"/>
    </row>
    <row r="55" spans="1:8" ht="15" customHeight="1">
      <c r="A55" s="321" t="s">
        <v>519</v>
      </c>
      <c r="B55" s="318">
        <f>VLOOKUP($A$1,'WPP Regional'!$A:$NN,C55,0)</f>
        <v>1.1180000000000001</v>
      </c>
      <c r="C55" s="192">
        <v>378</v>
      </c>
      <c r="D55" s="196"/>
      <c r="E55" s="196"/>
      <c r="F55" s="196"/>
      <c r="G55" s="196"/>
      <c r="H55" s="196"/>
    </row>
    <row r="56" spans="1:8" ht="15" customHeight="1">
      <c r="A56" s="185"/>
      <c r="B56" s="196"/>
      <c r="C56" s="196"/>
      <c r="D56" s="196"/>
      <c r="E56" s="196"/>
      <c r="F56" s="196"/>
      <c r="G56" s="196"/>
      <c r="H56" s="196"/>
    </row>
    <row r="71" spans="1:14" ht="15" customHeight="1">
      <c r="A71" s="185" t="s">
        <v>561</v>
      </c>
      <c r="B71" s="196"/>
      <c r="C71" s="196"/>
      <c r="D71" s="196"/>
      <c r="E71" s="196"/>
      <c r="F71" s="196"/>
      <c r="G71" s="196"/>
      <c r="H71" s="196"/>
    </row>
    <row r="72" spans="1:14" ht="15" customHeight="1">
      <c r="A72" s="276" t="s">
        <v>1176</v>
      </c>
      <c r="B72" s="196"/>
      <c r="C72" s="196"/>
      <c r="D72" s="196"/>
      <c r="E72" s="196"/>
      <c r="F72" s="196"/>
      <c r="G72" s="196"/>
      <c r="H72" s="196"/>
    </row>
    <row r="73" spans="1:14" ht="15" customHeight="1">
      <c r="A73" s="199"/>
      <c r="B73" s="200"/>
      <c r="C73" s="200"/>
      <c r="D73" s="200"/>
      <c r="E73" s="200"/>
      <c r="F73" s="200"/>
      <c r="G73" s="200"/>
      <c r="H73" s="200"/>
      <c r="I73" s="201"/>
      <c r="J73" s="201"/>
      <c r="K73" s="201"/>
      <c r="L73" s="201"/>
      <c r="M73" s="201"/>
      <c r="N73" s="201"/>
    </row>
    <row r="74" spans="1:14" ht="15" customHeight="1">
      <c r="A74" s="322" t="s">
        <v>546</v>
      </c>
    </row>
    <row r="76" spans="1:14" ht="15" customHeight="1">
      <c r="A76" s="324" t="s">
        <v>547</v>
      </c>
    </row>
    <row r="77" spans="1:14" ht="15" customHeight="1">
      <c r="A77" s="316" t="s">
        <v>19</v>
      </c>
      <c r="B77" s="313" t="s">
        <v>2</v>
      </c>
      <c r="C77" s="314" t="s">
        <v>1</v>
      </c>
      <c r="D77" s="315" t="s">
        <v>18</v>
      </c>
      <c r="E77" s="202"/>
      <c r="F77" s="202"/>
    </row>
    <row r="78" spans="1:14" ht="15" customHeight="1">
      <c r="A78" s="325" t="s">
        <v>506</v>
      </c>
      <c r="B78" s="318">
        <f>VLOOKUP($A$1,'WPP Regional'!$A:$QR,E78,0)</f>
        <v>57.622326409347103</v>
      </c>
      <c r="C78" s="327">
        <f>VLOOKUP($A$1,'WPP Regional'!$A:$QR,F78,0)</f>
        <v>61.854648672785103</v>
      </c>
      <c r="D78" s="326">
        <f>VLOOKUP($A$1,'WPP Regional'!$A:$QR,G78,0)</f>
        <v>59.670017819601597</v>
      </c>
      <c r="E78" s="192">
        <v>389</v>
      </c>
      <c r="F78" s="192">
        <v>413</v>
      </c>
      <c r="G78" s="192">
        <v>437</v>
      </c>
    </row>
    <row r="79" spans="1:14" ht="15" customHeight="1">
      <c r="A79" s="325" t="s">
        <v>507</v>
      </c>
      <c r="B79" s="318">
        <f>VLOOKUP($A$1,'WPP Regional'!$A:$QR,E79,0)</f>
        <v>61.010064767063902</v>
      </c>
      <c r="C79" s="327">
        <f>VLOOKUP($A$1,'WPP Regional'!$A:$QR,F79,0)</f>
        <v>64.815126996503395</v>
      </c>
      <c r="D79" s="326">
        <f>VLOOKUP($A$1,'WPP Regional'!$A:$QR,G79,0)</f>
        <v>62.865546288764598</v>
      </c>
      <c r="E79" s="192">
        <v>390</v>
      </c>
      <c r="F79" s="192">
        <v>414</v>
      </c>
      <c r="G79" s="192">
        <v>438</v>
      </c>
    </row>
    <row r="80" spans="1:14" ht="15" customHeight="1">
      <c r="A80" s="325" t="s">
        <v>508</v>
      </c>
      <c r="B80" s="318">
        <f>VLOOKUP($A$1,'WPP Regional'!$A:$QR,E80,0)</f>
        <v>62.7613531023527</v>
      </c>
      <c r="C80" s="327">
        <f>VLOOKUP($A$1,'WPP Regional'!$A:$QR,F80,0)</f>
        <v>66.570044820184407</v>
      </c>
      <c r="D80" s="326">
        <f>VLOOKUP($A$1,'WPP Regional'!$A:$QR,G80,0)</f>
        <v>64.615882674445899</v>
      </c>
      <c r="E80" s="192">
        <v>391</v>
      </c>
      <c r="F80" s="192">
        <v>415</v>
      </c>
      <c r="G80" s="192">
        <v>439</v>
      </c>
    </row>
    <row r="81" spans="1:14" ht="15" customHeight="1">
      <c r="A81" s="325" t="s">
        <v>509</v>
      </c>
      <c r="B81" s="318">
        <f>VLOOKUP($A$1,'WPP Regional'!$A:$QR,E81,0)</f>
        <v>64.594976751658194</v>
      </c>
      <c r="C81" s="327">
        <f>VLOOKUP($A$1,'WPP Regional'!$A:$QR,F81,0)</f>
        <v>68.420351531082602</v>
      </c>
      <c r="D81" s="326">
        <f>VLOOKUP($A$1,'WPP Regional'!$A:$QR,G81,0)</f>
        <v>66.446936909712704</v>
      </c>
      <c r="E81" s="192">
        <v>392</v>
      </c>
      <c r="F81" s="192">
        <v>416</v>
      </c>
      <c r="G81" s="192">
        <v>440</v>
      </c>
    </row>
    <row r="82" spans="1:14" ht="15" customHeight="1">
      <c r="A82" s="325" t="s">
        <v>510</v>
      </c>
      <c r="B82" s="318">
        <f>VLOOKUP($A$1,'WPP Regional'!$A:$QR,E82,0)</f>
        <v>66.017018559853099</v>
      </c>
      <c r="C82" s="327">
        <f>VLOOKUP($A$1,'WPP Regional'!$A:$QR,F82,0)</f>
        <v>69.748654491524405</v>
      </c>
      <c r="D82" s="326">
        <f>VLOOKUP($A$1,'WPP Regional'!$A:$QR,G82,0)</f>
        <v>67.829646596246405</v>
      </c>
      <c r="E82" s="192">
        <v>393</v>
      </c>
      <c r="F82" s="192">
        <v>417</v>
      </c>
      <c r="G82" s="192">
        <v>441</v>
      </c>
    </row>
    <row r="83" spans="1:14" ht="15" customHeight="1">
      <c r="A83" s="325" t="s">
        <v>511</v>
      </c>
      <c r="B83" s="318">
        <f>VLOOKUP($A$1,'WPP Regional'!$A:$QR,E83,0)</f>
        <v>67.499417846318593</v>
      </c>
      <c r="C83" s="327">
        <f>VLOOKUP($A$1,'WPP Regional'!$A:$QR,F83,0)</f>
        <v>71.290725692367602</v>
      </c>
      <c r="D83" s="326">
        <f>VLOOKUP($A$1,'WPP Regional'!$A:$QR,G83,0)</f>
        <v>69.328462498718494</v>
      </c>
      <c r="E83" s="192">
        <v>394</v>
      </c>
      <c r="F83" s="192">
        <v>418</v>
      </c>
      <c r="G83" s="192">
        <v>442</v>
      </c>
    </row>
    <row r="84" spans="1:14" ht="15" customHeight="1">
      <c r="A84" s="325" t="s">
        <v>512</v>
      </c>
      <c r="B84" s="318">
        <f>VLOOKUP($A$1,'WPP Regional'!$A:$QR,E84,0)</f>
        <v>68.569445010526493</v>
      </c>
      <c r="C84" s="327">
        <f>VLOOKUP($A$1,'WPP Regional'!$A:$QR,F84,0)</f>
        <v>72.386612569325294</v>
      </c>
      <c r="D84" s="326">
        <f>VLOOKUP($A$1,'WPP Regional'!$A:$QR,G84,0)</f>
        <v>70.401751309090599</v>
      </c>
      <c r="E84" s="192">
        <v>395</v>
      </c>
      <c r="F84" s="192">
        <v>419</v>
      </c>
      <c r="G84" s="192">
        <v>443</v>
      </c>
    </row>
    <row r="85" spans="1:14" ht="15" customHeight="1">
      <c r="A85" s="325" t="s">
        <v>513</v>
      </c>
      <c r="B85" s="318">
        <f>VLOOKUP($A$1,'WPP Regional'!$A:$QR,E85,0)</f>
        <v>69.676669341042697</v>
      </c>
      <c r="C85" s="327">
        <f>VLOOKUP($A$1,'WPP Regional'!$A:$QR,F85,0)</f>
        <v>73.411029603326995</v>
      </c>
      <c r="D85" s="326">
        <f>VLOOKUP($A$1,'WPP Regional'!$A:$QR,G85,0)</f>
        <v>71.466361050257902</v>
      </c>
      <c r="E85" s="192">
        <v>396</v>
      </c>
      <c r="F85" s="192">
        <v>420</v>
      </c>
      <c r="G85" s="192">
        <v>444</v>
      </c>
    </row>
    <row r="86" spans="1:14" ht="15" customHeight="1">
      <c r="A86" s="325" t="s">
        <v>514</v>
      </c>
      <c r="B86" s="318">
        <f>VLOOKUP($A$1,'WPP Regional'!$A:$QR,E86,0)</f>
        <v>70.740587525125406</v>
      </c>
      <c r="C86" s="327">
        <f>VLOOKUP($A$1,'WPP Regional'!$A:$QR,F86,0)</f>
        <v>74.281556613407602</v>
      </c>
      <c r="D86" s="326">
        <f>VLOOKUP($A$1,'WPP Regional'!$A:$QR,G86,0)</f>
        <v>72.438523734912593</v>
      </c>
      <c r="E86" s="192">
        <v>397</v>
      </c>
      <c r="F86" s="192">
        <v>421</v>
      </c>
      <c r="G86" s="192">
        <v>445</v>
      </c>
    </row>
    <row r="87" spans="1:14" ht="15" customHeight="1">
      <c r="A87" s="325" t="s">
        <v>515</v>
      </c>
      <c r="B87" s="318">
        <f>VLOOKUP($A$1,'WPP Regional'!$A:$QR,E87,0)</f>
        <v>71.563904248232006</v>
      </c>
      <c r="C87" s="327">
        <f>VLOOKUP($A$1,'WPP Regional'!$A:$QR,F87,0)</f>
        <v>75.151674052996498</v>
      </c>
      <c r="D87" s="326">
        <f>VLOOKUP($A$1,'WPP Regional'!$A:$QR,G87,0)</f>
        <v>73.279507387127893</v>
      </c>
      <c r="E87" s="192">
        <v>398</v>
      </c>
      <c r="F87" s="192">
        <v>422</v>
      </c>
      <c r="G87" s="192">
        <v>446</v>
      </c>
    </row>
    <row r="88" spans="1:14" ht="15" customHeight="1">
      <c r="A88" s="325" t="s">
        <v>516</v>
      </c>
      <c r="B88" s="318">
        <f>VLOOKUP($A$1,'WPP Regional'!$A:$QR,E88,0)</f>
        <v>72.330912630857497</v>
      </c>
      <c r="C88" s="327">
        <f>VLOOKUP($A$1,'WPP Regional'!$A:$QR,F88,0)</f>
        <v>76.014621803144195</v>
      </c>
      <c r="D88" s="326">
        <f>VLOOKUP($A$1,'WPP Regional'!$A:$QR,G88,0)</f>
        <v>74.088505842573099</v>
      </c>
      <c r="E88" s="192">
        <v>399</v>
      </c>
      <c r="F88" s="192">
        <v>423</v>
      </c>
      <c r="G88" s="192">
        <v>447</v>
      </c>
    </row>
    <row r="89" spans="1:14" ht="15" customHeight="1">
      <c r="A89" s="325" t="s">
        <v>517</v>
      </c>
      <c r="B89" s="318">
        <f>VLOOKUP($A$1,'WPP Regional'!$A:$QR,E89,0)</f>
        <v>73.039898583026201</v>
      </c>
      <c r="C89" s="327">
        <f>VLOOKUP($A$1,'WPP Regional'!$A:$QR,F89,0)</f>
        <v>76.793982078636205</v>
      </c>
      <c r="D89" s="326">
        <f>VLOOKUP($A$1,'WPP Regional'!$A:$QR,G89,0)</f>
        <v>74.831511644429796</v>
      </c>
      <c r="E89" s="192">
        <v>400</v>
      </c>
      <c r="F89" s="192">
        <v>424</v>
      </c>
      <c r="G89" s="192">
        <v>448</v>
      </c>
    </row>
    <row r="90" spans="1:14" ht="15" customHeight="1">
      <c r="A90" s="325" t="s">
        <v>518</v>
      </c>
      <c r="B90" s="318">
        <f>VLOOKUP($A$1,'WPP Regional'!$A:$QR,E90,0)</f>
        <v>73.730647869608603</v>
      </c>
      <c r="C90" s="327">
        <f>VLOOKUP($A$1,'WPP Regional'!$A:$QR,F90,0)</f>
        <v>77.515310377422907</v>
      </c>
      <c r="D90" s="326">
        <f>VLOOKUP($A$1,'WPP Regional'!$A:$QR,G90,0)</f>
        <v>75.540757373027603</v>
      </c>
      <c r="E90" s="192">
        <v>401</v>
      </c>
      <c r="F90" s="192">
        <v>425</v>
      </c>
      <c r="G90" s="192">
        <v>449</v>
      </c>
    </row>
    <row r="91" spans="1:14" ht="15" customHeight="1">
      <c r="A91" s="325" t="s">
        <v>519</v>
      </c>
      <c r="B91" s="318">
        <f>VLOOKUP($A$1,'WPP Regional'!$A:$QR,E91,0)</f>
        <v>74.382937079455104</v>
      </c>
      <c r="C91" s="327">
        <f>VLOOKUP($A$1,'WPP Regional'!$A:$QR,F91,0)</f>
        <v>78.183564195983607</v>
      </c>
      <c r="D91" s="326">
        <f>VLOOKUP($A$1,'WPP Regional'!$A:$QR,G91,0)</f>
        <v>76.206221865345</v>
      </c>
      <c r="E91" s="192">
        <v>402</v>
      </c>
      <c r="F91" s="192">
        <v>426</v>
      </c>
      <c r="G91" s="192">
        <v>450</v>
      </c>
    </row>
    <row r="92" spans="1:14" ht="15" customHeight="1">
      <c r="A92" s="199"/>
      <c r="B92" s="200"/>
      <c r="C92" s="200"/>
      <c r="D92" s="200"/>
      <c r="E92" s="200"/>
      <c r="F92" s="200"/>
      <c r="G92" s="200"/>
      <c r="H92" s="200"/>
    </row>
    <row r="94" spans="1:14" ht="15" customHeight="1">
      <c r="I94" s="201"/>
      <c r="J94" s="201"/>
      <c r="K94" s="201"/>
      <c r="L94" s="201"/>
      <c r="M94" s="201"/>
      <c r="N94" s="201"/>
    </row>
    <row r="107" spans="1:8" ht="15" customHeight="1">
      <c r="A107" s="185" t="s">
        <v>561</v>
      </c>
      <c r="B107" s="196"/>
      <c r="C107" s="196"/>
      <c r="D107" s="196"/>
      <c r="E107" s="196"/>
      <c r="F107" s="196"/>
      <c r="G107" s="196"/>
      <c r="H107" s="196"/>
    </row>
    <row r="108" spans="1:8" ht="15" customHeight="1">
      <c r="A108" s="276" t="s">
        <v>1176</v>
      </c>
      <c r="B108" s="196"/>
      <c r="C108" s="196"/>
      <c r="D108" s="196"/>
      <c r="E108" s="196"/>
      <c r="F108" s="196"/>
      <c r="G108" s="196"/>
      <c r="H108" s="196"/>
    </row>
    <row r="109" spans="1:8" ht="15" customHeight="1">
      <c r="A109" s="199"/>
      <c r="B109" s="200"/>
      <c r="C109" s="200"/>
      <c r="D109" s="200"/>
      <c r="E109" s="200"/>
      <c r="F109" s="200"/>
      <c r="G109" s="200"/>
      <c r="H109" s="200"/>
    </row>
    <row r="110" spans="1:8" ht="15" customHeight="1">
      <c r="A110" s="324" t="s">
        <v>1016</v>
      </c>
    </row>
    <row r="111" spans="1:8" ht="41.25" customHeight="1">
      <c r="A111" s="316" t="s">
        <v>19</v>
      </c>
      <c r="B111" s="313" t="s">
        <v>1011</v>
      </c>
      <c r="C111" s="314" t="s">
        <v>1012</v>
      </c>
      <c r="D111" s="330"/>
    </row>
    <row r="112" spans="1:8" ht="15" customHeight="1">
      <c r="A112" s="325" t="s">
        <v>506</v>
      </c>
      <c r="B112" s="328">
        <f>VLOOKUP($A$1,'WPP Regional'!$A:$TL,D112,0)</f>
        <v>82.677674766356205</v>
      </c>
      <c r="C112" s="329">
        <f>VLOOKUP($A$1,'WPP Regional'!$A:$TL,E112,0)</f>
        <v>118.215420464465</v>
      </c>
      <c r="D112" s="192">
        <v>461</v>
      </c>
      <c r="E112" s="192">
        <v>485</v>
      </c>
    </row>
    <row r="113" spans="1:14" ht="15" customHeight="1">
      <c r="A113" s="325" t="s">
        <v>507</v>
      </c>
      <c r="B113" s="328">
        <f>VLOOKUP($A$1,'WPP Regional'!$A:$TL,D113,0)</f>
        <v>65.238262582357606</v>
      </c>
      <c r="C113" s="329">
        <f>VLOOKUP($A$1,'WPP Regional'!$A:$TL,E113,0)</f>
        <v>92.096131223316704</v>
      </c>
      <c r="D113" s="192">
        <v>462</v>
      </c>
      <c r="E113" s="192">
        <v>486</v>
      </c>
    </row>
    <row r="114" spans="1:14" ht="15" customHeight="1">
      <c r="A114" s="325" t="s">
        <v>508</v>
      </c>
      <c r="B114" s="328">
        <f>VLOOKUP($A$1,'WPP Regional'!$A:$TL,D114,0)</f>
        <v>55.997275456036398</v>
      </c>
      <c r="C114" s="329">
        <f>VLOOKUP($A$1,'WPP Regional'!$A:$TL,E114,0)</f>
        <v>79.150977732527295</v>
      </c>
      <c r="D114" s="192">
        <v>463</v>
      </c>
      <c r="E114" s="192">
        <v>487</v>
      </c>
    </row>
    <row r="115" spans="1:14" ht="15" customHeight="1">
      <c r="A115" s="325" t="s">
        <v>509</v>
      </c>
      <c r="B115" s="328">
        <f>VLOOKUP($A$1,'WPP Regional'!$A:$TL,D115,0)</f>
        <v>45.698402362344297</v>
      </c>
      <c r="C115" s="329">
        <f>VLOOKUP($A$1,'WPP Regional'!$A:$TL,E115,0)</f>
        <v>64.320353358645505</v>
      </c>
      <c r="D115" s="192">
        <v>464</v>
      </c>
      <c r="E115" s="192">
        <v>488</v>
      </c>
    </row>
    <row r="116" spans="1:14" ht="15" customHeight="1">
      <c r="A116" s="325" t="s">
        <v>510</v>
      </c>
      <c r="B116" s="328">
        <f>VLOOKUP($A$1,'WPP Regional'!$A:$TL,D116,0)</f>
        <v>39.716147083694203</v>
      </c>
      <c r="C116" s="329">
        <f>VLOOKUP($A$1,'WPP Regional'!$A:$TL,E116,0)</f>
        <v>55.329717876326399</v>
      </c>
      <c r="D116" s="192">
        <v>465</v>
      </c>
      <c r="E116" s="192">
        <v>489</v>
      </c>
    </row>
    <row r="117" spans="1:14" ht="15" customHeight="1">
      <c r="A117" s="325" t="s">
        <v>511</v>
      </c>
      <c r="B117" s="328">
        <f>VLOOKUP($A$1,'WPP Regional'!$A:$TL,D117,0)</f>
        <v>33.415916574000903</v>
      </c>
      <c r="C117" s="329">
        <f>VLOOKUP($A$1,'WPP Regional'!$A:$TL,E117,0)</f>
        <v>45.907947406686397</v>
      </c>
      <c r="D117" s="192">
        <v>466</v>
      </c>
      <c r="E117" s="192">
        <v>490</v>
      </c>
    </row>
    <row r="118" spans="1:14" ht="15" customHeight="1">
      <c r="A118" s="325" t="s">
        <v>512</v>
      </c>
      <c r="B118" s="328">
        <f>VLOOKUP($A$1,'WPP Regional'!$A:$TL,D118,0)</f>
        <v>29.027316509407601</v>
      </c>
      <c r="C118" s="329">
        <f>VLOOKUP($A$1,'WPP Regional'!$A:$TL,E118,0)</f>
        <v>39.287293263839302</v>
      </c>
      <c r="D118" s="192">
        <v>467</v>
      </c>
      <c r="E118" s="192">
        <v>491</v>
      </c>
    </row>
    <row r="119" spans="1:14" ht="15" customHeight="1">
      <c r="A119" s="325" t="s">
        <v>513</v>
      </c>
      <c r="B119" s="328">
        <f>VLOOKUP($A$1,'WPP Regional'!$A:$TL,D119,0)</f>
        <v>25.896879936871802</v>
      </c>
      <c r="C119" s="329">
        <f>VLOOKUP($A$1,'WPP Regional'!$A:$TL,E119,0)</f>
        <v>35.092383974166701</v>
      </c>
      <c r="D119" s="192">
        <v>468</v>
      </c>
      <c r="E119" s="192">
        <v>492</v>
      </c>
    </row>
    <row r="120" spans="1:14" ht="15" customHeight="1">
      <c r="A120" s="325" t="s">
        <v>514</v>
      </c>
      <c r="B120" s="328">
        <f>VLOOKUP($A$1,'WPP Regional'!$A:$TL,D120,0)</f>
        <v>23.597064374981301</v>
      </c>
      <c r="C120" s="329">
        <f>VLOOKUP($A$1,'WPP Regional'!$A:$TL,E120,0)</f>
        <v>32.285397413613403</v>
      </c>
      <c r="D120" s="192">
        <v>469</v>
      </c>
      <c r="E120" s="192">
        <v>493</v>
      </c>
    </row>
    <row r="121" spans="1:14" ht="15" customHeight="1">
      <c r="A121" s="325" t="s">
        <v>515</v>
      </c>
      <c r="B121" s="328">
        <f>VLOOKUP($A$1,'WPP Regional'!$A:$TL,D121,0)</f>
        <v>21.431565194061498</v>
      </c>
      <c r="C121" s="329">
        <f>VLOOKUP($A$1,'WPP Regional'!$A:$TL,E121,0)</f>
        <v>29.538025031255501</v>
      </c>
      <c r="D121" s="192">
        <v>470</v>
      </c>
      <c r="E121" s="192">
        <v>494</v>
      </c>
    </row>
    <row r="122" spans="1:14" ht="15" customHeight="1">
      <c r="A122" s="325" t="s">
        <v>516</v>
      </c>
      <c r="B122" s="328">
        <f>VLOOKUP($A$1,'WPP Regional'!$A:$TL,D122,0)</f>
        <v>19.2457481678649</v>
      </c>
      <c r="C122" s="329">
        <f>VLOOKUP($A$1,'WPP Regional'!$A:$TL,E122,0)</f>
        <v>26.626513298642301</v>
      </c>
      <c r="D122" s="192">
        <v>471</v>
      </c>
      <c r="E122" s="192">
        <v>495</v>
      </c>
    </row>
    <row r="123" spans="1:14" ht="15" customHeight="1">
      <c r="A123" s="325" t="s">
        <v>517</v>
      </c>
      <c r="B123" s="328">
        <f>VLOOKUP($A$1,'WPP Regional'!$A:$TL,D123,0)</f>
        <v>17.322089202092801</v>
      </c>
      <c r="C123" s="329">
        <f>VLOOKUP($A$1,'WPP Regional'!$A:$TL,E123,0)</f>
        <v>23.962900250283798</v>
      </c>
      <c r="D123" s="192">
        <v>472</v>
      </c>
      <c r="E123" s="192">
        <v>496</v>
      </c>
    </row>
    <row r="124" spans="1:14" ht="15" customHeight="1">
      <c r="A124" s="325" t="s">
        <v>518</v>
      </c>
      <c r="B124" s="328">
        <f>VLOOKUP($A$1,'WPP Regional'!$A:$TL,D124,0)</f>
        <v>15.679393649253999</v>
      </c>
      <c r="C124" s="329">
        <f>VLOOKUP($A$1,'WPP Regional'!$A:$TL,E124,0)</f>
        <v>21.658646487665401</v>
      </c>
      <c r="D124" s="192">
        <v>473</v>
      </c>
      <c r="E124" s="192">
        <v>497</v>
      </c>
    </row>
    <row r="125" spans="1:14" ht="15" customHeight="1">
      <c r="A125" s="325" t="s">
        <v>519</v>
      </c>
      <c r="B125" s="328">
        <f>VLOOKUP($A$1,'WPP Regional'!$A:$TL,D125,0)</f>
        <v>14.3839186983025</v>
      </c>
      <c r="C125" s="329">
        <f>VLOOKUP($A$1,'WPP Regional'!$A:$TL,E125,0)</f>
        <v>19.835399444736101</v>
      </c>
      <c r="D125" s="192">
        <v>474</v>
      </c>
      <c r="E125" s="192">
        <v>498</v>
      </c>
    </row>
    <row r="126" spans="1:14" ht="15" customHeight="1">
      <c r="A126" s="199"/>
      <c r="B126" s="200"/>
      <c r="C126" s="200"/>
      <c r="D126" s="200"/>
      <c r="E126" s="200"/>
      <c r="F126" s="200"/>
      <c r="G126" s="200"/>
      <c r="H126" s="200"/>
    </row>
    <row r="128" spans="1:14" ht="15" customHeight="1">
      <c r="I128" s="201"/>
      <c r="J128" s="201"/>
      <c r="K128" s="201"/>
      <c r="L128" s="201"/>
      <c r="M128" s="201"/>
      <c r="N128" s="201"/>
    </row>
    <row r="141" spans="1:8" ht="15" customHeight="1">
      <c r="A141" s="185" t="s">
        <v>561</v>
      </c>
      <c r="B141" s="196"/>
      <c r="C141" s="196"/>
      <c r="D141" s="196"/>
      <c r="E141" s="196"/>
      <c r="F141" s="196"/>
      <c r="G141" s="196"/>
      <c r="H141" s="196"/>
    </row>
    <row r="142" spans="1:8" ht="15" customHeight="1">
      <c r="A142" s="276" t="s">
        <v>1176</v>
      </c>
      <c r="B142" s="196"/>
      <c r="C142" s="196"/>
      <c r="D142" s="196"/>
      <c r="E142" s="196"/>
      <c r="F142" s="196"/>
      <c r="G142" s="196"/>
      <c r="H142" s="196"/>
    </row>
    <row r="143" spans="1:8" ht="15" customHeight="1">
      <c r="A143" s="199"/>
      <c r="B143" s="200"/>
      <c r="C143" s="200"/>
      <c r="D143" s="200"/>
      <c r="E143" s="200"/>
      <c r="F143" s="200"/>
      <c r="G143" s="200"/>
      <c r="H143" s="200"/>
    </row>
    <row r="144" spans="1:8" ht="15" customHeight="1">
      <c r="A144" s="324" t="s">
        <v>550</v>
      </c>
    </row>
    <row r="145" spans="1:3" ht="15" customHeight="1">
      <c r="A145" s="316" t="s">
        <v>19</v>
      </c>
      <c r="B145" s="313" t="s">
        <v>18</v>
      </c>
    </row>
    <row r="146" spans="1:3" ht="15" customHeight="1">
      <c r="A146" s="320">
        <v>1990</v>
      </c>
      <c r="B146" s="328">
        <f>VLOOKUP($A$1,'Maternal mortality ratio'!$A:$TL,2,0)</f>
        <v>289.35992890280687</v>
      </c>
    </row>
    <row r="147" spans="1:3" ht="15" customHeight="1">
      <c r="A147" s="320">
        <v>2015</v>
      </c>
      <c r="B147" s="328">
        <f>VLOOKUP($A$1,'Maternal mortality ratio'!$A:$TL,3,0)</f>
        <v>156.25264264109174</v>
      </c>
    </row>
    <row r="148" spans="1:3" ht="15" customHeight="1">
      <c r="A148" s="187" t="s">
        <v>969</v>
      </c>
    </row>
    <row r="150" spans="1:3" ht="15" customHeight="1">
      <c r="A150" s="322" t="s">
        <v>551</v>
      </c>
    </row>
    <row r="151" spans="1:3" ht="15" customHeight="1">
      <c r="A151" s="203"/>
    </row>
    <row r="152" spans="1:3" ht="15" customHeight="1">
      <c r="A152" s="324" t="s">
        <v>638</v>
      </c>
      <c r="B152" s="198"/>
    </row>
    <row r="153" spans="1:3" ht="15" customHeight="1">
      <c r="A153" s="316" t="s">
        <v>19</v>
      </c>
      <c r="B153" s="313" t="s">
        <v>18</v>
      </c>
    </row>
    <row r="154" spans="1:3" ht="15" customHeight="1">
      <c r="A154" s="321" t="s">
        <v>506</v>
      </c>
      <c r="B154" s="318">
        <f>VLOOKUP($A$1,'WPP Regional'!$A:$TL,C154,0)</f>
        <v>6.12042400087181</v>
      </c>
      <c r="C154" s="192">
        <v>509</v>
      </c>
    </row>
    <row r="155" spans="1:3" ht="15" customHeight="1">
      <c r="A155" s="321" t="s">
        <v>507</v>
      </c>
      <c r="B155" s="318">
        <f>VLOOKUP($A$1,'WPP Regional'!$A:$TL,C155,0)</f>
        <v>5.5143401404085397</v>
      </c>
      <c r="C155" s="192">
        <v>510</v>
      </c>
    </row>
    <row r="156" spans="1:3" ht="15" customHeight="1">
      <c r="A156" s="321" t="s">
        <v>508</v>
      </c>
      <c r="B156" s="318">
        <f>VLOOKUP($A$1,'WPP Regional'!$A:$TL,C156,0)</f>
        <v>4.7742855118732201</v>
      </c>
      <c r="C156" s="192">
        <v>511</v>
      </c>
    </row>
    <row r="157" spans="1:3" ht="15" customHeight="1">
      <c r="A157" s="321" t="s">
        <v>509</v>
      </c>
      <c r="B157" s="318">
        <f>VLOOKUP($A$1,'WPP Regional'!$A:$TL,C157,0)</f>
        <v>4.0960221296547603</v>
      </c>
      <c r="C157" s="192">
        <v>512</v>
      </c>
    </row>
    <row r="158" spans="1:3" ht="15" customHeight="1">
      <c r="A158" s="321" t="s">
        <v>510</v>
      </c>
      <c r="B158" s="318">
        <f>VLOOKUP($A$1,'WPP Regional'!$A:$TL,C158,0)</f>
        <v>3.65436314101045</v>
      </c>
      <c r="C158" s="192">
        <v>513</v>
      </c>
    </row>
    <row r="159" spans="1:3" ht="15" customHeight="1">
      <c r="A159" s="321" t="s">
        <v>511</v>
      </c>
      <c r="B159" s="318">
        <f>VLOOKUP($A$1,'WPP Regional'!$A:$TL,C159,0)</f>
        <v>3.4808770789300101</v>
      </c>
      <c r="C159" s="192">
        <v>514</v>
      </c>
    </row>
    <row r="160" spans="1:3" ht="15" customHeight="1">
      <c r="A160" s="321" t="s">
        <v>512</v>
      </c>
      <c r="B160" s="318">
        <f>VLOOKUP($A$1,'WPP Regional'!$A:$TL,C160,0)</f>
        <v>3.4702038178966199</v>
      </c>
      <c r="C160" s="192">
        <v>515</v>
      </c>
    </row>
    <row r="161" spans="1:3" ht="15" customHeight="1">
      <c r="A161" s="321" t="s">
        <v>513</v>
      </c>
      <c r="B161" s="318">
        <f>VLOOKUP($A$1,'WPP Regional'!$A:$TL,C161,0)</f>
        <v>3.2695228285816902</v>
      </c>
      <c r="C161" s="192">
        <v>516</v>
      </c>
    </row>
    <row r="162" spans="1:3" ht="15" customHeight="1">
      <c r="A162" s="321" t="s">
        <v>514</v>
      </c>
      <c r="B162" s="318">
        <f>VLOOKUP($A$1,'WPP Regional'!$A:$TL,C162,0)</f>
        <v>3.0849294865069901</v>
      </c>
      <c r="C162" s="192">
        <v>517</v>
      </c>
    </row>
    <row r="163" spans="1:3" ht="15" customHeight="1">
      <c r="A163" s="321" t="s">
        <v>515</v>
      </c>
      <c r="B163" s="318">
        <f>VLOOKUP($A$1,'WPP Regional'!$A:$TL,C163,0)</f>
        <v>2.9231877571035301</v>
      </c>
      <c r="C163" s="192">
        <v>518</v>
      </c>
    </row>
    <row r="164" spans="1:3" ht="15" customHeight="1">
      <c r="A164" s="321" t="s">
        <v>516</v>
      </c>
      <c r="B164" s="318">
        <f>VLOOKUP($A$1,'WPP Regional'!$A:$TL,C164,0)</f>
        <v>2.7836521878204099</v>
      </c>
      <c r="C164" s="192">
        <v>519</v>
      </c>
    </row>
    <row r="165" spans="1:3" ht="15" customHeight="1">
      <c r="A165" s="321" t="s">
        <v>517</v>
      </c>
      <c r="B165" s="318">
        <f>VLOOKUP($A$1,'WPP Regional'!$A:$TL,C165,0)</f>
        <v>2.6601261584617601</v>
      </c>
      <c r="C165" s="192">
        <v>520</v>
      </c>
    </row>
    <row r="166" spans="1:3" ht="15" customHeight="1">
      <c r="A166" s="321" t="s">
        <v>518</v>
      </c>
      <c r="B166" s="318">
        <f>VLOOKUP($A$1,'WPP Regional'!$A:$TL,C166,0)</f>
        <v>2.5497699369265598</v>
      </c>
      <c r="C166" s="192">
        <v>521</v>
      </c>
    </row>
    <row r="167" spans="1:3" ht="15" customHeight="1">
      <c r="A167" s="321" t="s">
        <v>519</v>
      </c>
      <c r="B167" s="318">
        <f>VLOOKUP($A$1,'WPP Regional'!$A:$TL,C167,0)</f>
        <v>2.4593750285187901</v>
      </c>
      <c r="C167" s="192">
        <v>522</v>
      </c>
    </row>
    <row r="183" spans="1:8" ht="15" customHeight="1">
      <c r="A183" s="185" t="s">
        <v>561</v>
      </c>
    </row>
    <row r="184" spans="1:8" ht="15" customHeight="1">
      <c r="A184" s="276" t="s">
        <v>1176</v>
      </c>
    </row>
    <row r="185" spans="1:8" ht="15" customHeight="1">
      <c r="D185" s="196"/>
      <c r="E185" s="196"/>
      <c r="F185" s="196"/>
      <c r="G185" s="196"/>
      <c r="H185" s="196"/>
    </row>
    <row r="186" spans="1:8" ht="15" customHeight="1">
      <c r="A186" s="324" t="s">
        <v>1063</v>
      </c>
      <c r="B186" s="198"/>
      <c r="C186" s="198"/>
      <c r="D186" s="198"/>
    </row>
    <row r="187" spans="1:8" ht="39">
      <c r="A187" s="316" t="s">
        <v>19</v>
      </c>
      <c r="B187" s="313" t="s">
        <v>1178</v>
      </c>
    </row>
    <row r="188" spans="1:8">
      <c r="A188" s="321">
        <v>1980</v>
      </c>
      <c r="B188" s="318">
        <f>(SUMIF('Contraceptive use'!$C$3:$C$68,'Regional profile'!$A$1&amp;1,'Contraceptive use'!$G$3:$G$68)+SUMIF('Contraceptive use'!$B$3:$B$68,'Regional profile'!$A$1&amp;1,'Contraceptive use'!$G$3:$G$68))*100/(SUMIF('Contraceptive use'!$C$3:$C$68,'Regional profile'!$A$1&amp;1,'Contraceptive use'!$I$3:$I$68)+SUMIF('Contraceptive use'!$B$3:$B$68,'Regional profile'!$A$1&amp;1,'Contraceptive use'!$I$3:$I$68))</f>
        <v>22.879881781718389</v>
      </c>
    </row>
    <row r="189" spans="1:8">
      <c r="A189" s="321">
        <v>2020</v>
      </c>
      <c r="B189" s="318">
        <f>(SUMIF('Contraceptive use'!$C$3:$C$68,'Regional profile'!$A$1&amp;2,'Contraceptive use'!$G$3:$G$68)+SUMIF('Contraceptive use'!$B$3:$B$68,'Regional profile'!$A$1&amp;2,'Contraceptive use'!$G$3:$G$68))*100/(SUMIF('Contraceptive use'!$C$3:$C$68,'Regional profile'!$A$1&amp;2,'Contraceptive use'!$I$3:$I$68)+SUMIF('Contraceptive use'!$B$3:$B$68,'Regional profile'!$A$1&amp;2,'Contraceptive use'!$I$3:$I$68))</f>
        <v>50.22497343742782</v>
      </c>
      <c r="C189" s="204"/>
      <c r="D189" s="204"/>
    </row>
    <row r="190" spans="1:8">
      <c r="A190" s="321">
        <v>2030</v>
      </c>
      <c r="B190" s="318">
        <f>(SUMIF('Contraceptive use'!$C$3:$C$68,'Regional profile'!$A$1&amp;3,'Contraceptive use'!$G$3:$G$68)+SUMIF('Contraceptive use'!$B$3:$B$68,'Regional profile'!$A$1&amp;3,'Contraceptive use'!$G$3:$G$68))*100/(SUMIF('Contraceptive use'!$C$3:$C$68,'Regional profile'!$A$1&amp;3,'Contraceptive use'!$I$3:$I$68)+SUMIF('Contraceptive use'!$B$3:$B$68,'Regional profile'!$A$1&amp;3,'Contraceptive use'!$I$3:$I$68))</f>
        <v>54.69980781203477</v>
      </c>
      <c r="C190" s="204"/>
      <c r="D190" s="204"/>
    </row>
    <row r="191" spans="1:8" ht="15" customHeight="1">
      <c r="A191" s="185" t="s">
        <v>560</v>
      </c>
      <c r="C191" s="196"/>
      <c r="D191" s="196"/>
    </row>
    <row r="192" spans="1:8" ht="15" customHeight="1">
      <c r="A192" s="185" t="s">
        <v>1064</v>
      </c>
      <c r="C192" s="196"/>
      <c r="D192" s="196"/>
    </row>
    <row r="194" spans="1:11" ht="15" customHeight="1">
      <c r="A194" s="322" t="s">
        <v>554</v>
      </c>
    </row>
    <row r="196" spans="1:11" ht="15" customHeight="1">
      <c r="A196" s="324" t="s">
        <v>555</v>
      </c>
    </row>
    <row r="197" spans="1:11" ht="15" customHeight="1">
      <c r="A197" s="316" t="s">
        <v>19</v>
      </c>
      <c r="B197" s="313" t="s">
        <v>20</v>
      </c>
      <c r="C197" s="314" t="s">
        <v>556</v>
      </c>
      <c r="D197" s="347" t="s">
        <v>557</v>
      </c>
      <c r="E197" s="315" t="s">
        <v>558</v>
      </c>
      <c r="F197" s="346" t="s">
        <v>21</v>
      </c>
    </row>
    <row r="198" spans="1:11" ht="15" customHeight="1">
      <c r="A198" s="325" t="s">
        <v>3</v>
      </c>
      <c r="B198" s="310">
        <f>VLOOKUP($A$1,'WPP Regional'!$A:$AHK,G198,0)</f>
        <v>28634.282999999999</v>
      </c>
      <c r="C198" s="311">
        <f>VLOOKUP($A$1,'WPP Regional'!$A:$AHK,H198,0)</f>
        <v>44795.006999999998</v>
      </c>
      <c r="D198" s="355">
        <f>VLOOKUP($A$1,'WPP Regional'!$A:$AHK,I198,0)</f>
        <v>32180.487000000001</v>
      </c>
      <c r="E198" s="312">
        <f>VLOOKUP($A$1,'WPP Regional'!$A:$AHK,J198,0)</f>
        <v>54343.360999999997</v>
      </c>
      <c r="F198" s="356">
        <f>VLOOKUP($A$1,'WPP Regional'!$A:$AHK,K198,0)</f>
        <v>5978.35</v>
      </c>
      <c r="G198" s="192">
        <v>533</v>
      </c>
      <c r="H198" s="192">
        <v>534</v>
      </c>
      <c r="I198" s="192">
        <v>535</v>
      </c>
      <c r="J198" s="192">
        <v>536</v>
      </c>
      <c r="K198" s="192">
        <v>537</v>
      </c>
    </row>
    <row r="199" spans="1:11" ht="15" customHeight="1">
      <c r="A199" s="325" t="s">
        <v>4</v>
      </c>
      <c r="B199" s="310">
        <f>VLOOKUP($A$1,'WPP Regional'!$A:$AHK,G199,0)</f>
        <v>32769.597999999998</v>
      </c>
      <c r="C199" s="311">
        <f>VLOOKUP($A$1,'WPP Regional'!$A:$AHK,H199,0)</f>
        <v>51517.351000000002</v>
      </c>
      <c r="D199" s="355">
        <f>VLOOKUP($A$1,'WPP Regional'!$A:$AHK,I199,0)</f>
        <v>37838.004999999997</v>
      </c>
      <c r="E199" s="312">
        <f>VLOOKUP($A$1,'WPP Regional'!$A:$AHK,J199,0)</f>
        <v>64397.508999999998</v>
      </c>
      <c r="F199" s="356">
        <f>VLOOKUP($A$1,'WPP Regional'!$A:$AHK,K199,0)</f>
        <v>6887.3980000000001</v>
      </c>
      <c r="G199" s="192">
        <v>538</v>
      </c>
      <c r="H199" s="192">
        <v>539</v>
      </c>
      <c r="I199" s="192">
        <v>540</v>
      </c>
      <c r="J199" s="192">
        <v>541</v>
      </c>
      <c r="K199" s="192">
        <v>542</v>
      </c>
    </row>
    <row r="200" spans="1:11" ht="15" customHeight="1">
      <c r="A200" s="325" t="s">
        <v>5</v>
      </c>
      <c r="B200" s="310">
        <f>VLOOKUP($A$1,'WPP Regional'!$A:$AHK,G200,0)</f>
        <v>35823.972000000002</v>
      </c>
      <c r="C200" s="311">
        <f>VLOOKUP($A$1,'WPP Regional'!$A:$AHK,H200,0)</f>
        <v>59512.775000000001</v>
      </c>
      <c r="D200" s="355">
        <f>VLOOKUP($A$1,'WPP Regional'!$A:$AHK,I200,0)</f>
        <v>43578.050999999999</v>
      </c>
      <c r="E200" s="312">
        <f>VLOOKUP($A$1,'WPP Regional'!$A:$AHK,J200,0)</f>
        <v>75794.873000000007</v>
      </c>
      <c r="F200" s="356">
        <f>VLOOKUP($A$1,'WPP Regional'!$A:$AHK,K200,0)</f>
        <v>8066.8969999999999</v>
      </c>
      <c r="G200" s="192">
        <v>543</v>
      </c>
      <c r="H200" s="192">
        <v>544</v>
      </c>
      <c r="I200" s="192">
        <v>545</v>
      </c>
      <c r="J200" s="192">
        <v>546</v>
      </c>
      <c r="K200" s="192">
        <v>547</v>
      </c>
    </row>
    <row r="201" spans="1:11" ht="15" customHeight="1">
      <c r="A201" s="325" t="s">
        <v>6</v>
      </c>
      <c r="B201" s="310">
        <f>VLOOKUP($A$1,'WPP Regional'!$A:$AHK,G201,0)</f>
        <v>36964.764999999999</v>
      </c>
      <c r="C201" s="311">
        <f>VLOOKUP($A$1,'WPP Regional'!$A:$AHK,H201,0)</f>
        <v>66680.510999999999</v>
      </c>
      <c r="D201" s="355">
        <f>VLOOKUP($A$1,'WPP Regional'!$A:$AHK,I201,0)</f>
        <v>49734.400000000001</v>
      </c>
      <c r="E201" s="312">
        <f>VLOOKUP($A$1,'WPP Regional'!$A:$AHK,J201,0)</f>
        <v>90196.062999999995</v>
      </c>
      <c r="F201" s="356">
        <f>VLOOKUP($A$1,'WPP Regional'!$A:$AHK,K201,0)</f>
        <v>9675.5679999999993</v>
      </c>
      <c r="G201" s="192">
        <v>548</v>
      </c>
      <c r="H201" s="192">
        <v>549</v>
      </c>
      <c r="I201" s="192">
        <v>550</v>
      </c>
      <c r="J201" s="192">
        <v>551</v>
      </c>
      <c r="K201" s="192">
        <v>552</v>
      </c>
    </row>
    <row r="202" spans="1:11" ht="15" customHeight="1">
      <c r="A202" s="325" t="s">
        <v>7</v>
      </c>
      <c r="B202" s="310">
        <f>VLOOKUP($A$1,'WPP Regional'!$A:$AHK,G202,0)</f>
        <v>37907.673999999999</v>
      </c>
      <c r="C202" s="311">
        <f>VLOOKUP($A$1,'WPP Regional'!$A:$AHK,H202,0)</f>
        <v>70868.198000000004</v>
      </c>
      <c r="D202" s="355">
        <f>VLOOKUP($A$1,'WPP Regional'!$A:$AHK,I202,0)</f>
        <v>57708.841</v>
      </c>
      <c r="E202" s="312">
        <f>VLOOKUP($A$1,'WPP Regional'!$A:$AHK,J202,0)</f>
        <v>104809.59600000001</v>
      </c>
      <c r="F202" s="356">
        <f>VLOOKUP($A$1,'WPP Regional'!$A:$AHK,K202,0)</f>
        <v>11351.688</v>
      </c>
      <c r="G202" s="192">
        <v>553</v>
      </c>
      <c r="H202" s="192">
        <v>554</v>
      </c>
      <c r="I202" s="192">
        <v>555</v>
      </c>
      <c r="J202" s="192">
        <v>556</v>
      </c>
      <c r="K202" s="192">
        <v>557</v>
      </c>
    </row>
    <row r="203" spans="1:11" ht="15" customHeight="1">
      <c r="A203" s="325" t="s">
        <v>8</v>
      </c>
      <c r="B203" s="310">
        <f>VLOOKUP($A$1,'WPP Regional'!$A:$AHK,G203,0)</f>
        <v>39663.425999999999</v>
      </c>
      <c r="C203" s="311">
        <f>VLOOKUP($A$1,'WPP Regional'!$A:$AHK,H203,0)</f>
        <v>73340.490000000005</v>
      </c>
      <c r="D203" s="355">
        <f>VLOOKUP($A$1,'WPP Regional'!$A:$AHK,I203,0)</f>
        <v>64981.945</v>
      </c>
      <c r="E203" s="312">
        <f>VLOOKUP($A$1,'WPP Regional'!$A:$AHK,J203,0)</f>
        <v>124278.178</v>
      </c>
      <c r="F203" s="356">
        <f>VLOOKUP($A$1,'WPP Regional'!$A:$AHK,K203,0)</f>
        <v>12959.297</v>
      </c>
      <c r="G203" s="192">
        <v>558</v>
      </c>
      <c r="H203" s="192">
        <v>559</v>
      </c>
      <c r="I203" s="192">
        <v>560</v>
      </c>
      <c r="J203" s="192">
        <v>561</v>
      </c>
      <c r="K203" s="192">
        <v>562</v>
      </c>
    </row>
    <row r="204" spans="1:11" ht="15" customHeight="1">
      <c r="A204" s="325" t="s">
        <v>9</v>
      </c>
      <c r="B204" s="310">
        <f>VLOOKUP($A$1,'WPP Regional'!$A:$AHK,G204,0)</f>
        <v>44057.720999999998</v>
      </c>
      <c r="C204" s="311">
        <f>VLOOKUP($A$1,'WPP Regional'!$A:$AHK,H204,0)</f>
        <v>76095.198999999993</v>
      </c>
      <c r="D204" s="355">
        <f>VLOOKUP($A$1,'WPP Regional'!$A:$AHK,I204,0)</f>
        <v>70090.922000000006</v>
      </c>
      <c r="E204" s="312">
        <f>VLOOKUP($A$1,'WPP Regional'!$A:$AHK,J204,0)</f>
        <v>150240.508</v>
      </c>
      <c r="F204" s="356">
        <f>VLOOKUP($A$1,'WPP Regional'!$A:$AHK,K204,0)</f>
        <v>14675.218000000001</v>
      </c>
      <c r="G204" s="192">
        <v>563</v>
      </c>
      <c r="H204" s="192">
        <v>564</v>
      </c>
      <c r="I204" s="192">
        <v>565</v>
      </c>
      <c r="J204" s="192">
        <v>566</v>
      </c>
      <c r="K204" s="192">
        <v>567</v>
      </c>
    </row>
    <row r="205" spans="1:11" ht="15" customHeight="1">
      <c r="A205" s="325" t="s">
        <v>10</v>
      </c>
      <c r="B205" s="310">
        <f>VLOOKUP($A$1,'WPP Regional'!$A:$AHK,G205,0)</f>
        <v>49538.637999999999</v>
      </c>
      <c r="C205" s="311">
        <f>VLOOKUP($A$1,'WPP Regional'!$A:$AHK,H205,0)</f>
        <v>81194.285000000003</v>
      </c>
      <c r="D205" s="355">
        <f>VLOOKUP($A$1,'WPP Regional'!$A:$AHK,I205,0)</f>
        <v>71807.028999999995</v>
      </c>
      <c r="E205" s="312">
        <f>VLOOKUP($A$1,'WPP Regional'!$A:$AHK,J205,0)</f>
        <v>176706.23499999999</v>
      </c>
      <c r="F205" s="356">
        <f>VLOOKUP($A$1,'WPP Regional'!$A:$AHK,K205,0)</f>
        <v>17041.182000000001</v>
      </c>
      <c r="G205" s="192">
        <v>568</v>
      </c>
      <c r="H205" s="192">
        <v>569</v>
      </c>
      <c r="I205" s="192">
        <v>570</v>
      </c>
      <c r="J205" s="192">
        <v>571</v>
      </c>
      <c r="K205" s="192">
        <v>572</v>
      </c>
    </row>
    <row r="206" spans="1:11" ht="15" customHeight="1">
      <c r="A206" s="325" t="s">
        <v>11</v>
      </c>
      <c r="B206" s="310">
        <f>VLOOKUP($A$1,'WPP Regional'!$A:$AHK,G206,0)</f>
        <v>50966.080000000002</v>
      </c>
      <c r="C206" s="311">
        <f>VLOOKUP($A$1,'WPP Regional'!$A:$AHK,H206,0)</f>
        <v>91151.741999999998</v>
      </c>
      <c r="D206" s="355">
        <f>VLOOKUP($A$1,'WPP Regional'!$A:$AHK,I206,0)</f>
        <v>73712.604999999996</v>
      </c>
      <c r="E206" s="312">
        <f>VLOOKUP($A$1,'WPP Regional'!$A:$AHK,J206,0)</f>
        <v>199785.18599999999</v>
      </c>
      <c r="F206" s="356">
        <f>VLOOKUP($A$1,'WPP Regional'!$A:$AHK,K206,0)</f>
        <v>20763.261999999999</v>
      </c>
      <c r="G206" s="192">
        <v>573</v>
      </c>
      <c r="H206" s="192">
        <v>574</v>
      </c>
      <c r="I206" s="192">
        <v>575</v>
      </c>
      <c r="J206" s="192">
        <v>576</v>
      </c>
      <c r="K206" s="192">
        <v>577</v>
      </c>
    </row>
    <row r="207" spans="1:11" ht="15" customHeight="1">
      <c r="A207" s="325" t="s">
        <v>12</v>
      </c>
      <c r="B207" s="310">
        <f>VLOOKUP($A$1,'WPP Regional'!$A:$AHK,G207,0)</f>
        <v>51564.997000000003</v>
      </c>
      <c r="C207" s="311">
        <f>VLOOKUP($A$1,'WPP Regional'!$A:$AHK,H207,0)</f>
        <v>99798.508000000002</v>
      </c>
      <c r="D207" s="355">
        <f>VLOOKUP($A$1,'WPP Regional'!$A:$AHK,I207,0)</f>
        <v>80078.201000000001</v>
      </c>
      <c r="E207" s="312">
        <f>VLOOKUP($A$1,'WPP Regional'!$A:$AHK,J207,0)</f>
        <v>222057.16500000001</v>
      </c>
      <c r="F207" s="356">
        <f>VLOOKUP($A$1,'WPP Regional'!$A:$AHK,K207,0)</f>
        <v>25778.316999999999</v>
      </c>
      <c r="G207" s="192">
        <v>578</v>
      </c>
      <c r="H207" s="192">
        <v>579</v>
      </c>
      <c r="I207" s="192">
        <v>580</v>
      </c>
      <c r="J207" s="192">
        <v>581</v>
      </c>
      <c r="K207" s="192">
        <v>582</v>
      </c>
    </row>
    <row r="208" spans="1:11" ht="15" customHeight="1">
      <c r="A208" s="325" t="s">
        <v>13</v>
      </c>
      <c r="B208" s="310">
        <f>VLOOKUP($A$1,'WPP Regional'!$A:$AHK,G208,0)</f>
        <v>51835.911999999997</v>
      </c>
      <c r="C208" s="311">
        <f>VLOOKUP($A$1,'WPP Regional'!$A:$AHK,H208,0)</f>
        <v>102313.851</v>
      </c>
      <c r="D208" s="355">
        <f>VLOOKUP($A$1,'WPP Regional'!$A:$AHK,I208,0)</f>
        <v>91147.252999999997</v>
      </c>
      <c r="E208" s="312">
        <f>VLOOKUP($A$1,'WPP Regional'!$A:$AHK,J208,0)</f>
        <v>241924.59099999999</v>
      </c>
      <c r="F208" s="356">
        <f>VLOOKUP($A$1,'WPP Regional'!$A:$AHK,K208,0)</f>
        <v>32287.592000000001</v>
      </c>
      <c r="G208" s="192">
        <v>583</v>
      </c>
      <c r="H208" s="192">
        <v>584</v>
      </c>
      <c r="I208" s="192">
        <v>585</v>
      </c>
      <c r="J208" s="192">
        <v>586</v>
      </c>
      <c r="K208" s="192">
        <v>587</v>
      </c>
    </row>
    <row r="209" spans="1:11" ht="15" customHeight="1">
      <c r="A209" s="325" t="s">
        <v>14</v>
      </c>
      <c r="B209" s="310">
        <f>VLOOKUP($A$1,'WPP Regional'!$A:$AHK,G209,0)</f>
        <v>53089.356</v>
      </c>
      <c r="C209" s="311">
        <f>VLOOKUP($A$1,'WPP Regional'!$A:$AHK,H209,0)</f>
        <v>102651.785</v>
      </c>
      <c r="D209" s="355">
        <f>VLOOKUP($A$1,'WPP Regional'!$A:$AHK,I209,0)</f>
        <v>99720.176000000007</v>
      </c>
      <c r="E209" s="312">
        <f>VLOOKUP($A$1,'WPP Regional'!$A:$AHK,J209,0)</f>
        <v>262674.03600000002</v>
      </c>
      <c r="F209" s="356">
        <f>VLOOKUP($A$1,'WPP Regional'!$A:$AHK,K209,0)</f>
        <v>40005.133999999998</v>
      </c>
      <c r="G209" s="192">
        <v>588</v>
      </c>
      <c r="H209" s="192">
        <v>589</v>
      </c>
      <c r="I209" s="192">
        <v>590</v>
      </c>
      <c r="J209" s="192">
        <v>591</v>
      </c>
      <c r="K209" s="192">
        <v>592</v>
      </c>
    </row>
    <row r="210" spans="1:11" ht="15" customHeight="1">
      <c r="A210" s="325" t="s">
        <v>15</v>
      </c>
      <c r="B210" s="310">
        <f>VLOOKUP($A$1,'WPP Regional'!$A:$AHK,G210,0)</f>
        <v>55110.485000000001</v>
      </c>
      <c r="C210" s="311">
        <f>VLOOKUP($A$1,'WPP Regional'!$A:$AHK,H210,0)</f>
        <v>104123.818</v>
      </c>
      <c r="D210" s="355">
        <f>VLOOKUP($A$1,'WPP Regional'!$A:$AHK,I210,0)</f>
        <v>101970.55100000001</v>
      </c>
      <c r="E210" s="312">
        <f>VLOOKUP($A$1,'WPP Regional'!$A:$AHK,J210,0)</f>
        <v>286493.45699999999</v>
      </c>
      <c r="F210" s="356">
        <f>VLOOKUP($A$1,'WPP Regional'!$A:$AHK,K210,0)</f>
        <v>49003.841999999997</v>
      </c>
      <c r="G210" s="192">
        <v>593</v>
      </c>
      <c r="H210" s="192">
        <v>594</v>
      </c>
      <c r="I210" s="192">
        <v>595</v>
      </c>
      <c r="J210" s="192">
        <v>596</v>
      </c>
      <c r="K210" s="192">
        <v>597</v>
      </c>
    </row>
    <row r="211" spans="1:11" ht="15" customHeight="1">
      <c r="A211" s="325" t="s">
        <v>16</v>
      </c>
      <c r="B211" s="310">
        <f>VLOOKUP($A$1,'WPP Regional'!$A:$AHK,G211,0)</f>
        <v>56772.499000000003</v>
      </c>
      <c r="C211" s="311">
        <f>VLOOKUP($A$1,'WPP Regional'!$A:$AHK,H211,0)</f>
        <v>107462.66</v>
      </c>
      <c r="D211" s="355">
        <f>VLOOKUP($A$1,'WPP Regional'!$A:$AHK,I211,0)</f>
        <v>102278.928</v>
      </c>
      <c r="E211" s="312">
        <f>VLOOKUP($A$1,'WPP Regional'!$A:$AHK,J211,0)</f>
        <v>308429.40899999999</v>
      </c>
      <c r="F211" s="356">
        <f>VLOOKUP($A$1,'WPP Regional'!$A:$AHK,K211,0)</f>
        <v>59731.72</v>
      </c>
      <c r="G211" s="192">
        <v>598</v>
      </c>
      <c r="H211" s="192">
        <v>599</v>
      </c>
      <c r="I211" s="192">
        <v>600</v>
      </c>
      <c r="J211" s="192">
        <v>601</v>
      </c>
      <c r="K211" s="192">
        <v>602</v>
      </c>
    </row>
    <row r="212" spans="1:11" ht="15" customHeight="1">
      <c r="A212" s="325" t="s">
        <v>17</v>
      </c>
      <c r="B212" s="310">
        <f>VLOOKUP($A$1,'WPP Regional'!$A:$AHK,G212,0)</f>
        <v>57683.084999999999</v>
      </c>
      <c r="C212" s="311">
        <f>VLOOKUP($A$1,'WPP Regional'!$A:$AHK,H212,0)</f>
        <v>111189.057</v>
      </c>
      <c r="D212" s="355">
        <f>VLOOKUP($A$1,'WPP Regional'!$A:$AHK,I212,0)</f>
        <v>103704.53200000001</v>
      </c>
      <c r="E212" s="312">
        <f>VLOOKUP($A$1,'WPP Regional'!$A:$AHK,J212,0)</f>
        <v>327118.41700000002</v>
      </c>
      <c r="F212" s="356">
        <f>VLOOKUP($A$1,'WPP Regional'!$A:$AHK,K212,0)</f>
        <v>71469.553</v>
      </c>
      <c r="G212" s="192">
        <v>603</v>
      </c>
      <c r="H212" s="192">
        <v>604</v>
      </c>
      <c r="I212" s="192">
        <v>605</v>
      </c>
      <c r="J212" s="192">
        <v>606</v>
      </c>
      <c r="K212" s="192">
        <v>607</v>
      </c>
    </row>
    <row r="213" spans="1:11" ht="15" customHeight="1">
      <c r="A213" s="185" t="s">
        <v>561</v>
      </c>
      <c r="B213" s="196"/>
      <c r="C213" s="196"/>
      <c r="D213" s="196"/>
      <c r="E213" s="196"/>
      <c r="F213" s="196"/>
    </row>
    <row r="214" spans="1:11" ht="15" customHeight="1">
      <c r="A214" s="276" t="s">
        <v>1176</v>
      </c>
      <c r="B214" s="196"/>
      <c r="C214" s="196"/>
      <c r="D214" s="196"/>
      <c r="E214" s="196"/>
      <c r="F214" s="196"/>
    </row>
    <row r="215" spans="1:11" ht="15" customHeight="1">
      <c r="A215" s="185"/>
      <c r="B215" s="196"/>
      <c r="C215" s="196"/>
      <c r="D215" s="196"/>
      <c r="E215" s="196"/>
      <c r="F215" s="196"/>
    </row>
    <row r="216" spans="1:11" ht="15" customHeight="1">
      <c r="A216" s="324" t="s">
        <v>559</v>
      </c>
      <c r="B216" s="198"/>
      <c r="C216" s="198"/>
      <c r="D216" s="198"/>
      <c r="E216" s="198"/>
      <c r="F216" s="198"/>
    </row>
    <row r="217" spans="1:11" ht="15" customHeight="1">
      <c r="A217" s="316" t="s">
        <v>19</v>
      </c>
      <c r="B217" s="313" t="s">
        <v>20</v>
      </c>
      <c r="C217" s="314" t="s">
        <v>556</v>
      </c>
      <c r="D217" s="347" t="s">
        <v>557</v>
      </c>
      <c r="E217" s="315" t="s">
        <v>558</v>
      </c>
      <c r="F217" s="346" t="s">
        <v>21</v>
      </c>
    </row>
    <row r="218" spans="1:11" ht="15" customHeight="1">
      <c r="A218" s="325" t="s">
        <v>3</v>
      </c>
      <c r="B218" s="318">
        <f>VLOOKUP($A$1, 'WPP Regional'!$A:$ACC, G218, 0)</f>
        <v>17.25669030341</v>
      </c>
      <c r="C218" s="327">
        <f>VLOOKUP($A$1, 'WPP Regional'!$A:$ACC, H218, 0)</f>
        <v>26.996085878528401</v>
      </c>
      <c r="D218" s="348">
        <f>VLOOKUP($A$1, 'WPP Regional'!$A:$ACC, I218, 0)</f>
        <v>19.393839823819299</v>
      </c>
      <c r="E218" s="326">
        <f>VLOOKUP($A$1, 'WPP Regional'!$A:$ACC, J218, 0)</f>
        <v>32.750481331186499</v>
      </c>
      <c r="F218" s="345">
        <f>VLOOKUP($A$1, 'WPP Regional'!$A:$ACC, K218, 0)</f>
        <v>3.6029026630557301</v>
      </c>
      <c r="G218" s="205">
        <v>608</v>
      </c>
      <c r="H218" s="205">
        <v>609</v>
      </c>
      <c r="I218" s="205">
        <v>610</v>
      </c>
      <c r="J218" s="205">
        <v>612</v>
      </c>
      <c r="K218" s="205">
        <v>614</v>
      </c>
    </row>
    <row r="219" spans="1:11" ht="15" customHeight="1">
      <c r="A219" s="325" t="s">
        <v>4</v>
      </c>
      <c r="B219" s="318">
        <f>VLOOKUP($A$1, 'WPP Regional'!$A:$ACC, G219, 0)</f>
        <v>16.943085440716001</v>
      </c>
      <c r="C219" s="327">
        <f>VLOOKUP($A$1, 'WPP Regional'!$A:$ACC, H219, 0)</f>
        <v>26.6363621449477</v>
      </c>
      <c r="D219" s="348">
        <f>VLOOKUP($A$1, 'WPP Regional'!$A:$ACC, I219, 0)</f>
        <v>19.563637967766301</v>
      </c>
      <c r="E219" s="326">
        <f>VLOOKUP($A$1, 'WPP Regional'!$A:$ACC, J219, 0)</f>
        <v>33.295876780553598</v>
      </c>
      <c r="F219" s="345">
        <f>VLOOKUP($A$1, 'WPP Regional'!$A:$ACC, K219, 0)</f>
        <v>3.56103766601642</v>
      </c>
      <c r="G219" s="205">
        <v>616</v>
      </c>
      <c r="H219" s="205">
        <v>617</v>
      </c>
      <c r="I219" s="205">
        <v>618</v>
      </c>
      <c r="J219" s="205">
        <v>620</v>
      </c>
      <c r="K219" s="205">
        <v>622</v>
      </c>
    </row>
    <row r="220" spans="1:11" ht="15" customHeight="1">
      <c r="A220" s="325" t="s">
        <v>5</v>
      </c>
      <c r="B220" s="318">
        <f>VLOOKUP($A$1, 'WPP Regional'!$A:$ACC, G220, 0)</f>
        <v>16.080673260035098</v>
      </c>
      <c r="C220" s="327">
        <f>VLOOKUP($A$1, 'WPP Regional'!$A:$ACC, H220, 0)</f>
        <v>26.7141089093356</v>
      </c>
      <c r="D220" s="348">
        <f>VLOOKUP($A$1, 'WPP Regional'!$A:$ACC, I220, 0)</f>
        <v>19.561326126543101</v>
      </c>
      <c r="E220" s="326">
        <f>VLOOKUP($A$1, 'WPP Regional'!$A:$ACC, J220, 0)</f>
        <v>34.022821017693403</v>
      </c>
      <c r="F220" s="345">
        <f>VLOOKUP($A$1, 'WPP Regional'!$A:$ACC, K220, 0)</f>
        <v>3.6210706863928301</v>
      </c>
      <c r="G220" s="205">
        <v>624</v>
      </c>
      <c r="H220" s="205">
        <v>625</v>
      </c>
      <c r="I220" s="205">
        <v>626</v>
      </c>
      <c r="J220" s="205">
        <v>628</v>
      </c>
      <c r="K220" s="205">
        <v>630</v>
      </c>
    </row>
    <row r="221" spans="1:11" ht="15" customHeight="1">
      <c r="A221" s="325" t="s">
        <v>6</v>
      </c>
      <c r="B221" s="318">
        <f>VLOOKUP($A$1, 'WPP Regional'!$A:$ACC, G221, 0)</f>
        <v>14.596080643327101</v>
      </c>
      <c r="C221" s="327">
        <f>VLOOKUP($A$1, 'WPP Regional'!$A:$ACC, H221, 0)</f>
        <v>26.329779612943899</v>
      </c>
      <c r="D221" s="348">
        <f>VLOOKUP($A$1, 'WPP Regional'!$A:$ACC, I221, 0)</f>
        <v>19.638358667977201</v>
      </c>
      <c r="E221" s="326">
        <f>VLOOKUP($A$1, 'WPP Regional'!$A:$ACC, J221, 0)</f>
        <v>35.615240872182298</v>
      </c>
      <c r="F221" s="345">
        <f>VLOOKUP($A$1, 'WPP Regional'!$A:$ACC, K221, 0)</f>
        <v>3.82054020356941</v>
      </c>
      <c r="G221" s="205">
        <v>632</v>
      </c>
      <c r="H221" s="205">
        <v>633</v>
      </c>
      <c r="I221" s="205">
        <v>634</v>
      </c>
      <c r="J221" s="205">
        <v>636</v>
      </c>
      <c r="K221" s="205">
        <v>638</v>
      </c>
    </row>
    <row r="222" spans="1:11" ht="15" customHeight="1">
      <c r="A222" s="325" t="s">
        <v>7</v>
      </c>
      <c r="B222" s="318">
        <f>VLOOKUP($A$1, 'WPP Regional'!$A:$ACC, G222, 0)</f>
        <v>13.411714442218001</v>
      </c>
      <c r="C222" s="327">
        <f>VLOOKUP($A$1, 'WPP Regional'!$A:$ACC, H222, 0)</f>
        <v>25.0731299053211</v>
      </c>
      <c r="D222" s="348">
        <f>VLOOKUP($A$1, 'WPP Regional'!$A:$ACC, I222, 0)</f>
        <v>20.417356556441899</v>
      </c>
      <c r="E222" s="326">
        <f>VLOOKUP($A$1, 'WPP Regional'!$A:$ACC, J222, 0)</f>
        <v>37.081578056101002</v>
      </c>
      <c r="F222" s="345">
        <f>VLOOKUP($A$1, 'WPP Regional'!$A:$ACC, K222, 0)</f>
        <v>4.0162210399180003</v>
      </c>
      <c r="G222" s="205">
        <v>640</v>
      </c>
      <c r="H222" s="205">
        <v>641</v>
      </c>
      <c r="I222" s="205">
        <v>642</v>
      </c>
      <c r="J222" s="205">
        <v>644</v>
      </c>
      <c r="K222" s="205">
        <v>646</v>
      </c>
    </row>
    <row r="223" spans="1:11" ht="15" customHeight="1">
      <c r="A223" s="325" t="s">
        <v>8</v>
      </c>
      <c r="B223" s="318">
        <f>VLOOKUP($A$1, 'WPP Regional'!$A:$ACC, G223, 0)</f>
        <v>12.582642675921701</v>
      </c>
      <c r="C223" s="327">
        <f>VLOOKUP($A$1, 'WPP Regional'!$A:$ACC, H223, 0)</f>
        <v>23.266199428839201</v>
      </c>
      <c r="D223" s="348">
        <f>VLOOKUP($A$1, 'WPP Regional'!$A:$ACC, I223, 0)</f>
        <v>20.6145730911242</v>
      </c>
      <c r="E223" s="326">
        <f>VLOOKUP($A$1, 'WPP Regional'!$A:$ACC, J223, 0)</f>
        <v>39.425437081219101</v>
      </c>
      <c r="F223" s="345">
        <f>VLOOKUP($A$1, 'WPP Regional'!$A:$ACC, K223, 0)</f>
        <v>4.1111477228957396</v>
      </c>
      <c r="G223" s="205">
        <v>648</v>
      </c>
      <c r="H223" s="205">
        <v>649</v>
      </c>
      <c r="I223" s="205">
        <v>650</v>
      </c>
      <c r="J223" s="205">
        <v>652</v>
      </c>
      <c r="K223" s="205">
        <v>654</v>
      </c>
    </row>
    <row r="224" spans="1:11" ht="15" customHeight="1">
      <c r="A224" s="325" t="s">
        <v>9</v>
      </c>
      <c r="B224" s="318">
        <f>VLOOKUP($A$1, 'WPP Regional'!$A:$ACC, G224, 0)</f>
        <v>12.4050497212002</v>
      </c>
      <c r="C224" s="327">
        <f>VLOOKUP($A$1, 'WPP Regional'!$A:$ACC, H224, 0)</f>
        <v>21.425636771807302</v>
      </c>
      <c r="D224" s="348">
        <f>VLOOKUP($A$1, 'WPP Regional'!$A:$ACC, I224, 0)</f>
        <v>19.7350510348633</v>
      </c>
      <c r="E224" s="326">
        <f>VLOOKUP($A$1, 'WPP Regional'!$A:$ACC, J224, 0)</f>
        <v>42.3022555315193</v>
      </c>
      <c r="F224" s="345">
        <f>VLOOKUP($A$1, 'WPP Regional'!$A:$ACC, K224, 0)</f>
        <v>4.1320069406098598</v>
      </c>
      <c r="G224" s="205">
        <v>656</v>
      </c>
      <c r="H224" s="205">
        <v>657</v>
      </c>
      <c r="I224" s="205">
        <v>658</v>
      </c>
      <c r="J224" s="205">
        <v>660</v>
      </c>
      <c r="K224" s="205">
        <v>662</v>
      </c>
    </row>
    <row r="225" spans="1:24" ht="15" customHeight="1">
      <c r="A225" s="325" t="s">
        <v>10</v>
      </c>
      <c r="B225" s="318">
        <f>VLOOKUP($A$1, 'WPP Regional'!$A:$ACC, G225, 0)</f>
        <v>12.5006855820328</v>
      </c>
      <c r="C225" s="327">
        <f>VLOOKUP($A$1, 'WPP Regional'!$A:$ACC, H225, 0)</f>
        <v>20.488739069551301</v>
      </c>
      <c r="D225" s="348">
        <f>VLOOKUP($A$1, 'WPP Regional'!$A:$ACC, I225, 0)</f>
        <v>18.119938866888301</v>
      </c>
      <c r="E225" s="326">
        <f>VLOOKUP($A$1, 'WPP Regional'!$A:$ACC, J225, 0)</f>
        <v>44.590428265706301</v>
      </c>
      <c r="F225" s="345">
        <f>VLOOKUP($A$1, 'WPP Regional'!$A:$ACC, K225, 0)</f>
        <v>4.3002082158212804</v>
      </c>
      <c r="G225" s="205">
        <v>664</v>
      </c>
      <c r="H225" s="205">
        <v>665</v>
      </c>
      <c r="I225" s="205">
        <v>666</v>
      </c>
      <c r="J225" s="205">
        <v>668</v>
      </c>
      <c r="K225" s="205">
        <v>670</v>
      </c>
    </row>
    <row r="226" spans="1:24" ht="15" customHeight="1">
      <c r="A226" s="325" t="s">
        <v>11</v>
      </c>
      <c r="B226" s="318">
        <f>VLOOKUP($A$1, 'WPP Regional'!$A:$ACC, G226, 0)</f>
        <v>11.679318802955301</v>
      </c>
      <c r="C226" s="327">
        <f>VLOOKUP($A$1, 'WPP Regional'!$A:$ACC, H226, 0)</f>
        <v>20.8882114194918</v>
      </c>
      <c r="D226" s="348">
        <f>VLOOKUP($A$1, 'WPP Regional'!$A:$ACC, I226, 0)</f>
        <v>16.891882082972099</v>
      </c>
      <c r="E226" s="326">
        <f>VLOOKUP($A$1, 'WPP Regional'!$A:$ACC, J226, 0)</f>
        <v>45.782506314037299</v>
      </c>
      <c r="F226" s="345">
        <f>VLOOKUP($A$1, 'WPP Regional'!$A:$ACC, K226, 0)</f>
        <v>4.7580813805434596</v>
      </c>
      <c r="G226" s="205">
        <v>672</v>
      </c>
      <c r="H226" s="205">
        <v>673</v>
      </c>
      <c r="I226" s="205">
        <v>674</v>
      </c>
      <c r="J226" s="205">
        <v>676</v>
      </c>
      <c r="K226" s="205">
        <v>678</v>
      </c>
    </row>
    <row r="227" spans="1:24" ht="15" customHeight="1">
      <c r="A227" s="325" t="s">
        <v>12</v>
      </c>
      <c r="B227" s="318">
        <f>VLOOKUP($A$1, 'WPP Regional'!$A:$ACC, G227, 0)</f>
        <v>10.758909101261001</v>
      </c>
      <c r="C227" s="327">
        <f>VLOOKUP($A$1, 'WPP Regional'!$A:$ACC, H227, 0)</f>
        <v>20.822711887551801</v>
      </c>
      <c r="D227" s="348">
        <f>VLOOKUP($A$1, 'WPP Regional'!$A:$ACC, I227, 0)</f>
        <v>16.7081186012968</v>
      </c>
      <c r="E227" s="326">
        <f>VLOOKUP($A$1, 'WPP Regional'!$A:$ACC, J227, 0)</f>
        <v>46.3316783188938</v>
      </c>
      <c r="F227" s="345">
        <f>VLOOKUP($A$1, 'WPP Regional'!$A:$ACC, K227, 0)</f>
        <v>5.3785820909965798</v>
      </c>
      <c r="G227" s="205">
        <v>680</v>
      </c>
      <c r="H227" s="205">
        <v>681</v>
      </c>
      <c r="I227" s="205">
        <v>682</v>
      </c>
      <c r="J227" s="205">
        <v>684</v>
      </c>
      <c r="K227" s="205">
        <v>686</v>
      </c>
    </row>
    <row r="228" spans="1:24" ht="15" customHeight="1">
      <c r="A228" s="325" t="s">
        <v>13</v>
      </c>
      <c r="B228" s="318">
        <f>VLOOKUP($A$1, 'WPP Regional'!$A:$ACC, G228, 0)</f>
        <v>9.9778622014352401</v>
      </c>
      <c r="C228" s="327">
        <f>VLOOKUP($A$1, 'WPP Regional'!$A:$ACC, H228, 0)</f>
        <v>19.694329031505699</v>
      </c>
      <c r="D228" s="348">
        <f>VLOOKUP($A$1, 'WPP Regional'!$A:$ACC, I228, 0)</f>
        <v>17.544877583582501</v>
      </c>
      <c r="E228" s="326">
        <f>VLOOKUP($A$1, 'WPP Regional'!$A:$ACC, J228, 0)</f>
        <v>46.567912842675199</v>
      </c>
      <c r="F228" s="345">
        <f>VLOOKUP($A$1, 'WPP Regional'!$A:$ACC, K228, 0)</f>
        <v>6.2150183408013104</v>
      </c>
      <c r="G228" s="205">
        <v>688</v>
      </c>
      <c r="H228" s="205">
        <v>689</v>
      </c>
      <c r="I228" s="205">
        <v>690</v>
      </c>
      <c r="J228" s="205">
        <v>692</v>
      </c>
      <c r="K228" s="205">
        <v>694</v>
      </c>
    </row>
    <row r="229" spans="1:24" ht="15" customHeight="1">
      <c r="A229" s="325" t="s">
        <v>14</v>
      </c>
      <c r="B229" s="318">
        <f>VLOOKUP($A$1, 'WPP Regional'!$A:$ACC, G229, 0)</f>
        <v>9.5118267240125896</v>
      </c>
      <c r="C229" s="327">
        <f>VLOOKUP($A$1, 'WPP Regional'!$A:$ACC, H229, 0)</f>
        <v>18.391746771812301</v>
      </c>
      <c r="D229" s="348">
        <f>VLOOKUP($A$1, 'WPP Regional'!$A:$ACC, I229, 0)</f>
        <v>17.866501055315901</v>
      </c>
      <c r="E229" s="326">
        <f>VLOOKUP($A$1, 'WPP Regional'!$A:$ACC, J229, 0)</f>
        <v>47.0623511675117</v>
      </c>
      <c r="F229" s="345">
        <f>VLOOKUP($A$1, 'WPP Regional'!$A:$ACC, K229, 0)</f>
        <v>7.1675742813475596</v>
      </c>
      <c r="G229" s="205">
        <v>696</v>
      </c>
      <c r="H229" s="205">
        <v>697</v>
      </c>
      <c r="I229" s="205">
        <v>698</v>
      </c>
      <c r="J229" s="205">
        <v>700</v>
      </c>
      <c r="K229" s="205">
        <v>702</v>
      </c>
    </row>
    <row r="230" spans="1:24" ht="15" customHeight="1">
      <c r="A230" s="325" t="s">
        <v>15</v>
      </c>
      <c r="B230" s="318">
        <f>VLOOKUP($A$1, 'WPP Regional'!$A:$ACC, G230, 0)</f>
        <v>9.2358448386560408</v>
      </c>
      <c r="C230" s="327">
        <f>VLOOKUP($A$1, 'WPP Regional'!$A:$ACC, H230, 0)</f>
        <v>17.4498813983666</v>
      </c>
      <c r="D230" s="348">
        <f>VLOOKUP($A$1, 'WPP Regional'!$A:$ACC, I230, 0)</f>
        <v>17.089020122908799</v>
      </c>
      <c r="E230" s="326">
        <f>VLOOKUP($A$1, 'WPP Regional'!$A:$ACC, J230, 0)</f>
        <v>48.012807656150699</v>
      </c>
      <c r="F230" s="345">
        <f>VLOOKUP($A$1, 'WPP Regional'!$A:$ACC, K230, 0)</f>
        <v>8.2124459839178794</v>
      </c>
      <c r="G230" s="205">
        <v>704</v>
      </c>
      <c r="H230" s="205">
        <v>705</v>
      </c>
      <c r="I230" s="205">
        <v>706</v>
      </c>
      <c r="J230" s="205">
        <v>708</v>
      </c>
      <c r="K230" s="205">
        <v>710</v>
      </c>
    </row>
    <row r="231" spans="1:24" ht="15" customHeight="1">
      <c r="A231" s="325" t="s">
        <v>16</v>
      </c>
      <c r="B231" s="318">
        <f>VLOOKUP($A$1, 'WPP Regional'!$A:$ACC, G231, 0)</f>
        <v>8.9451261950647805</v>
      </c>
      <c r="C231" s="327">
        <f>VLOOKUP($A$1, 'WPP Regional'!$A:$ACC, H231, 0)</f>
        <v>16.9319137238849</v>
      </c>
      <c r="D231" s="348">
        <f>VLOOKUP($A$1, 'WPP Regional'!$A:$ACC, I231, 0)</f>
        <v>16.115160230236601</v>
      </c>
      <c r="E231" s="326">
        <f>VLOOKUP($A$1, 'WPP Regional'!$A:$ACC, J231, 0)</f>
        <v>48.596416123487003</v>
      </c>
      <c r="F231" s="345">
        <f>VLOOKUP($A$1, 'WPP Regional'!$A:$ACC, K231, 0)</f>
        <v>9.4113837273267595</v>
      </c>
      <c r="G231" s="205">
        <v>712</v>
      </c>
      <c r="H231" s="205">
        <v>713</v>
      </c>
      <c r="I231" s="205">
        <v>714</v>
      </c>
      <c r="J231" s="205">
        <v>716</v>
      </c>
      <c r="K231" s="205">
        <v>718</v>
      </c>
    </row>
    <row r="232" spans="1:24" ht="15" customHeight="1">
      <c r="A232" s="325" t="s">
        <v>17</v>
      </c>
      <c r="B232" s="318">
        <f>VLOOKUP($A$1, 'WPP Regional'!$A:$ACC, G232, 0)</f>
        <v>8.5944761118852995</v>
      </c>
      <c r="C232" s="327">
        <f>VLOOKUP($A$1, 'WPP Regional'!$A:$ACC, H232, 0)</f>
        <v>16.566584368529401</v>
      </c>
      <c r="D232" s="348">
        <f>VLOOKUP($A$1, 'WPP Regional'!$A:$ACC, I232, 0)</f>
        <v>15.4514295303076</v>
      </c>
      <c r="E232" s="326">
        <f>VLOOKUP($A$1, 'WPP Regional'!$A:$ACC, J232, 0)</f>
        <v>48.7389226956955</v>
      </c>
      <c r="F232" s="345">
        <f>VLOOKUP($A$1, 'WPP Regional'!$A:$ACC, K232, 0)</f>
        <v>10.648587293582199</v>
      </c>
      <c r="G232" s="205">
        <v>720</v>
      </c>
      <c r="H232" s="205">
        <v>721</v>
      </c>
      <c r="I232" s="205">
        <v>722</v>
      </c>
      <c r="J232" s="205">
        <v>724</v>
      </c>
      <c r="K232" s="205">
        <v>726</v>
      </c>
    </row>
    <row r="233" spans="1:24" ht="15" customHeight="1">
      <c r="A233" s="185"/>
      <c r="B233" s="196"/>
      <c r="C233" s="196"/>
      <c r="D233" s="196"/>
      <c r="E233" s="196"/>
      <c r="F233" s="196"/>
    </row>
    <row r="236" spans="1:24" ht="15" customHeight="1">
      <c r="X236" s="206"/>
    </row>
    <row r="248" spans="1:25" ht="15" customHeight="1">
      <c r="A248" s="185" t="s">
        <v>561</v>
      </c>
    </row>
    <row r="249" spans="1:25" ht="15" customHeight="1">
      <c r="A249" s="276" t="s">
        <v>1176</v>
      </c>
    </row>
    <row r="251" spans="1:25" ht="15" customHeight="1">
      <c r="A251" s="324" t="s">
        <v>645</v>
      </c>
      <c r="Y251" s="206"/>
    </row>
    <row r="252" spans="1:25" ht="15" customHeight="1">
      <c r="A252" s="333"/>
      <c r="B252" s="349" t="s">
        <v>646</v>
      </c>
      <c r="C252" s="349">
        <v>1980</v>
      </c>
      <c r="D252" s="349">
        <v>2020</v>
      </c>
      <c r="E252" s="349">
        <v>2030</v>
      </c>
      <c r="F252" s="349">
        <v>2050</v>
      </c>
    </row>
    <row r="253" spans="1:25" ht="15" customHeight="1">
      <c r="A253" s="349" t="s">
        <v>2</v>
      </c>
      <c r="B253" s="349" t="s">
        <v>647</v>
      </c>
      <c r="C253" s="350">
        <f>VLOOKUP($A$1,'WPP Regional'!$A:$AHK,G253,0)/$B$7*100</f>
        <v>10.685868607153232</v>
      </c>
      <c r="D253" s="350">
        <f>VLOOKUP($A$1,'WPP Regional'!$A:$AHK,H253,0)/$B$15*100</f>
        <v>8.4641588416686275</v>
      </c>
      <c r="E253" s="350">
        <f>VLOOKUP($A$1,'WPP Regional'!$A:$AHK,I253,0)/$B$17*100</f>
        <v>9.28241049305106</v>
      </c>
      <c r="F253" s="350">
        <f>VLOOKUP($A$1,'WPP Regional'!$A:$AHK,J253,0)/$B$21*100</f>
        <v>7.8081918636529375</v>
      </c>
      <c r="G253" s="205">
        <v>731</v>
      </c>
      <c r="H253" s="205">
        <v>752</v>
      </c>
      <c r="I253" s="205">
        <v>773</v>
      </c>
      <c r="J253" s="205">
        <v>794</v>
      </c>
      <c r="M253" s="208"/>
      <c r="N253" s="209"/>
      <c r="O253" s="209"/>
      <c r="P253" s="209"/>
      <c r="Q253" s="209"/>
      <c r="R253" s="209"/>
    </row>
    <row r="254" spans="1:25" ht="15" customHeight="1">
      <c r="A254" s="349"/>
      <c r="B254" s="349" t="s">
        <v>648</v>
      </c>
      <c r="C254" s="350">
        <f>VLOOKUP($A$1,'WPP Regional'!$A:$AHK,G254,0)/$B$7*100</f>
        <v>8.8840890960070329</v>
      </c>
      <c r="D254" s="350">
        <f>VLOOKUP($A$1,'WPP Regional'!$A:$AHK,H254,0)/$B$15*100</f>
        <v>8.2739932143531387</v>
      </c>
      <c r="E254" s="350">
        <f>VLOOKUP($A$1,'WPP Regional'!$A:$AHK,I254,0)/$B$17*100</f>
        <v>8.191224405459355</v>
      </c>
      <c r="F254" s="350">
        <f>VLOOKUP($A$1,'WPP Regional'!$A:$AHK,J254,0)/$B$21*100</f>
        <v>7.6559156228116585</v>
      </c>
      <c r="G254" s="205">
        <v>732</v>
      </c>
      <c r="H254" s="205">
        <v>753</v>
      </c>
      <c r="I254" s="205">
        <v>774</v>
      </c>
      <c r="J254" s="205">
        <v>795</v>
      </c>
    </row>
    <row r="255" spans="1:25" ht="15" customHeight="1">
      <c r="A255" s="349"/>
      <c r="B255" s="349" t="s">
        <v>649</v>
      </c>
      <c r="C255" s="350">
        <f>VLOOKUP($A$1,'WPP Regional'!$A:$AHK,G255,0)/$B$7*100</f>
        <v>7.4437311407923756</v>
      </c>
      <c r="D255" s="350">
        <f>VLOOKUP($A$1,'WPP Regional'!$A:$AHK,H255,0)/$B$15*100</f>
        <v>8.6863269065846147</v>
      </c>
      <c r="E255" s="350">
        <f>VLOOKUP($A$1,'WPP Regional'!$A:$AHK,I255,0)/$B$17*100</f>
        <v>7.6790446899205502</v>
      </c>
      <c r="F255" s="350">
        <f>VLOOKUP($A$1,'WPP Regional'!$A:$AHK,J255,0)/$B$21*100</f>
        <v>7.7763605438208145</v>
      </c>
      <c r="G255" s="205">
        <v>733</v>
      </c>
      <c r="H255" s="205">
        <v>754</v>
      </c>
      <c r="I255" s="205">
        <v>775</v>
      </c>
      <c r="J255" s="205">
        <v>796</v>
      </c>
    </row>
    <row r="256" spans="1:25" ht="15" customHeight="1">
      <c r="A256" s="349"/>
      <c r="B256" s="333"/>
      <c r="C256" s="351"/>
      <c r="D256" s="352"/>
      <c r="E256" s="352"/>
      <c r="F256" s="350"/>
      <c r="G256" s="192"/>
      <c r="H256" s="192"/>
      <c r="I256" s="192"/>
      <c r="J256" s="192"/>
    </row>
    <row r="257" spans="1:18" ht="15" customHeight="1">
      <c r="A257" s="349" t="s">
        <v>1</v>
      </c>
      <c r="B257" s="349" t="s">
        <v>647</v>
      </c>
      <c r="C257" s="350">
        <f>VLOOKUP($A$1,'WPP Regional'!$A:$AHK,G257,0)/$C$7*100</f>
        <v>10.561614552063803</v>
      </c>
      <c r="D257" s="350">
        <f>VLOOKUP($A$1,'WPP Regional'!$A:$AHK,H257,0)/$C$15*100</f>
        <v>8.7344878164399624</v>
      </c>
      <c r="E257" s="350">
        <f>VLOOKUP($A$1,'WPP Regional'!$A:$AHK,I257,0)/$C$17*100</f>
        <v>9.4570129762374666</v>
      </c>
      <c r="F257" s="350">
        <f>VLOOKUP($A$1,'WPP Regional'!$A:$AHK,J257,0)/$C$21*100</f>
        <v>7.826812302632538</v>
      </c>
      <c r="G257" s="205">
        <v>815</v>
      </c>
      <c r="H257" s="205">
        <v>836</v>
      </c>
      <c r="I257" s="205">
        <v>857</v>
      </c>
      <c r="J257" s="205">
        <v>878</v>
      </c>
    </row>
    <row r="258" spans="1:18" ht="15" customHeight="1">
      <c r="A258" s="349"/>
      <c r="B258" s="349" t="s">
        <v>648</v>
      </c>
      <c r="C258" s="350">
        <f>VLOOKUP($A$1,'WPP Regional'!$A:$AHK,G258,0)/$C$7*100</f>
        <v>8.6504925067131513</v>
      </c>
      <c r="D258" s="350">
        <f>VLOOKUP($A$1,'WPP Regional'!$A:$AHK,H258,0)/$C$15*100</f>
        <v>8.3228068892130498</v>
      </c>
      <c r="E258" s="350">
        <f>VLOOKUP($A$1,'WPP Regional'!$A:$AHK,I258,0)/$C$17*100</f>
        <v>8.1638779831560413</v>
      </c>
      <c r="F258" s="350">
        <f>VLOOKUP($A$1,'WPP Regional'!$A:$AHK,J258,0)/$C$21*100</f>
        <v>7.6113806332592127</v>
      </c>
      <c r="G258" s="205">
        <v>816</v>
      </c>
      <c r="H258" s="205">
        <v>837</v>
      </c>
      <c r="I258" s="205">
        <v>858</v>
      </c>
      <c r="J258" s="205">
        <v>879</v>
      </c>
    </row>
    <row r="259" spans="1:18" ht="15" customHeight="1">
      <c r="A259" s="349"/>
      <c r="B259" s="349" t="s">
        <v>649</v>
      </c>
      <c r="C259" s="350">
        <f>VLOOKUP($A$1,'WPP Regional'!$A:$AHK,G259,0)/$C$7*100</f>
        <v>7.0334304006284878</v>
      </c>
      <c r="D259" s="350">
        <f>VLOOKUP($A$1,'WPP Regional'!$A:$AHK,H259,0)/$C$15*100</f>
        <v>8.2647594898009569</v>
      </c>
      <c r="E259" s="350">
        <f>VLOOKUP($A$1,'WPP Regional'!$A:$AHK,I259,0)/$C$17*100</f>
        <v>7.2906248560461702</v>
      </c>
      <c r="F259" s="350">
        <f>VLOOKUP($A$1,'WPP Regional'!$A:$AHK,J259,0)/$C$21*100</f>
        <v>7.5707046065208168</v>
      </c>
      <c r="G259" s="205">
        <v>817</v>
      </c>
      <c r="H259" s="205">
        <v>838</v>
      </c>
      <c r="I259" s="205">
        <v>859</v>
      </c>
      <c r="J259" s="205">
        <v>880</v>
      </c>
    </row>
    <row r="260" spans="1:18" ht="15" customHeight="1">
      <c r="A260" s="349"/>
      <c r="B260" s="333"/>
      <c r="C260" s="351"/>
      <c r="D260" s="350"/>
      <c r="E260" s="352"/>
      <c r="F260" s="352"/>
      <c r="G260" s="192"/>
      <c r="H260" s="192"/>
      <c r="I260" s="192"/>
      <c r="J260" s="192"/>
    </row>
    <row r="261" spans="1:18" ht="15" customHeight="1">
      <c r="A261" s="349" t="s">
        <v>18</v>
      </c>
      <c r="B261" s="349" t="s">
        <v>647</v>
      </c>
      <c r="C261" s="350">
        <f>VLOOKUP($A$1,'WPP Regional'!$A:$AHW,G261,0)/$D$7*100</f>
        <v>10.624716388971333</v>
      </c>
      <c r="D261" s="350">
        <f>VLOOKUP($A$1,'WPP Regional'!$A:$AHW,H261,0)/$D$15*100</f>
        <v>8.5943754724607135</v>
      </c>
      <c r="E261" s="350">
        <f>VLOOKUP($A$1,'WPP Regional'!$A:$AHW,I261,0)/$D$17*100</f>
        <v>9.3668834148979148</v>
      </c>
      <c r="F261" s="350">
        <f>VLOOKUP($A$1,'WPP Regional'!$A:$AHW,J261,0)/$D$21*100</f>
        <v>7.8173013833547538</v>
      </c>
      <c r="G261" s="205">
        <v>896</v>
      </c>
      <c r="H261" s="211">
        <v>899</v>
      </c>
      <c r="I261" s="205">
        <v>902</v>
      </c>
      <c r="J261" s="211">
        <v>905</v>
      </c>
    </row>
    <row r="262" spans="1:18" ht="15" customHeight="1">
      <c r="A262" s="333"/>
      <c r="B262" s="349" t="s">
        <v>648</v>
      </c>
      <c r="C262" s="350">
        <f>VLOOKUP($A$1,'WPP Regional'!$A:$AHW,G262,0)/$D$7*100</f>
        <v>8.7691234348479998</v>
      </c>
      <c r="D262" s="350">
        <f>VLOOKUP($A$1,'WPP Regional'!$A:$AHW,H262,0)/$D$15*100</f>
        <v>8.297506610511336</v>
      </c>
      <c r="E262" s="350">
        <f>VLOOKUP($A$1,'WPP Regional'!$A:$AHW,I262,0)/$D$17*100</f>
        <v>8.1779941686845845</v>
      </c>
      <c r="F262" s="350">
        <f>VLOOKUP($A$1,'WPP Regional'!$A:$AHW,J262,0)/$D$21*100</f>
        <v>7.6341281469528663</v>
      </c>
      <c r="G262" s="205">
        <v>897</v>
      </c>
      <c r="H262" s="211">
        <v>900</v>
      </c>
      <c r="I262" s="205">
        <v>903</v>
      </c>
      <c r="J262" s="211">
        <v>906</v>
      </c>
    </row>
    <row r="263" spans="1:18" ht="15" customHeight="1">
      <c r="A263" s="333"/>
      <c r="B263" s="349" t="s">
        <v>649</v>
      </c>
      <c r="C263" s="350">
        <f>VLOOKUP($A$1,'WPP Regional'!$A:$AHW,G263,0)/$D$7*100</f>
        <v>7.2417996998857728</v>
      </c>
      <c r="D263" s="350">
        <f>VLOOKUP($A$1,'WPP Regional'!$A:$AHW,H263,0)/$D$15*100</f>
        <v>8.4832591861831066</v>
      </c>
      <c r="E263" s="350">
        <f>VLOOKUP($A$1,'WPP Regional'!$A:$AHW,I263,0)/$D$17*100</f>
        <v>7.4911266393186615</v>
      </c>
      <c r="F263" s="350">
        <f>VLOOKUP($A$1,'WPP Regional'!$A:$AHW,J263,0)/$D$21*100</f>
        <v>7.6757492309144943</v>
      </c>
      <c r="G263" s="205">
        <v>898</v>
      </c>
      <c r="H263" s="211">
        <v>901</v>
      </c>
      <c r="I263" s="205">
        <v>904</v>
      </c>
      <c r="J263" s="211">
        <v>907</v>
      </c>
    </row>
    <row r="264" spans="1:18" ht="15" customHeight="1">
      <c r="A264" s="185" t="s">
        <v>561</v>
      </c>
      <c r="B264" s="196"/>
      <c r="C264" s="196"/>
      <c r="D264" s="196"/>
      <c r="E264" s="196"/>
      <c r="F264" s="196"/>
      <c r="G264" s="192"/>
      <c r="H264" s="192"/>
      <c r="I264" s="192"/>
      <c r="J264" s="192"/>
    </row>
    <row r="265" spans="1:18" ht="15" customHeight="1">
      <c r="A265" s="276" t="s">
        <v>1176</v>
      </c>
      <c r="B265" s="196"/>
      <c r="C265" s="196"/>
      <c r="D265" s="196"/>
      <c r="E265" s="196"/>
      <c r="F265" s="196"/>
      <c r="G265" s="192"/>
      <c r="H265" s="192"/>
      <c r="I265" s="192"/>
      <c r="J265" s="192"/>
    </row>
    <row r="266" spans="1:18" ht="15" customHeight="1">
      <c r="A266" s="199"/>
      <c r="B266" s="200"/>
      <c r="C266" s="200"/>
      <c r="D266" s="200"/>
      <c r="E266" s="200"/>
      <c r="F266" s="200"/>
      <c r="G266" s="192"/>
      <c r="H266" s="192"/>
      <c r="I266" s="192"/>
      <c r="J266" s="192"/>
    </row>
    <row r="267" spans="1:18" ht="15" customHeight="1">
      <c r="A267" s="324" t="s">
        <v>1013</v>
      </c>
      <c r="G267" s="192"/>
      <c r="H267" s="192"/>
      <c r="I267" s="192"/>
      <c r="J267" s="192"/>
    </row>
    <row r="268" spans="1:18" ht="15" customHeight="1">
      <c r="A268" s="333"/>
      <c r="B268" s="349" t="s">
        <v>646</v>
      </c>
      <c r="C268" s="349">
        <v>1980</v>
      </c>
      <c r="D268" s="349">
        <v>2020</v>
      </c>
      <c r="E268" s="349">
        <v>2030</v>
      </c>
      <c r="F268" s="349">
        <v>2050</v>
      </c>
      <c r="G268" s="192"/>
      <c r="H268" s="192"/>
      <c r="I268" s="192"/>
      <c r="J268" s="192"/>
      <c r="R268" s="212"/>
    </row>
    <row r="269" spans="1:18" ht="15" customHeight="1">
      <c r="A269" s="349" t="s">
        <v>2</v>
      </c>
      <c r="B269" s="349" t="s">
        <v>650</v>
      </c>
      <c r="C269" s="350">
        <f>VLOOKUP($A$1,'WPP Regional'!$A:$AII,G269,0)</f>
        <v>5.0625872778392402</v>
      </c>
      <c r="D269" s="350">
        <f>VLOOKUP($A$1,'WPP Regional'!$A:$AII,H269,0)</f>
        <v>6.8892172941328402</v>
      </c>
      <c r="E269" s="350">
        <f>VLOOKUP($A$1,'WPP Regional'!$A:$AII,I269,0)</f>
        <v>9.0481728240578008</v>
      </c>
      <c r="F269" s="350">
        <f>VLOOKUP($A$1,'WPP Regional'!$A:$AII,J269,0)</f>
        <v>14.399083908599399</v>
      </c>
      <c r="G269" s="205">
        <v>908</v>
      </c>
      <c r="H269" s="205">
        <v>911</v>
      </c>
      <c r="I269" s="205">
        <v>914</v>
      </c>
      <c r="J269" s="205">
        <v>917</v>
      </c>
      <c r="R269" s="213"/>
    </row>
    <row r="270" spans="1:18" ht="15" customHeight="1">
      <c r="A270" s="349"/>
      <c r="B270" s="349" t="s">
        <v>21</v>
      </c>
      <c r="C270" s="350">
        <f>VLOOKUP($A$1,'WPP Regional'!$A:$AII,G270,0)</f>
        <v>3.2153703339453701</v>
      </c>
      <c r="D270" s="350">
        <f>VLOOKUP($A$1,'WPP Regional'!$A:$AII,H270,0)</f>
        <v>4.3042814333500203</v>
      </c>
      <c r="E270" s="350">
        <f>VLOOKUP($A$1,'WPP Regional'!$A:$AII,I270,0)</f>
        <v>5.8329734526950103</v>
      </c>
      <c r="F270" s="350">
        <f>VLOOKUP($A$1,'WPP Regional'!$A:$AII,J270,0)</f>
        <v>10.0678220666938</v>
      </c>
      <c r="G270" s="205">
        <v>909</v>
      </c>
      <c r="H270" s="205">
        <v>912</v>
      </c>
      <c r="I270" s="205">
        <v>915</v>
      </c>
      <c r="J270" s="205">
        <v>918</v>
      </c>
      <c r="R270" s="214"/>
    </row>
    <row r="271" spans="1:18" ht="15" customHeight="1">
      <c r="A271" s="349"/>
      <c r="B271" s="349" t="s">
        <v>651</v>
      </c>
      <c r="C271" s="350">
        <f>VLOOKUP($A$1,'WPP Regional'!$A:$AII,G271,0)</f>
        <v>0.334250946613182</v>
      </c>
      <c r="D271" s="350">
        <f>VLOOKUP($A$1,'WPP Regional'!$A:$AII,H271,0)</f>
        <v>0.57963399304386698</v>
      </c>
      <c r="E271" s="350">
        <f>VLOOKUP($A$1,'WPP Regional'!$A:$AII,I271,0)</f>
        <v>0.71009340185799297</v>
      </c>
      <c r="F271" s="350">
        <f>VLOOKUP($A$1,'WPP Regional'!$A:$AII,J271,0)</f>
        <v>1.7682048324589099</v>
      </c>
      <c r="G271" s="205">
        <v>910</v>
      </c>
      <c r="H271" s="205">
        <v>913</v>
      </c>
      <c r="I271" s="205">
        <v>916</v>
      </c>
      <c r="J271" s="205">
        <v>919</v>
      </c>
      <c r="R271" s="215"/>
    </row>
    <row r="272" spans="1:18" ht="15" customHeight="1">
      <c r="A272" s="349"/>
      <c r="B272" s="349"/>
      <c r="C272" s="353"/>
      <c r="D272" s="354"/>
      <c r="E272" s="354"/>
      <c r="F272" s="354"/>
      <c r="G272" s="192"/>
      <c r="H272" s="192"/>
      <c r="I272" s="192"/>
      <c r="J272" s="192"/>
      <c r="N272" s="216"/>
      <c r="O272" s="217"/>
      <c r="P272" s="217"/>
      <c r="Q272" s="217"/>
      <c r="R272" s="217"/>
    </row>
    <row r="273" spans="1:18" ht="15" customHeight="1">
      <c r="A273" s="349" t="s">
        <v>1</v>
      </c>
      <c r="B273" s="349" t="s">
        <v>650</v>
      </c>
      <c r="C273" s="350">
        <f>VLOOKUP($A$1,'WPP Regional'!$A:$AIU,G273,0)</f>
        <v>6.0680315012388002</v>
      </c>
      <c r="D273" s="350">
        <f>VLOOKUP($A$1,'WPP Regional'!$A:$AIU,H273,0)</f>
        <v>7.9030109244161899</v>
      </c>
      <c r="E273" s="350">
        <f>VLOOKUP($A$1,'WPP Regional'!$A:$AIU,I273,0)</f>
        <v>9.8606932352543808</v>
      </c>
      <c r="F273" s="350">
        <f>VLOOKUP($A$1,'WPP Regional'!$A:$AIU,J273,0)</f>
        <v>15.7937164363163</v>
      </c>
      <c r="G273" s="205">
        <v>920</v>
      </c>
      <c r="H273" s="211">
        <v>923</v>
      </c>
      <c r="I273" s="205">
        <v>926</v>
      </c>
      <c r="J273" s="211">
        <v>929</v>
      </c>
      <c r="N273" s="190"/>
      <c r="O273" s="190"/>
      <c r="P273" s="207"/>
      <c r="Q273" s="207"/>
      <c r="R273" s="207"/>
    </row>
    <row r="274" spans="1:18" ht="15" customHeight="1">
      <c r="A274" s="349"/>
      <c r="B274" s="349" t="s">
        <v>21</v>
      </c>
      <c r="C274" s="350">
        <f>VLOOKUP($A$1,'WPP Regional'!$A:$AIU,G274,0)</f>
        <v>4.0027900678785304</v>
      </c>
      <c r="D274" s="350">
        <f>VLOOKUP($A$1,'WPP Regional'!$A:$AIU,H274,0)</f>
        <v>5.2463675073781504</v>
      </c>
      <c r="E274" s="350">
        <f>VLOOKUP($A$1,'WPP Regional'!$A:$AIU,I274,0)</f>
        <v>6.6226464590693901</v>
      </c>
      <c r="F274" s="350">
        <f>VLOOKUP($A$1,'WPP Regional'!$A:$AIU,J274,0)</f>
        <v>11.2549432127838</v>
      </c>
      <c r="G274" s="205">
        <v>921</v>
      </c>
      <c r="H274" s="211">
        <v>924</v>
      </c>
      <c r="I274" s="205">
        <v>927</v>
      </c>
      <c r="J274" s="211">
        <v>930</v>
      </c>
      <c r="N274" s="190"/>
      <c r="O274" s="190"/>
      <c r="P274" s="207"/>
      <c r="Q274" s="207"/>
      <c r="R274" s="207"/>
    </row>
    <row r="275" spans="1:18" ht="15" customHeight="1">
      <c r="A275" s="349"/>
      <c r="B275" s="349" t="s">
        <v>651</v>
      </c>
      <c r="C275" s="350">
        <f>VLOOKUP($A$1,'WPP Regional'!$A:$AIU,G275,0)</f>
        <v>0.50036023845671096</v>
      </c>
      <c r="D275" s="350">
        <f>VLOOKUP($A$1,'WPP Regional'!$A:$AIU,H275,0)</f>
        <v>0.88697008597724802</v>
      </c>
      <c r="E275" s="350">
        <f>VLOOKUP($A$1,'WPP Regional'!$A:$AIU,I275,0)</f>
        <v>1.0362956976249</v>
      </c>
      <c r="F275" s="350">
        <f>VLOOKUP($A$1,'WPP Regional'!$A:$AIU,J275,0)</f>
        <v>2.2188621983475101</v>
      </c>
      <c r="G275" s="205">
        <v>922</v>
      </c>
      <c r="H275" s="211">
        <v>925</v>
      </c>
      <c r="I275" s="205">
        <v>928</v>
      </c>
      <c r="J275" s="211">
        <v>931</v>
      </c>
      <c r="N275" s="190"/>
      <c r="O275" s="190"/>
      <c r="P275" s="207"/>
      <c r="Q275" s="207"/>
      <c r="R275" s="207"/>
    </row>
    <row r="276" spans="1:18" ht="15" customHeight="1">
      <c r="A276" s="349"/>
      <c r="B276" s="349"/>
      <c r="C276" s="318"/>
      <c r="D276" s="350"/>
      <c r="E276" s="350"/>
      <c r="F276" s="350"/>
      <c r="G276" s="192"/>
      <c r="H276" s="192"/>
      <c r="I276" s="192"/>
      <c r="J276" s="192"/>
    </row>
    <row r="277" spans="1:18" ht="15" customHeight="1">
      <c r="A277" s="349" t="s">
        <v>18</v>
      </c>
      <c r="B277" s="349" t="s">
        <v>650</v>
      </c>
      <c r="C277" s="350">
        <f>VLOOKUP($A$1,'WPP Regional'!$A:$AHK,G277,0)</f>
        <v>5.5574213858674</v>
      </c>
      <c r="D277" s="350">
        <f>VLOOKUP($A$1,'WPP Regional'!$A:$AHK,H277,0)</f>
        <v>7.3775585493225302</v>
      </c>
      <c r="E277" s="350">
        <f>VLOOKUP($A$1,'WPP Regional'!$A:$AHK,I277,0)</f>
        <v>9.4412713180849703</v>
      </c>
      <c r="F277" s="350">
        <f>VLOOKUP($A$1,'WPP Regional'!$A:$AHK,J277,0)</f>
        <v>15.081368171712001</v>
      </c>
      <c r="G277" s="205">
        <v>613</v>
      </c>
      <c r="H277" s="205">
        <v>677</v>
      </c>
      <c r="I277" s="205">
        <v>693</v>
      </c>
      <c r="J277" s="205">
        <v>725</v>
      </c>
    </row>
    <row r="278" spans="1:18" ht="15" customHeight="1">
      <c r="A278" s="333"/>
      <c r="B278" s="349" t="s">
        <v>21</v>
      </c>
      <c r="C278" s="350">
        <f>VLOOKUP($A$1,'WPP Regional'!$A:$AHK,G278,0)</f>
        <v>3.6029026630557301</v>
      </c>
      <c r="D278" s="350">
        <f>VLOOKUP($A$1,'WPP Regional'!$A:$AHK,H278,0)</f>
        <v>4.7580813805434596</v>
      </c>
      <c r="E278" s="350">
        <f>VLOOKUP($A$1,'WPP Regional'!$A:$AHK,I278,0)</f>
        <v>6.2150183408013104</v>
      </c>
      <c r="F278" s="350">
        <f>VLOOKUP($A$1,'WPP Regional'!$A:$AHK,J278,0)</f>
        <v>10.648587293582199</v>
      </c>
      <c r="G278" s="205">
        <v>614</v>
      </c>
      <c r="H278" s="205">
        <v>678</v>
      </c>
      <c r="I278" s="205">
        <v>694</v>
      </c>
      <c r="J278" s="205">
        <v>726</v>
      </c>
    </row>
    <row r="279" spans="1:18" ht="15" customHeight="1">
      <c r="A279" s="333"/>
      <c r="B279" s="349" t="s">
        <v>651</v>
      </c>
      <c r="C279" s="350">
        <f>VLOOKUP($A$1,'WPP Regional'!$A:$AHK,G279,0)</f>
        <v>0.416002416611849</v>
      </c>
      <c r="D279" s="350">
        <f>VLOOKUP($A$1,'WPP Regional'!$A:$AHK,H279,0)</f>
        <v>0.72767683816041695</v>
      </c>
      <c r="E279" s="350">
        <f>VLOOKUP($A$1,'WPP Regional'!$A:$AHK,I279,0)</f>
        <v>0.86791052183081696</v>
      </c>
      <c r="F279" s="350">
        <f>VLOOKUP($A$1,'WPP Regional'!$A:$AHK,J279,0)</f>
        <v>1.98867611983446</v>
      </c>
      <c r="G279" s="205">
        <v>615</v>
      </c>
      <c r="H279" s="205">
        <v>679</v>
      </c>
      <c r="I279" s="205">
        <v>695</v>
      </c>
      <c r="J279" s="205">
        <v>727</v>
      </c>
    </row>
    <row r="280" spans="1:18" ht="15" customHeight="1">
      <c r="A280" s="185" t="s">
        <v>561</v>
      </c>
      <c r="B280" s="196"/>
      <c r="C280" s="196"/>
      <c r="D280" s="196"/>
      <c r="E280" s="196"/>
      <c r="F280" s="196"/>
    </row>
    <row r="281" spans="1:18" ht="15" customHeight="1">
      <c r="A281" s="276" t="s">
        <v>1176</v>
      </c>
      <c r="B281" s="196"/>
      <c r="C281" s="196"/>
      <c r="D281" s="196"/>
      <c r="E281" s="196"/>
      <c r="F281" s="196"/>
    </row>
    <row r="282" spans="1:18" ht="15" customHeight="1">
      <c r="A282" s="185"/>
      <c r="B282" s="196"/>
      <c r="C282" s="196"/>
      <c r="D282" s="196"/>
      <c r="E282" s="196"/>
      <c r="F282" s="196"/>
    </row>
    <row r="283" spans="1:18" ht="15" customHeight="1">
      <c r="A283" s="324" t="s">
        <v>1133</v>
      </c>
      <c r="B283" s="198"/>
      <c r="C283" s="198"/>
      <c r="D283" s="198"/>
      <c r="E283" s="198"/>
      <c r="F283" s="196"/>
    </row>
    <row r="284" spans="1:18" ht="15" customHeight="1">
      <c r="A284" s="316" t="s">
        <v>19</v>
      </c>
      <c r="B284" s="313" t="s">
        <v>1132</v>
      </c>
      <c r="C284" s="314" t="s">
        <v>21</v>
      </c>
      <c r="D284" s="346" t="s">
        <v>1132</v>
      </c>
      <c r="E284" s="315" t="s">
        <v>21</v>
      </c>
      <c r="F284" s="196"/>
    </row>
    <row r="285" spans="1:18" ht="15" customHeight="1">
      <c r="A285" s="325" t="s">
        <v>3</v>
      </c>
      <c r="B285" s="310">
        <f t="shared" ref="B285:B299" si="0">B198+C198+D198</f>
        <v>105609.777</v>
      </c>
      <c r="C285" s="311">
        <f t="shared" ref="C285:C299" si="1">F198</f>
        <v>5978.35</v>
      </c>
      <c r="D285" s="345">
        <f>B218+C218+D218</f>
        <v>63.6466160057577</v>
      </c>
      <c r="E285" s="326">
        <f t="shared" ref="E285:E299" si="2">F218</f>
        <v>3.6029026630557301</v>
      </c>
      <c r="F285" s="196"/>
    </row>
    <row r="286" spans="1:18" ht="15" customHeight="1">
      <c r="A286" s="325" t="s">
        <v>4</v>
      </c>
      <c r="B286" s="310">
        <f t="shared" si="0"/>
        <v>122124.954</v>
      </c>
      <c r="C286" s="311">
        <f t="shared" si="1"/>
        <v>6887.3980000000001</v>
      </c>
      <c r="D286" s="345">
        <f t="shared" ref="D286:D299" si="3">B219+C219+D219</f>
        <v>63.143085553429998</v>
      </c>
      <c r="E286" s="326">
        <f t="shared" si="2"/>
        <v>3.56103766601642</v>
      </c>
      <c r="F286" s="196"/>
    </row>
    <row r="287" spans="1:18" ht="15" customHeight="1">
      <c r="A287" s="325" t="s">
        <v>5</v>
      </c>
      <c r="B287" s="310">
        <f t="shared" si="0"/>
        <v>138914.79800000001</v>
      </c>
      <c r="C287" s="311">
        <f t="shared" si="1"/>
        <v>8066.8969999999999</v>
      </c>
      <c r="D287" s="345">
        <f t="shared" si="3"/>
        <v>62.356108295913799</v>
      </c>
      <c r="E287" s="326">
        <f t="shared" si="2"/>
        <v>3.6210706863928301</v>
      </c>
      <c r="F287" s="196"/>
    </row>
    <row r="288" spans="1:18" ht="15" customHeight="1">
      <c r="A288" s="325" t="s">
        <v>6</v>
      </c>
      <c r="B288" s="310">
        <f t="shared" si="0"/>
        <v>153379.67600000001</v>
      </c>
      <c r="C288" s="311">
        <f t="shared" si="1"/>
        <v>9675.5679999999993</v>
      </c>
      <c r="D288" s="345">
        <f t="shared" si="3"/>
        <v>60.564218924248202</v>
      </c>
      <c r="E288" s="326">
        <f t="shared" si="2"/>
        <v>3.82054020356941</v>
      </c>
      <c r="F288" s="196"/>
    </row>
    <row r="289" spans="1:6" ht="15" customHeight="1">
      <c r="A289" s="325" t="s">
        <v>7</v>
      </c>
      <c r="B289" s="310">
        <f t="shared" si="0"/>
        <v>166484.71299999999</v>
      </c>
      <c r="C289" s="311">
        <f t="shared" si="1"/>
        <v>11351.688</v>
      </c>
      <c r="D289" s="345">
        <f t="shared" si="3"/>
        <v>58.902200903980997</v>
      </c>
      <c r="E289" s="326">
        <f t="shared" si="2"/>
        <v>4.0162210399180003</v>
      </c>
      <c r="F289" s="196"/>
    </row>
    <row r="290" spans="1:6" ht="15" customHeight="1">
      <c r="A290" s="325" t="s">
        <v>8</v>
      </c>
      <c r="B290" s="310">
        <f t="shared" si="0"/>
        <v>177985.861</v>
      </c>
      <c r="C290" s="311">
        <f t="shared" si="1"/>
        <v>12959.297</v>
      </c>
      <c r="D290" s="345">
        <f t="shared" si="3"/>
        <v>56.463415195885105</v>
      </c>
      <c r="E290" s="326">
        <f t="shared" si="2"/>
        <v>4.1111477228957396</v>
      </c>
      <c r="F290" s="196"/>
    </row>
    <row r="291" spans="1:6" ht="15" customHeight="1">
      <c r="A291" s="325" t="s">
        <v>9</v>
      </c>
      <c r="B291" s="310">
        <f t="shared" si="0"/>
        <v>190243.842</v>
      </c>
      <c r="C291" s="311">
        <f t="shared" si="1"/>
        <v>14675.218000000001</v>
      </c>
      <c r="D291" s="345">
        <f t="shared" si="3"/>
        <v>53.565737527870809</v>
      </c>
      <c r="E291" s="326">
        <f t="shared" si="2"/>
        <v>4.1320069406098598</v>
      </c>
      <c r="F291" s="196"/>
    </row>
    <row r="292" spans="1:6" ht="15" customHeight="1">
      <c r="A292" s="325" t="s">
        <v>10</v>
      </c>
      <c r="B292" s="310">
        <f t="shared" si="0"/>
        <v>202539.95199999999</v>
      </c>
      <c r="C292" s="311">
        <f t="shared" si="1"/>
        <v>17041.182000000001</v>
      </c>
      <c r="D292" s="345">
        <f t="shared" si="3"/>
        <v>51.109363518472406</v>
      </c>
      <c r="E292" s="326">
        <f t="shared" si="2"/>
        <v>4.3002082158212804</v>
      </c>
      <c r="F292" s="196"/>
    </row>
    <row r="293" spans="1:6" ht="15" customHeight="1">
      <c r="A293" s="325" t="s">
        <v>11</v>
      </c>
      <c r="B293" s="310">
        <f t="shared" si="0"/>
        <v>215830.42699999997</v>
      </c>
      <c r="C293" s="311">
        <f t="shared" si="1"/>
        <v>20763.261999999999</v>
      </c>
      <c r="D293" s="345">
        <f t="shared" si="3"/>
        <v>49.459412305419207</v>
      </c>
      <c r="E293" s="326">
        <f t="shared" si="2"/>
        <v>4.7580813805434596</v>
      </c>
      <c r="F293" s="196"/>
    </row>
    <row r="294" spans="1:6" ht="15" customHeight="1">
      <c r="A294" s="325" t="s">
        <v>12</v>
      </c>
      <c r="B294" s="310">
        <f t="shared" si="0"/>
        <v>231441.70600000001</v>
      </c>
      <c r="C294" s="311">
        <f t="shared" si="1"/>
        <v>25778.316999999999</v>
      </c>
      <c r="D294" s="345">
        <f t="shared" si="3"/>
        <v>48.289739590109605</v>
      </c>
      <c r="E294" s="326">
        <f t="shared" si="2"/>
        <v>5.3785820909965798</v>
      </c>
      <c r="F294" s="196"/>
    </row>
    <row r="295" spans="1:6" ht="15" customHeight="1">
      <c r="A295" s="325" t="s">
        <v>13</v>
      </c>
      <c r="B295" s="310">
        <f t="shared" si="0"/>
        <v>245297.01599999997</v>
      </c>
      <c r="C295" s="311">
        <f t="shared" si="1"/>
        <v>32287.592000000001</v>
      </c>
      <c r="D295" s="345">
        <f t="shared" si="3"/>
        <v>47.217068816523437</v>
      </c>
      <c r="E295" s="326">
        <f t="shared" si="2"/>
        <v>6.2150183408013104</v>
      </c>
      <c r="F295" s="196"/>
    </row>
    <row r="296" spans="1:6" ht="15" customHeight="1">
      <c r="A296" s="325" t="s">
        <v>14</v>
      </c>
      <c r="B296" s="310">
        <f t="shared" si="0"/>
        <v>255461.31700000001</v>
      </c>
      <c r="C296" s="311">
        <f t="shared" si="1"/>
        <v>40005.133999999998</v>
      </c>
      <c r="D296" s="345">
        <f t="shared" si="3"/>
        <v>45.770074551140794</v>
      </c>
      <c r="E296" s="326">
        <f t="shared" si="2"/>
        <v>7.1675742813475596</v>
      </c>
      <c r="F296" s="196"/>
    </row>
    <row r="297" spans="1:6" ht="15" customHeight="1">
      <c r="A297" s="325" t="s">
        <v>15</v>
      </c>
      <c r="B297" s="310">
        <f t="shared" si="0"/>
        <v>261204.85400000002</v>
      </c>
      <c r="C297" s="311">
        <f t="shared" si="1"/>
        <v>49003.841999999997</v>
      </c>
      <c r="D297" s="345">
        <f t="shared" si="3"/>
        <v>43.774746359931441</v>
      </c>
      <c r="E297" s="326">
        <f t="shared" si="2"/>
        <v>8.2124459839178794</v>
      </c>
      <c r="F297" s="196"/>
    </row>
    <row r="298" spans="1:6" ht="15" customHeight="1">
      <c r="A298" s="325" t="s">
        <v>16</v>
      </c>
      <c r="B298" s="310">
        <f t="shared" si="0"/>
        <v>266514.087</v>
      </c>
      <c r="C298" s="311">
        <f t="shared" si="1"/>
        <v>59731.72</v>
      </c>
      <c r="D298" s="345">
        <f t="shared" si="3"/>
        <v>41.992200149186282</v>
      </c>
      <c r="E298" s="326">
        <f t="shared" si="2"/>
        <v>9.4113837273267595</v>
      </c>
      <c r="F298" s="196"/>
    </row>
    <row r="299" spans="1:6" ht="15" customHeight="1">
      <c r="A299" s="325" t="s">
        <v>17</v>
      </c>
      <c r="B299" s="310">
        <f t="shared" si="0"/>
        <v>272576.674</v>
      </c>
      <c r="C299" s="311">
        <f t="shared" si="1"/>
        <v>71469.553</v>
      </c>
      <c r="D299" s="345">
        <f t="shared" si="3"/>
        <v>40.612490010722297</v>
      </c>
      <c r="E299" s="326">
        <f t="shared" si="2"/>
        <v>10.648587293582199</v>
      </c>
      <c r="F299" s="196"/>
    </row>
    <row r="300" spans="1:6" ht="15" customHeight="1">
      <c r="A300" s="189"/>
      <c r="B300" s="190"/>
      <c r="C300" s="207"/>
      <c r="D300" s="207"/>
      <c r="E300" s="207"/>
      <c r="F300" s="207"/>
    </row>
    <row r="301" spans="1:6" ht="15" customHeight="1">
      <c r="B301" s="190"/>
      <c r="C301" s="207"/>
      <c r="D301" s="207"/>
      <c r="E301" s="207"/>
      <c r="F301" s="207"/>
    </row>
    <row r="302" spans="1:6" ht="15" customHeight="1">
      <c r="B302" s="190"/>
      <c r="C302" s="207"/>
      <c r="D302" s="207"/>
      <c r="E302" s="207"/>
      <c r="F302" s="207"/>
    </row>
    <row r="303" spans="1:6" ht="15" customHeight="1">
      <c r="B303" s="190"/>
      <c r="C303" s="207"/>
      <c r="D303" s="207"/>
      <c r="E303" s="207"/>
      <c r="F303" s="207"/>
    </row>
    <row r="304" spans="1:6" ht="15" customHeight="1">
      <c r="B304" s="190"/>
      <c r="C304" s="207"/>
      <c r="D304" s="207"/>
      <c r="E304" s="207"/>
      <c r="F304" s="207"/>
    </row>
    <row r="305" spans="1:17" ht="15" customHeight="1">
      <c r="B305" s="190"/>
      <c r="C305" s="207"/>
      <c r="D305" s="207"/>
      <c r="E305" s="207"/>
      <c r="F305" s="207"/>
    </row>
    <row r="306" spans="1:17" ht="15" customHeight="1">
      <c r="B306" s="190"/>
      <c r="C306" s="207"/>
      <c r="D306" s="207"/>
      <c r="E306" s="207"/>
      <c r="F306" s="207"/>
    </row>
    <row r="307" spans="1:17" ht="15" customHeight="1">
      <c r="B307" s="190"/>
      <c r="C307" s="207"/>
      <c r="D307" s="207"/>
      <c r="E307" s="207"/>
      <c r="F307" s="207"/>
    </row>
    <row r="308" spans="1:17" ht="15" customHeight="1">
      <c r="B308" s="190"/>
      <c r="C308" s="207"/>
      <c r="D308" s="207"/>
      <c r="E308" s="207"/>
      <c r="F308" s="207"/>
    </row>
    <row r="309" spans="1:17" ht="15" customHeight="1">
      <c r="B309" s="190"/>
      <c r="C309" s="207"/>
      <c r="D309" s="207"/>
      <c r="E309" s="207"/>
      <c r="F309" s="207"/>
    </row>
    <row r="310" spans="1:17" ht="15" customHeight="1">
      <c r="B310" s="190"/>
      <c r="C310" s="207"/>
      <c r="D310" s="207"/>
      <c r="E310" s="207"/>
      <c r="F310" s="207"/>
    </row>
    <row r="311" spans="1:17" ht="15" customHeight="1">
      <c r="B311" s="190"/>
      <c r="C311" s="207"/>
      <c r="D311" s="207"/>
      <c r="E311" s="207"/>
      <c r="F311" s="207"/>
    </row>
    <row r="312" spans="1:17" ht="15" customHeight="1">
      <c r="B312" s="190"/>
      <c r="C312" s="207"/>
      <c r="D312" s="207"/>
      <c r="E312" s="207"/>
      <c r="F312" s="207"/>
    </row>
    <row r="313" spans="1:17" ht="15" customHeight="1">
      <c r="B313" s="190"/>
      <c r="C313" s="207"/>
      <c r="D313" s="207"/>
      <c r="E313" s="207"/>
      <c r="F313" s="207"/>
    </row>
    <row r="314" spans="1:17" ht="15" customHeight="1">
      <c r="B314" s="190"/>
      <c r="C314" s="207"/>
      <c r="D314" s="207"/>
      <c r="E314" s="207"/>
      <c r="F314" s="207"/>
    </row>
    <row r="315" spans="1:17" ht="15" customHeight="1">
      <c r="A315" s="185" t="s">
        <v>561</v>
      </c>
      <c r="B315" s="190"/>
      <c r="C315" s="207"/>
      <c r="D315" s="207"/>
      <c r="E315" s="207"/>
      <c r="F315" s="207"/>
    </row>
    <row r="316" spans="1:17" ht="15" customHeight="1">
      <c r="A316" s="276" t="s">
        <v>1176</v>
      </c>
      <c r="B316" s="190"/>
      <c r="C316" s="207"/>
      <c r="D316" s="207"/>
      <c r="E316" s="207"/>
      <c r="F316" s="207"/>
    </row>
    <row r="317" spans="1:17" ht="15" customHeight="1">
      <c r="A317" s="185"/>
      <c r="B317" s="190"/>
      <c r="C317" s="207"/>
      <c r="D317" s="207"/>
      <c r="E317" s="207"/>
      <c r="F317" s="207"/>
      <c r="M317" s="218"/>
      <c r="N317" s="219"/>
      <c r="O317" s="219"/>
      <c r="P317" s="220"/>
      <c r="Q317" s="220"/>
    </row>
    <row r="318" spans="1:17" ht="15" customHeight="1">
      <c r="A318" s="324" t="s">
        <v>1173</v>
      </c>
      <c r="B318" s="190"/>
      <c r="C318" s="207"/>
      <c r="D318" s="207"/>
      <c r="E318" s="207"/>
      <c r="F318" s="207"/>
      <c r="M318" s="218"/>
      <c r="N318" s="219"/>
      <c r="O318" s="219"/>
      <c r="P318" s="220"/>
      <c r="Q318" s="220"/>
    </row>
    <row r="319" spans="1:17" ht="15" customHeight="1">
      <c r="A319" s="197" t="s">
        <v>1134</v>
      </c>
      <c r="B319" s="190"/>
      <c r="C319" s="207"/>
      <c r="D319" s="207"/>
      <c r="E319" s="207"/>
      <c r="F319" s="207"/>
      <c r="M319" s="218"/>
      <c r="N319" s="219"/>
      <c r="O319" s="219"/>
      <c r="P319" s="220"/>
      <c r="Q319" s="220"/>
    </row>
    <row r="320" spans="1:17" ht="15" customHeight="1">
      <c r="A320" s="316" t="s">
        <v>646</v>
      </c>
      <c r="B320" s="313" t="s">
        <v>707</v>
      </c>
      <c r="C320" s="314" t="s">
        <v>706</v>
      </c>
      <c r="D320" s="224"/>
      <c r="E320" s="224"/>
      <c r="F320" s="301" t="s">
        <v>646</v>
      </c>
      <c r="G320" s="302" t="s">
        <v>705</v>
      </c>
      <c r="H320" s="301" t="s">
        <v>706</v>
      </c>
      <c r="I320" s="222"/>
      <c r="J320" s="223"/>
      <c r="K320" s="225"/>
      <c r="L320" s="225"/>
      <c r="M320" s="225"/>
      <c r="N320" s="225"/>
    </row>
    <row r="321" spans="1:16" ht="15" customHeight="1">
      <c r="A321" s="325" t="s">
        <v>20</v>
      </c>
      <c r="B321" s="318">
        <f>(VLOOKUP($A$1, 'WPP Regional'!$A:$AWC, D321, 0)/$D$7)*100*-1</f>
        <v>-8.8051943462352362</v>
      </c>
      <c r="C321" s="327">
        <f>(VLOOKUP($A$1, 'WPP Regional'!$A:$AWC, E321, 0)/$D$7)*100</f>
        <v>8.4514959571748065</v>
      </c>
      <c r="D321" s="205">
        <v>728</v>
      </c>
      <c r="E321" s="205">
        <v>812</v>
      </c>
      <c r="F321" s="303" t="s">
        <v>737</v>
      </c>
      <c r="G321" s="290">
        <f>(VLOOKUP($A$1, 'WPP Regional'!$A:$AWC, I321, 0)/$D$7)*100*-1</f>
        <v>-0.12531858932043086</v>
      </c>
      <c r="H321" s="290">
        <f>(VLOOKUP($A$1, 'WPP Regional'!$A:$AWC, J321, 0)/$D$7)*100</f>
        <v>0.17277251199000879</v>
      </c>
      <c r="I321" s="205">
        <v>744</v>
      </c>
      <c r="J321" s="205">
        <v>828</v>
      </c>
      <c r="K321" s="225"/>
    </row>
    <row r="322" spans="1:16" ht="15" customHeight="1">
      <c r="A322" s="325" t="s">
        <v>682</v>
      </c>
      <c r="B322" s="318">
        <f>(VLOOKUP($A$1, 'WPP Regional'!$A:$AWC, D322, 0)/$D$7)*100*-1</f>
        <v>-7.3748045940502855</v>
      </c>
      <c r="C322" s="327">
        <f>(VLOOKUP($A$1, 'WPP Regional'!$A:$AWC, E322, 0)/$D$7)*100</f>
        <v>7.0771082339718419</v>
      </c>
      <c r="D322" s="205">
        <v>729</v>
      </c>
      <c r="E322" s="205">
        <v>813</v>
      </c>
      <c r="F322" s="303" t="s">
        <v>738</v>
      </c>
      <c r="G322" s="290">
        <f>(VLOOKUP($A$1, 'WPP Regional'!$A:$AWC, I322, 0)/$D$7)*100*-1</f>
        <v>-3.7124960875418653E-2</v>
      </c>
      <c r="H322" s="290">
        <f>(VLOOKUP($A$1, 'WPP Regional'!$A:$AWC, J322, 0)/$D$7)*100</f>
        <v>5.8738700637699329E-2</v>
      </c>
      <c r="I322" s="205">
        <v>745</v>
      </c>
      <c r="J322" s="205">
        <v>829</v>
      </c>
      <c r="K322" s="226"/>
    </row>
    <row r="323" spans="1:16" ht="15" customHeight="1">
      <c r="A323" s="325" t="s">
        <v>683</v>
      </c>
      <c r="B323" s="318">
        <f>(VLOOKUP($A$1, 'WPP Regional'!$A:$AWC, D323, 0)/$D$7)*100*-1</f>
        <v>-6.4083936859530848</v>
      </c>
      <c r="C323" s="327">
        <f>(VLOOKUP($A$1, 'WPP Regional'!$A:$AWC, E323, 0)/$D$7)*100</f>
        <v>6.1357793645531578</v>
      </c>
      <c r="D323" s="205">
        <v>730</v>
      </c>
      <c r="E323" s="205">
        <v>814</v>
      </c>
      <c r="F323" s="303" t="s">
        <v>739</v>
      </c>
      <c r="G323" s="290">
        <f>(VLOOKUP($A$1, 'WPP Regional'!$A:$AWC, I323, 0)/$D$7)*100*-1</f>
        <v>-6.611162312966181E-3</v>
      </c>
      <c r="H323" s="290">
        <f>(VLOOKUP($A$1, 'WPP Regional'!$A:$AWC, J323, 0)/$D$7)*100</f>
        <v>1.2927022024897407E-2</v>
      </c>
      <c r="I323" s="205">
        <v>746</v>
      </c>
      <c r="J323" s="205">
        <v>830</v>
      </c>
      <c r="K323" s="226"/>
    </row>
    <row r="324" spans="1:16" ht="15" customHeight="1">
      <c r="A324" s="325" t="s">
        <v>647</v>
      </c>
      <c r="B324" s="318">
        <f>(VLOOKUP($A$1, 'WPP Regional'!$A:$AWC, D324, 0)/$D$7)*100*-1</f>
        <v>-5.4267680646605188</v>
      </c>
      <c r="C324" s="327">
        <f>(VLOOKUP($A$1, 'WPP Regional'!$A:$AWC, E324, 0)/$D$7)*100</f>
        <v>5.197948324310814</v>
      </c>
      <c r="D324" s="205">
        <v>731</v>
      </c>
      <c r="E324" s="205">
        <v>815</v>
      </c>
      <c r="F324" s="303" t="s">
        <v>740</v>
      </c>
      <c r="G324" s="290">
        <f>(VLOOKUP($A$1, 'WPP Regional'!$A:$AWC, I324, 0)/$D$7)*100*-1</f>
        <v>-6.5870559781878166E-4</v>
      </c>
      <c r="H324" s="290">
        <f>(VLOOKUP($A$1, 'WPP Regional'!$A:$AWC, J324, 0)/$D$7)*100</f>
        <v>1.6970859683967878E-3</v>
      </c>
      <c r="I324" s="205">
        <v>747</v>
      </c>
      <c r="J324" s="205">
        <v>831</v>
      </c>
      <c r="K324" s="226"/>
    </row>
    <row r="325" spans="1:16" ht="15" customHeight="1">
      <c r="A325" s="325" t="s">
        <v>648</v>
      </c>
      <c r="B325" s="318">
        <f>(VLOOKUP($A$1, 'WPP Regional'!$A:$AWC, D325, 0)/$D$7)*100*-1</f>
        <v>-4.5117428224352452</v>
      </c>
      <c r="C325" s="327">
        <f>(VLOOKUP($A$1, 'WPP Regional'!$A:$AWC, E325, 0)/$D$7)*100</f>
        <v>4.2573806124127564</v>
      </c>
      <c r="D325" s="205">
        <v>732</v>
      </c>
      <c r="E325" s="205">
        <v>816</v>
      </c>
      <c r="F325" s="303" t="s">
        <v>741</v>
      </c>
      <c r="G325" s="290">
        <f>(VLOOKUP($A$1, 'WPP Regional'!$A:$AWC, I325, 0)/$D$7)*100*-1</f>
        <v>-3.4351527059167933E-5</v>
      </c>
      <c r="H325" s="290">
        <f>(VLOOKUP($A$1, 'WPP Regional'!$A:$AWC, J325, 0)/$D$7)*100</f>
        <v>1.1932635715289915E-4</v>
      </c>
      <c r="I325" s="205">
        <v>748</v>
      </c>
      <c r="J325" s="205">
        <v>832</v>
      </c>
      <c r="K325" s="227"/>
    </row>
    <row r="326" spans="1:16" ht="15" customHeight="1">
      <c r="A326" s="325" t="s">
        <v>649</v>
      </c>
      <c r="B326" s="318">
        <f>(VLOOKUP($A$1, 'WPP Regional'!$A:$AWC, D326, 0)/$D$7)*100*-1</f>
        <v>-3.7802638158708004</v>
      </c>
      <c r="C326" s="327">
        <f>(VLOOKUP($A$1, 'WPP Regional'!$A:$AWC, E326, 0)/$D$7)*100</f>
        <v>3.4615358840149733</v>
      </c>
      <c r="D326" s="205">
        <v>733</v>
      </c>
      <c r="E326" s="205">
        <v>817</v>
      </c>
      <c r="F326" s="218"/>
      <c r="G326" s="228"/>
      <c r="H326" s="228"/>
      <c r="I326" s="229"/>
      <c r="J326" s="229"/>
      <c r="K326" s="227"/>
    </row>
    <row r="327" spans="1:16" ht="15" customHeight="1">
      <c r="A327" s="325" t="s">
        <v>684</v>
      </c>
      <c r="B327" s="318">
        <f>(VLOOKUP($A$1, 'WPP Regional'!$A:$AWC, D327, 0)/$D$7)*100*-1</f>
        <v>-2.918980031083672</v>
      </c>
      <c r="C327" s="327">
        <f>(VLOOKUP($A$1, 'WPP Regional'!$A:$AWC, E327, 0)/$D$7)*100</f>
        <v>2.6786579530944725</v>
      </c>
      <c r="D327" s="205">
        <v>734</v>
      </c>
      <c r="E327" s="205">
        <v>818</v>
      </c>
      <c r="F327" s="218"/>
      <c r="G327" s="228"/>
      <c r="H327" s="228"/>
      <c r="I327" s="229"/>
      <c r="J327" s="229"/>
      <c r="K327" s="230"/>
    </row>
    <row r="328" spans="1:16" ht="15" customHeight="1">
      <c r="A328" s="325" t="s">
        <v>685</v>
      </c>
      <c r="B328" s="318">
        <f>(VLOOKUP($A$1, 'WPP Regional'!$A:$AWC, D328, 0)/$D$7)*100*-1</f>
        <v>-2.290483889350766</v>
      </c>
      <c r="C328" s="327">
        <f>(VLOOKUP($A$1, 'WPP Regional'!$A:$AWC, E328, 0)/$D$7)*100</f>
        <v>2.2255179197814461</v>
      </c>
      <c r="D328" s="205">
        <v>735</v>
      </c>
      <c r="E328" s="205">
        <v>819</v>
      </c>
      <c r="F328" s="231"/>
      <c r="G328" s="228"/>
      <c r="H328" s="228"/>
      <c r="I328" s="229"/>
      <c r="J328" s="229"/>
      <c r="K328" s="232"/>
      <c r="L328" s="232"/>
      <c r="M328" s="226"/>
      <c r="N328" s="226"/>
      <c r="O328" s="233"/>
      <c r="P328" s="233"/>
    </row>
    <row r="329" spans="1:16" ht="15" customHeight="1">
      <c r="A329" s="325" t="s">
        <v>686</v>
      </c>
      <c r="B329" s="318">
        <f>(VLOOKUP($A$1, 'WPP Regional'!$A:$AWC, D329, 0)/$D$7)*100*-1</f>
        <v>-2.0748491088080878</v>
      </c>
      <c r="C329" s="327">
        <f>(VLOOKUP($A$1, 'WPP Regional'!$A:$AWC, E329, 0)/$D$7)*100</f>
        <v>2.034944687532724</v>
      </c>
      <c r="D329" s="205">
        <v>736</v>
      </c>
      <c r="E329" s="205">
        <v>820</v>
      </c>
      <c r="F329" s="218"/>
      <c r="G329" s="228"/>
      <c r="H329" s="228"/>
      <c r="I329" s="229"/>
      <c r="J329" s="229"/>
      <c r="K329" s="232"/>
      <c r="L329" s="232"/>
      <c r="M329" s="226"/>
      <c r="N329" s="226"/>
      <c r="O329" s="233"/>
      <c r="P329" s="233"/>
    </row>
    <row r="330" spans="1:16" ht="15" customHeight="1">
      <c r="A330" s="325" t="s">
        <v>687</v>
      </c>
      <c r="B330" s="318">
        <f>(VLOOKUP($A$1, 'WPP Regional'!$A:$AWC, D330, 0)/$D$7)*100*-1</f>
        <v>-1.8489649173760194</v>
      </c>
      <c r="C330" s="327">
        <f>(VLOOKUP($A$1, 'WPP Regional'!$A:$AWC, E330, 0)/$D$7)*100</f>
        <v>1.8438145989506223</v>
      </c>
      <c r="D330" s="205">
        <v>737</v>
      </c>
      <c r="E330" s="205">
        <v>821</v>
      </c>
      <c r="F330" s="218"/>
      <c r="G330" s="228"/>
      <c r="H330" s="228"/>
      <c r="I330" s="229"/>
      <c r="J330" s="229"/>
      <c r="K330" s="232"/>
      <c r="L330" s="234"/>
      <c r="M330" s="225"/>
      <c r="N330" s="225"/>
      <c r="O330" s="235"/>
      <c r="P330" s="236"/>
    </row>
    <row r="331" spans="1:16" ht="15" customHeight="1">
      <c r="A331" s="325" t="s">
        <v>688</v>
      </c>
      <c r="B331" s="318">
        <f>(VLOOKUP($A$1, 'WPP Regional'!$A:$AWC, D331, 0)/$D$7)*100*-1</f>
        <v>-1.5486029993294581</v>
      </c>
      <c r="C331" s="327">
        <f>(VLOOKUP($A$1, 'WPP Regional'!$A:$AWC, E331, 0)/$D$7)*100</f>
        <v>1.5844931132058548</v>
      </c>
      <c r="D331" s="205">
        <v>738</v>
      </c>
      <c r="E331" s="205">
        <v>822</v>
      </c>
      <c r="F331" s="218"/>
      <c r="G331" s="228"/>
      <c r="H331" s="228"/>
      <c r="I331" s="229"/>
      <c r="J331" s="229"/>
      <c r="K331" s="232"/>
      <c r="L331" s="237"/>
      <c r="M331" s="238"/>
      <c r="N331" s="237"/>
      <c r="O331" s="235"/>
      <c r="P331" s="236"/>
    </row>
    <row r="332" spans="1:16" ht="15" customHeight="1">
      <c r="A332" s="325" t="s">
        <v>689</v>
      </c>
      <c r="B332" s="318">
        <f>(VLOOKUP($A$1, 'WPP Regional'!$A:$AWC, D332, 0)/$D$7)*100*-1</f>
        <v>-1.2244698245579524</v>
      </c>
      <c r="C332" s="327">
        <f>(VLOOKUP($A$1, 'WPP Regional'!$A:$AWC, E332, 0)/$D$7)*100</f>
        <v>1.2803838654179971</v>
      </c>
      <c r="D332" s="205">
        <v>739</v>
      </c>
      <c r="E332" s="205">
        <v>823</v>
      </c>
      <c r="F332" s="231"/>
      <c r="G332" s="228"/>
      <c r="H332" s="228"/>
      <c r="I332" s="229"/>
      <c r="J332" s="229"/>
      <c r="K332" s="232"/>
      <c r="L332" s="218"/>
      <c r="M332" s="228"/>
      <c r="N332" s="228"/>
      <c r="O332" s="229"/>
      <c r="P332" s="229"/>
    </row>
    <row r="333" spans="1:16" ht="15" customHeight="1">
      <c r="A333" s="325" t="s">
        <v>690</v>
      </c>
      <c r="B333" s="318">
        <f>(VLOOKUP($A$1, 'WPP Regional'!$A:$AWC, D333, 0)/$D$7)*100*-1</f>
        <v>-0.93810042853349207</v>
      </c>
      <c r="C333" s="327">
        <f>(VLOOKUP($A$1, 'WPP Regional'!$A:$AWC, E333, 0)/$D$7)*100</f>
        <v>1.0164182942781783</v>
      </c>
      <c r="D333" s="205">
        <v>740</v>
      </c>
      <c r="E333" s="205">
        <v>824</v>
      </c>
      <c r="F333" s="218"/>
      <c r="G333" s="228"/>
      <c r="H333" s="228"/>
      <c r="I333" s="229"/>
      <c r="J333" s="229"/>
      <c r="K333" s="232"/>
      <c r="L333" s="218"/>
      <c r="M333" s="228"/>
      <c r="N333" s="228"/>
      <c r="O333" s="229"/>
      <c r="P333" s="229"/>
    </row>
    <row r="334" spans="1:16" ht="15" customHeight="1">
      <c r="A334" s="325" t="s">
        <v>691</v>
      </c>
      <c r="B334" s="318">
        <f>(VLOOKUP($A$1, 'WPP Regional'!$A:$AWC, D334, 0)/$D$7)*100*-1</f>
        <v>-0.69981292519958593</v>
      </c>
      <c r="C334" s="327">
        <f>(VLOOKUP($A$1, 'WPP Regional'!$A:$AWC, E334, 0)/$D$7)*100</f>
        <v>0.78679822361383267</v>
      </c>
      <c r="D334" s="205">
        <v>741</v>
      </c>
      <c r="E334" s="205">
        <v>825</v>
      </c>
      <c r="F334" s="218"/>
      <c r="G334" s="228"/>
      <c r="H334" s="228"/>
      <c r="I334" s="229"/>
      <c r="J334" s="229"/>
      <c r="K334" s="232"/>
      <c r="L334" s="218"/>
      <c r="M334" s="228"/>
      <c r="N334" s="228"/>
      <c r="O334" s="229"/>
      <c r="P334" s="229"/>
    </row>
    <row r="335" spans="1:16" ht="15" customHeight="1">
      <c r="A335" s="325" t="s">
        <v>692</v>
      </c>
      <c r="B335" s="318">
        <f>(VLOOKUP($A$1, 'WPP Regional'!$A:$AWC, D335, 0)/$D$7)*100*-1</f>
        <v>-0.48557329878220584</v>
      </c>
      <c r="C335" s="327">
        <f>(VLOOKUP($A$1, 'WPP Regional'!$A:$AWC, E335, 0)/$D$7)*100</f>
        <v>0.58155809462758512</v>
      </c>
      <c r="D335" s="205">
        <v>742</v>
      </c>
      <c r="E335" s="205">
        <v>826</v>
      </c>
      <c r="F335" s="218"/>
      <c r="G335" s="228"/>
      <c r="H335" s="228"/>
      <c r="I335" s="229"/>
      <c r="J335" s="229"/>
      <c r="K335" s="232"/>
      <c r="L335" s="218"/>
      <c r="M335" s="228"/>
      <c r="N335" s="228"/>
      <c r="O335" s="229"/>
      <c r="P335" s="229"/>
    </row>
    <row r="336" spans="1:16" ht="15" customHeight="1">
      <c r="A336" s="325" t="s">
        <v>693</v>
      </c>
      <c r="B336" s="318">
        <f>(VLOOKUP($A$1, 'WPP Regional'!$A:$AWC, D336, 0)/$D$7)*100*-1</f>
        <v>-0.27777669299271274</v>
      </c>
      <c r="C336" s="327">
        <f>(VLOOKUP($A$1, 'WPP Regional'!$A:$AWC, E336, 0)/$D$7)*100</f>
        <v>0.35538101122795929</v>
      </c>
      <c r="D336" s="205">
        <v>743</v>
      </c>
      <c r="E336" s="205">
        <v>827</v>
      </c>
      <c r="F336" s="231"/>
      <c r="G336" s="228"/>
      <c r="H336" s="228"/>
      <c r="I336" s="229"/>
      <c r="J336" s="229"/>
      <c r="K336" s="232"/>
      <c r="L336" s="218"/>
      <c r="M336" s="228"/>
      <c r="N336" s="228"/>
      <c r="O336" s="229"/>
      <c r="P336" s="229"/>
    </row>
    <row r="337" spans="1:30" ht="15" customHeight="1">
      <c r="A337" s="325" t="s">
        <v>651</v>
      </c>
      <c r="B337" s="318">
        <f>SUM(G321:G325)</f>
        <v>-0.16974776963369362</v>
      </c>
      <c r="C337" s="327">
        <f>SUM(H321:H325)</f>
        <v>0.24625464697815522</v>
      </c>
      <c r="D337" s="239"/>
      <c r="E337" s="192"/>
      <c r="F337" s="218"/>
      <c r="G337" s="240"/>
      <c r="H337" s="240"/>
      <c r="I337" s="192"/>
      <c r="J337" s="192"/>
      <c r="K337" s="232"/>
      <c r="L337" s="232"/>
      <c r="M337" s="226"/>
      <c r="N337" s="226"/>
      <c r="O337" s="233"/>
      <c r="P337" s="233"/>
    </row>
    <row r="338" spans="1:30" ht="15" customHeight="1">
      <c r="A338" s="226"/>
      <c r="B338" s="241"/>
      <c r="C338" s="232"/>
      <c r="D338" s="242"/>
      <c r="E338" s="192"/>
      <c r="G338" s="243"/>
      <c r="H338" s="241"/>
      <c r="I338" s="226"/>
      <c r="J338" s="235"/>
      <c r="K338" s="236"/>
      <c r="L338" s="232"/>
      <c r="M338" s="232"/>
      <c r="N338" s="226"/>
      <c r="O338" s="226"/>
      <c r="P338" s="233"/>
      <c r="Q338" s="233"/>
    </row>
    <row r="339" spans="1:30" ht="15" customHeight="1">
      <c r="A339" s="185"/>
      <c r="B339" s="190"/>
      <c r="C339" s="207"/>
      <c r="D339" s="207"/>
      <c r="E339" s="207"/>
      <c r="F339" s="207"/>
      <c r="M339" s="218"/>
      <c r="N339" s="219"/>
      <c r="O339" s="219"/>
      <c r="P339" s="220"/>
      <c r="Q339" s="220"/>
    </row>
    <row r="340" spans="1:30" ht="15" customHeight="1">
      <c r="B340" s="190"/>
      <c r="C340" s="207"/>
      <c r="D340" s="207"/>
      <c r="E340" s="207"/>
      <c r="F340" s="207"/>
      <c r="G340" s="244"/>
    </row>
    <row r="341" spans="1:30" ht="15" customHeight="1">
      <c r="A341" s="199"/>
      <c r="B341" s="245"/>
      <c r="C341" s="245"/>
      <c r="D341" s="245"/>
      <c r="E341" s="245"/>
      <c r="F341" s="245"/>
      <c r="G341" s="189"/>
      <c r="H341" s="246"/>
      <c r="I341" s="189"/>
    </row>
    <row r="342" spans="1:30" ht="15" customHeight="1">
      <c r="A342" s="199"/>
      <c r="B342" s="200"/>
      <c r="C342" s="200"/>
      <c r="D342" s="200"/>
      <c r="E342" s="200"/>
      <c r="F342" s="200"/>
      <c r="G342" s="190"/>
      <c r="H342" s="247"/>
      <c r="I342" s="247"/>
      <c r="J342" s="248"/>
      <c r="K342" s="249"/>
      <c r="L342" s="250"/>
    </row>
    <row r="343" spans="1:30" ht="15" customHeight="1">
      <c r="A343" s="189"/>
      <c r="B343" s="200"/>
      <c r="C343" s="200"/>
      <c r="D343" s="200"/>
      <c r="E343" s="200"/>
      <c r="F343" s="200"/>
      <c r="G343" s="191"/>
      <c r="H343" s="247"/>
      <c r="I343" s="247"/>
      <c r="J343" s="248"/>
      <c r="K343" s="249"/>
      <c r="L343" s="250"/>
      <c r="AD343" s="251"/>
    </row>
    <row r="344" spans="1:30" ht="15" customHeight="1">
      <c r="B344" s="200"/>
      <c r="C344" s="200"/>
      <c r="D344" s="200"/>
      <c r="E344" s="200"/>
      <c r="F344" s="200"/>
      <c r="G344" s="191"/>
      <c r="H344" s="247"/>
      <c r="I344" s="247"/>
      <c r="J344" s="248"/>
      <c r="K344" s="249"/>
      <c r="L344" s="250"/>
      <c r="AD344" s="251"/>
    </row>
    <row r="345" spans="1:30" ht="15" customHeight="1">
      <c r="A345" s="199"/>
      <c r="B345" s="200"/>
      <c r="C345" s="200"/>
      <c r="D345" s="200"/>
      <c r="E345" s="200"/>
      <c r="F345" s="200"/>
      <c r="G345" s="252"/>
      <c r="H345" s="247"/>
      <c r="I345" s="247"/>
      <c r="J345" s="248"/>
      <c r="K345" s="249"/>
      <c r="L345" s="250"/>
      <c r="AD345" s="251"/>
    </row>
    <row r="346" spans="1:30" ht="15" customHeight="1">
      <c r="G346" s="190"/>
      <c r="H346" s="247"/>
      <c r="I346" s="247"/>
      <c r="J346" s="248"/>
      <c r="K346" s="249"/>
      <c r="AD346" s="251"/>
    </row>
    <row r="347" spans="1:30" ht="15" customHeight="1">
      <c r="G347" s="191"/>
      <c r="H347" s="247"/>
      <c r="I347" s="247"/>
      <c r="J347" s="248"/>
      <c r="K347" s="249"/>
      <c r="AD347" s="251"/>
    </row>
    <row r="348" spans="1:30" ht="15" customHeight="1">
      <c r="G348" s="191"/>
      <c r="H348" s="247"/>
      <c r="I348" s="247"/>
      <c r="J348" s="248"/>
      <c r="K348" s="249"/>
      <c r="AD348" s="251"/>
    </row>
    <row r="349" spans="1:30" ht="15" customHeight="1">
      <c r="G349" s="252"/>
      <c r="H349" s="247"/>
      <c r="I349" s="247"/>
      <c r="J349" s="248"/>
      <c r="K349" s="249"/>
      <c r="AD349" s="251"/>
    </row>
    <row r="350" spans="1:30" ht="15" customHeight="1">
      <c r="G350" s="190"/>
      <c r="H350" s="247"/>
      <c r="I350" s="247"/>
      <c r="J350" s="248"/>
      <c r="K350" s="249"/>
      <c r="AD350" s="251"/>
    </row>
    <row r="351" spans="1:30" ht="15" customHeight="1">
      <c r="G351" s="191"/>
      <c r="H351" s="247"/>
      <c r="I351" s="247"/>
      <c r="J351" s="248"/>
      <c r="K351" s="249"/>
      <c r="AD351" s="251"/>
    </row>
    <row r="352" spans="1:30" ht="15" customHeight="1">
      <c r="G352" s="191"/>
      <c r="H352" s="247"/>
      <c r="I352" s="247"/>
      <c r="J352" s="248"/>
      <c r="K352" s="249"/>
      <c r="AD352" s="251"/>
    </row>
    <row r="353" spans="1:30" ht="15" customHeight="1">
      <c r="A353" s="187" t="s">
        <v>1126</v>
      </c>
      <c r="G353" s="252"/>
      <c r="H353" s="247"/>
      <c r="I353" s="247"/>
      <c r="J353" s="248"/>
      <c r="K353" s="249"/>
      <c r="AD353" s="251"/>
    </row>
    <row r="354" spans="1:30" ht="15" customHeight="1">
      <c r="G354" s="252"/>
      <c r="H354" s="247"/>
      <c r="I354" s="247"/>
      <c r="J354" s="248"/>
      <c r="K354" s="249"/>
      <c r="AD354" s="251"/>
    </row>
    <row r="355" spans="1:30" ht="15" customHeight="1">
      <c r="A355" s="221" t="s">
        <v>1135</v>
      </c>
      <c r="B355" s="198"/>
      <c r="C355" s="198"/>
      <c r="F355" s="221"/>
      <c r="G355" s="198"/>
      <c r="H355" s="198"/>
      <c r="I355" s="235"/>
      <c r="J355" s="236"/>
      <c r="W355" s="251"/>
    </row>
    <row r="356" spans="1:30" ht="15" customHeight="1">
      <c r="A356" s="316" t="s">
        <v>646</v>
      </c>
      <c r="B356" s="313" t="s">
        <v>705</v>
      </c>
      <c r="C356" s="314" t="s">
        <v>706</v>
      </c>
      <c r="D356" s="253"/>
      <c r="E356" s="253"/>
      <c r="F356" s="301" t="s">
        <v>646</v>
      </c>
      <c r="G356" s="302" t="s">
        <v>705</v>
      </c>
      <c r="H356" s="301" t="s">
        <v>706</v>
      </c>
      <c r="I356" s="235"/>
      <c r="J356" s="236"/>
      <c r="W356" s="251"/>
    </row>
    <row r="357" spans="1:30" ht="15" customHeight="1">
      <c r="A357" s="325" t="s">
        <v>20</v>
      </c>
      <c r="B357" s="318">
        <f>(VLOOKUP($A$1, 'WPP Regional'!$A:$AWC, D357, 0)/$D$15)*100*-1</f>
        <v>-5.970022494787357</v>
      </c>
      <c r="C357" s="327">
        <f>(VLOOKUP($A$1, 'WPP Regional'!$A:$AWC, E357, 0)/$D$15)*100</f>
        <v>5.7092963081679882</v>
      </c>
      <c r="D357" s="205">
        <v>749</v>
      </c>
      <c r="E357" s="205">
        <v>833</v>
      </c>
      <c r="F357" s="303" t="s">
        <v>737</v>
      </c>
      <c r="G357" s="290">
        <f>(VLOOKUP($A$1, 'WPP Regional'!$A:$AWC, I357, 0)/$D$15)*100*-1</f>
        <v>-0.19766011817139409</v>
      </c>
      <c r="H357" s="290">
        <f>(VLOOKUP($A$1, 'WPP Regional'!$A:$AWC, J357, 0)/$D$15)*100</f>
        <v>0.26801366129375537</v>
      </c>
      <c r="I357" s="205">
        <v>765</v>
      </c>
      <c r="J357" s="205">
        <v>849</v>
      </c>
      <c r="W357" s="251"/>
    </row>
    <row r="358" spans="1:30" ht="15" customHeight="1">
      <c r="A358" s="325" t="s">
        <v>682</v>
      </c>
      <c r="B358" s="318">
        <f>(VLOOKUP($A$1, 'WPP Regional'!$A:$AWC, D358, 0)/$D$15)*100*-1</f>
        <v>-5.7199425613808641</v>
      </c>
      <c r="C358" s="327">
        <f>(VLOOKUP($A$1, 'WPP Regional'!$A:$AWC, E358, 0)/$D$15)*100</f>
        <v>5.4604288532528074</v>
      </c>
      <c r="D358" s="205">
        <v>750</v>
      </c>
      <c r="E358" s="205">
        <v>834</v>
      </c>
      <c r="F358" s="303" t="s">
        <v>738</v>
      </c>
      <c r="G358" s="290">
        <f>(VLOOKUP($A$1, 'WPP Regional'!$A:$AWC, I358, 0)/$D$15)*100*-1</f>
        <v>-7.961040735530564E-2</v>
      </c>
      <c r="H358" s="290">
        <f>(VLOOKUP($A$1, 'WPP Regional'!$A:$AWC, J358, 0)/$D$15)*100</f>
        <v>0.11966367528675625</v>
      </c>
      <c r="I358" s="205">
        <v>766</v>
      </c>
      <c r="J358" s="205">
        <v>850</v>
      </c>
      <c r="W358" s="251"/>
    </row>
    <row r="359" spans="1:30" ht="15" customHeight="1">
      <c r="A359" s="325" t="s">
        <v>683</v>
      </c>
      <c r="B359" s="318">
        <f>(VLOOKUP($A$1, 'WPP Regional'!$A:$AWC, D359, 0)/$D$15)*100*-1</f>
        <v>-4.9663036506980323</v>
      </c>
      <c r="C359" s="327">
        <f>(VLOOKUP($A$1, 'WPP Regional'!$A:$AWC, E359, 0)/$D$15)*100</f>
        <v>4.7415363541601314</v>
      </c>
      <c r="D359" s="205">
        <v>751</v>
      </c>
      <c r="E359" s="205">
        <v>835</v>
      </c>
      <c r="F359" s="303" t="s">
        <v>739</v>
      </c>
      <c r="G359" s="290">
        <f>(VLOOKUP($A$1, 'WPP Regional'!$A:$AWC, I359, 0)/$D$15)*100*-1</f>
        <v>-1.9859577299657323E-2</v>
      </c>
      <c r="H359" s="290">
        <f>(VLOOKUP($A$1, 'WPP Regional'!$A:$AWC, J359, 0)/$D$15)*100</f>
        <v>3.3220673205136241E-2</v>
      </c>
      <c r="I359" s="205">
        <v>767</v>
      </c>
      <c r="J359" s="205">
        <v>851</v>
      </c>
      <c r="W359" s="251"/>
    </row>
    <row r="360" spans="1:30" ht="15" customHeight="1">
      <c r="A360" s="325" t="s">
        <v>647</v>
      </c>
      <c r="B360" s="318">
        <f>(VLOOKUP($A$1, 'WPP Regional'!$A:$AWC, D360, 0)/$D$15)*100*-1</f>
        <v>-4.3869997144110151</v>
      </c>
      <c r="C360" s="327">
        <f>(VLOOKUP($A$1, 'WPP Regional'!$A:$AWC, E360, 0)/$D$15)*100</f>
        <v>4.2073757580496984</v>
      </c>
      <c r="D360" s="205">
        <v>752</v>
      </c>
      <c r="E360" s="205">
        <v>836</v>
      </c>
      <c r="F360" s="303" t="s">
        <v>740</v>
      </c>
      <c r="G360" s="290">
        <f>(VLOOKUP($A$1, 'WPP Regional'!$A:$AWC, I360, 0)/$D$15)*100*-1</f>
        <v>-3.0239777303610309E-3</v>
      </c>
      <c r="H360" s="290">
        <f>(VLOOKUP($A$1, 'WPP Regional'!$A:$AWC, J360, 0)/$D$15)*100</f>
        <v>5.7399662162839569E-3</v>
      </c>
      <c r="I360" s="205">
        <v>768</v>
      </c>
      <c r="J360" s="205">
        <v>852</v>
      </c>
      <c r="W360" s="251"/>
    </row>
    <row r="361" spans="1:30" ht="15" customHeight="1">
      <c r="A361" s="325" t="s">
        <v>648</v>
      </c>
      <c r="B361" s="318">
        <f>(VLOOKUP($A$1, 'WPP Regional'!$A:$AWC, D361, 0)/$D$15)*100*-1</f>
        <v>-4.2884362814309007</v>
      </c>
      <c r="C361" s="327">
        <f>(VLOOKUP($A$1, 'WPP Regional'!$A:$AWC, E361, 0)/$D$15)*100</f>
        <v>4.0090703290804353</v>
      </c>
      <c r="D361" s="205">
        <v>753</v>
      </c>
      <c r="E361" s="205">
        <v>837</v>
      </c>
      <c r="F361" s="303" t="s">
        <v>741</v>
      </c>
      <c r="G361" s="290">
        <f>(VLOOKUP($A$1, 'WPP Regional'!$A:$AWC, I361, 0)/$D$15)*100*-1</f>
        <v>-2.7201133418752228E-4</v>
      </c>
      <c r="H361" s="290">
        <f>(VLOOKUP($A$1, 'WPP Regional'!$A:$AWC, J361, 0)/$D$15)*100</f>
        <v>6.1277026757997847E-4</v>
      </c>
      <c r="I361" s="205">
        <v>769</v>
      </c>
      <c r="J361" s="205">
        <v>853</v>
      </c>
      <c r="W361" s="251"/>
    </row>
    <row r="362" spans="1:30" ht="15" customHeight="1">
      <c r="A362" s="325" t="s">
        <v>649</v>
      </c>
      <c r="B362" s="318">
        <f>(VLOOKUP($A$1, 'WPP Regional'!$A:$AWC, D362, 0)/$D$15)*100*-1</f>
        <v>-4.5021501098099677</v>
      </c>
      <c r="C362" s="327">
        <f>(VLOOKUP($A$1, 'WPP Regional'!$A:$AWC, E362, 0)/$D$15)*100</f>
        <v>3.9811090763731407</v>
      </c>
      <c r="D362" s="205">
        <v>754</v>
      </c>
      <c r="E362" s="205">
        <v>838</v>
      </c>
      <c r="F362" s="218"/>
      <c r="G362" s="228"/>
      <c r="H362" s="228"/>
      <c r="I362" s="229"/>
      <c r="J362" s="229"/>
      <c r="W362" s="251"/>
    </row>
    <row r="363" spans="1:30" ht="15" customHeight="1">
      <c r="A363" s="325" t="s">
        <v>684</v>
      </c>
      <c r="B363" s="318">
        <f>(VLOOKUP($A$1, 'WPP Regional'!$A:$AWC, D363, 0)/$D$15)*100*-1</f>
        <v>-4.4211803332597164</v>
      </c>
      <c r="C363" s="327">
        <f>(VLOOKUP($A$1, 'WPP Regional'!$A:$AWC, E363, 0)/$D$15)*100</f>
        <v>3.8341718535298024</v>
      </c>
      <c r="D363" s="205">
        <v>755</v>
      </c>
      <c r="E363" s="205">
        <v>839</v>
      </c>
      <c r="F363" s="218"/>
      <c r="G363" s="228"/>
      <c r="H363" s="228"/>
      <c r="I363" s="229"/>
      <c r="J363" s="229"/>
      <c r="W363" s="251"/>
    </row>
    <row r="364" spans="1:30" ht="15" customHeight="1">
      <c r="A364" s="325" t="s">
        <v>685</v>
      </c>
      <c r="B364" s="318">
        <f>(VLOOKUP($A$1, 'WPP Regional'!$A:$AWC, D364, 0)/$D$15)*100*-1</f>
        <v>-3.9293932365539006</v>
      </c>
      <c r="C364" s="327">
        <f>(VLOOKUP($A$1, 'WPP Regional'!$A:$AWC, E364, 0)/$D$15)*100</f>
        <v>3.451328389808054</v>
      </c>
      <c r="D364" s="205">
        <v>756</v>
      </c>
      <c r="E364" s="205">
        <v>840</v>
      </c>
      <c r="F364" s="232"/>
      <c r="G364" s="226"/>
      <c r="H364" s="226"/>
      <c r="I364" s="233"/>
      <c r="J364" s="233"/>
      <c r="W364" s="251"/>
    </row>
    <row r="365" spans="1:30" ht="15" customHeight="1">
      <c r="A365" s="325" t="s">
        <v>686</v>
      </c>
      <c r="B365" s="318">
        <f>(VLOOKUP($A$1, 'WPP Regional'!$A:$AWC, D365, 0)/$D$15)*100*-1</f>
        <v>-3.3633937939823508</v>
      </c>
      <c r="C365" s="327">
        <f>(VLOOKUP($A$1, 'WPP Regional'!$A:$AWC, E365, 0)/$D$15)*100</f>
        <v>2.9348787793634603</v>
      </c>
      <c r="D365" s="205">
        <v>757</v>
      </c>
      <c r="E365" s="205">
        <v>841</v>
      </c>
      <c r="F365" s="232"/>
      <c r="G365" s="226"/>
      <c r="H365" s="226"/>
      <c r="I365" s="233"/>
      <c r="J365" s="233"/>
      <c r="W365" s="251"/>
    </row>
    <row r="366" spans="1:30" ht="15" customHeight="1">
      <c r="A366" s="325" t="s">
        <v>687</v>
      </c>
      <c r="B366" s="318">
        <f>(VLOOKUP($A$1, 'WPP Regional'!$A:$AWC, D366, 0)/$D$15)*100*-1</f>
        <v>-2.7363978148575594</v>
      </c>
      <c r="C366" s="327">
        <f>(VLOOKUP($A$1, 'WPP Regional'!$A:$AWC, E366, 0)/$D$15)*100</f>
        <v>2.4093842764501376</v>
      </c>
      <c r="D366" s="205">
        <v>758</v>
      </c>
      <c r="E366" s="205">
        <v>842</v>
      </c>
      <c r="W366" s="251"/>
    </row>
    <row r="367" spans="1:30" ht="15" customHeight="1">
      <c r="A367" s="325" t="s">
        <v>688</v>
      </c>
      <c r="B367" s="318">
        <f>(VLOOKUP($A$1, 'WPP Regional'!$A:$AWC, D367, 0)/$D$15)*100*-1</f>
        <v>-2.1986836553442237</v>
      </c>
      <c r="C367" s="327">
        <f>(VLOOKUP($A$1, 'WPP Regional'!$A:$AWC, E367, 0)/$D$15)*100</f>
        <v>1.9988575294805462</v>
      </c>
      <c r="D367" s="205">
        <v>759</v>
      </c>
      <c r="E367" s="205">
        <v>843</v>
      </c>
      <c r="W367" s="251"/>
    </row>
    <row r="368" spans="1:30" ht="15" customHeight="1">
      <c r="A368" s="325" t="s">
        <v>689</v>
      </c>
      <c r="B368" s="318">
        <f>(VLOOKUP($A$1, 'WPP Regional'!$A:$AWC, D368, 0)/$D$15)*100*-1</f>
        <v>-1.776703100029762</v>
      </c>
      <c r="C368" s="327">
        <f>(VLOOKUP($A$1, 'WPP Regional'!$A:$AWC, E368, 0)/$D$15)*100</f>
        <v>1.6253971964156149</v>
      </c>
      <c r="D368" s="205">
        <v>760</v>
      </c>
      <c r="E368" s="205">
        <v>844</v>
      </c>
      <c r="W368" s="251"/>
    </row>
    <row r="369" spans="1:30" ht="15" customHeight="1">
      <c r="A369" s="325" t="s">
        <v>690</v>
      </c>
      <c r="B369" s="318">
        <f>(VLOOKUP($A$1, 'WPP Regional'!$A:$AWC, D369, 0)/$D$15)*100*-1</f>
        <v>-1.3397802540281081</v>
      </c>
      <c r="C369" s="327">
        <f>(VLOOKUP($A$1, 'WPP Regional'!$A:$AWC, E369, 0)/$D$15)*100</f>
        <v>1.279696914750972</v>
      </c>
      <c r="D369" s="205">
        <v>761</v>
      </c>
      <c r="E369" s="205">
        <v>845</v>
      </c>
      <c r="W369" s="251"/>
    </row>
    <row r="370" spans="1:30" ht="15" customHeight="1">
      <c r="A370" s="325" t="s">
        <v>691</v>
      </c>
      <c r="B370" s="318">
        <f>(VLOOKUP($A$1, 'WPP Regional'!$A:$AWC, D370, 0)/$D$15)*100*-1</f>
        <v>-0.96186461821736891</v>
      </c>
      <c r="C370" s="327">
        <f>(VLOOKUP($A$1, 'WPP Regional'!$A:$AWC, E370, 0)/$D$15)*100</f>
        <v>0.98960267038591188</v>
      </c>
      <c r="D370" s="205">
        <v>762</v>
      </c>
      <c r="E370" s="205">
        <v>846</v>
      </c>
      <c r="W370" s="251"/>
    </row>
    <row r="371" spans="1:30" ht="15" customHeight="1">
      <c r="A371" s="325" t="s">
        <v>692</v>
      </c>
      <c r="B371" s="318">
        <f>(VLOOKUP($A$1, 'WPP Regional'!$A:$AWC, D371, 0)/$D$15)*100*-1</f>
        <v>-0.60548164711227137</v>
      </c>
      <c r="C371" s="327">
        <f>(VLOOKUP($A$1, 'WPP Regional'!$A:$AWC, E371, 0)/$D$15)*100</f>
        <v>0.66850784195270685</v>
      </c>
      <c r="D371" s="205">
        <v>763</v>
      </c>
      <c r="E371" s="205">
        <v>847</v>
      </c>
      <c r="W371" s="251"/>
    </row>
    <row r="372" spans="1:30" ht="15" customHeight="1">
      <c r="A372" s="325" t="s">
        <v>693</v>
      </c>
      <c r="B372" s="318">
        <f>(VLOOKUP($A$1, 'WPP Regional'!$A:$AWC, D372, 0)/$D$15)*100*-1</f>
        <v>-0.36315002645350331</v>
      </c>
      <c r="C372" s="327">
        <f>(VLOOKUP($A$1, 'WPP Regional'!$A:$AWC, E372, 0)/$D$15)*100</f>
        <v>0.44179773826127583</v>
      </c>
      <c r="D372" s="205">
        <v>764</v>
      </c>
      <c r="E372" s="205">
        <v>848</v>
      </c>
      <c r="W372" s="251"/>
    </row>
    <row r="373" spans="1:30" ht="15" customHeight="1">
      <c r="A373" s="325" t="s">
        <v>651</v>
      </c>
      <c r="B373" s="318">
        <f>SUM(G357:G361)</f>
        <v>-0.30042609189090558</v>
      </c>
      <c r="C373" s="327">
        <f>SUM(H357:H361)</f>
        <v>0.42725074626951182</v>
      </c>
      <c r="D373" s="192"/>
      <c r="E373" s="192"/>
      <c r="F373" s="232"/>
      <c r="G373" s="226"/>
      <c r="H373" s="226"/>
      <c r="I373" s="233"/>
      <c r="J373" s="233"/>
      <c r="W373" s="251"/>
    </row>
    <row r="374" spans="1:30" ht="15" customHeight="1">
      <c r="A374" s="243"/>
      <c r="B374" s="241"/>
      <c r="C374" s="226"/>
      <c r="D374" s="235"/>
      <c r="E374" s="236"/>
      <c r="F374" s="232"/>
      <c r="G374" s="232"/>
      <c r="H374" s="226"/>
      <c r="I374" s="226"/>
      <c r="J374" s="233"/>
      <c r="K374" s="233"/>
      <c r="X374" s="251"/>
    </row>
    <row r="375" spans="1:30" ht="15" customHeight="1">
      <c r="G375" s="252"/>
      <c r="H375" s="247"/>
      <c r="I375" s="247"/>
      <c r="J375" s="248"/>
      <c r="K375" s="249"/>
      <c r="AD375" s="251"/>
    </row>
    <row r="376" spans="1:30" ht="15" customHeight="1">
      <c r="G376" s="252"/>
      <c r="H376" s="247"/>
      <c r="I376" s="247"/>
      <c r="J376" s="248"/>
      <c r="K376" s="249"/>
      <c r="AD376" s="251"/>
    </row>
    <row r="377" spans="1:30" ht="15" customHeight="1">
      <c r="G377" s="252"/>
      <c r="H377" s="247"/>
      <c r="I377" s="247"/>
      <c r="J377" s="248"/>
      <c r="K377" s="249"/>
      <c r="AD377" s="251"/>
    </row>
    <row r="378" spans="1:30" ht="15" customHeight="1">
      <c r="G378" s="252"/>
      <c r="H378" s="247"/>
      <c r="I378" s="247"/>
      <c r="J378" s="248"/>
      <c r="K378" s="249"/>
      <c r="AD378" s="251"/>
    </row>
    <row r="379" spans="1:30" ht="15" customHeight="1">
      <c r="G379" s="252"/>
      <c r="H379" s="247"/>
      <c r="I379" s="247"/>
      <c r="J379" s="248"/>
      <c r="K379" s="249"/>
      <c r="AD379" s="251"/>
    </row>
    <row r="380" spans="1:30" ht="15" customHeight="1">
      <c r="G380" s="252"/>
      <c r="H380" s="247"/>
      <c r="I380" s="247"/>
      <c r="J380" s="248"/>
      <c r="K380" s="249"/>
      <c r="AD380" s="251"/>
    </row>
    <row r="381" spans="1:30" ht="15" customHeight="1">
      <c r="G381" s="252"/>
      <c r="H381" s="247"/>
      <c r="I381" s="247"/>
      <c r="J381" s="248"/>
      <c r="K381" s="249"/>
      <c r="AD381" s="251"/>
    </row>
    <row r="382" spans="1:30" ht="15" customHeight="1">
      <c r="G382" s="252"/>
      <c r="H382" s="247"/>
      <c r="I382" s="247"/>
      <c r="J382" s="248"/>
      <c r="K382" s="249"/>
      <c r="AD382" s="251"/>
    </row>
    <row r="383" spans="1:30" ht="15" customHeight="1">
      <c r="G383" s="252"/>
      <c r="H383" s="247"/>
      <c r="I383" s="247"/>
      <c r="J383" s="248"/>
      <c r="K383" s="249"/>
      <c r="AD383" s="251"/>
    </row>
    <row r="384" spans="1:30" ht="15" customHeight="1">
      <c r="G384" s="252"/>
      <c r="H384" s="247"/>
      <c r="I384" s="247"/>
      <c r="J384" s="248"/>
      <c r="K384" s="249"/>
      <c r="AD384" s="251"/>
    </row>
    <row r="385" spans="1:30" ht="15" customHeight="1">
      <c r="G385" s="190"/>
      <c r="H385" s="247"/>
      <c r="I385" s="247"/>
      <c r="J385" s="248"/>
      <c r="K385" s="249"/>
      <c r="AD385" s="251"/>
    </row>
    <row r="386" spans="1:30" ht="15" customHeight="1">
      <c r="G386" s="191"/>
      <c r="H386" s="247"/>
      <c r="I386" s="247"/>
      <c r="J386" s="248"/>
      <c r="K386" s="249"/>
      <c r="AD386" s="251"/>
    </row>
    <row r="387" spans="1:30" ht="15" customHeight="1">
      <c r="G387" s="191"/>
      <c r="H387" s="247"/>
      <c r="I387" s="247"/>
      <c r="J387" s="248"/>
      <c r="K387" s="249"/>
      <c r="AD387" s="251"/>
    </row>
    <row r="388" spans="1:30" ht="15" customHeight="1">
      <c r="G388" s="252"/>
      <c r="H388" s="247"/>
      <c r="I388" s="247"/>
      <c r="J388" s="248"/>
      <c r="K388" s="249"/>
      <c r="AD388" s="251"/>
    </row>
    <row r="389" spans="1:30" ht="15" customHeight="1">
      <c r="A389" s="187" t="s">
        <v>1126</v>
      </c>
      <c r="G389" s="252"/>
      <c r="H389" s="247"/>
      <c r="I389" s="247"/>
      <c r="J389" s="248"/>
      <c r="K389" s="249"/>
      <c r="AD389" s="251"/>
    </row>
    <row r="390" spans="1:30" ht="15" customHeight="1">
      <c r="G390" s="190"/>
      <c r="H390" s="247"/>
      <c r="I390" s="247"/>
      <c r="J390" s="248"/>
      <c r="K390" s="249"/>
      <c r="AD390" s="251"/>
    </row>
    <row r="391" spans="1:30" ht="15" customHeight="1">
      <c r="A391" s="221" t="s">
        <v>1136</v>
      </c>
      <c r="B391" s="198"/>
      <c r="C391" s="198"/>
      <c r="D391" s="192"/>
      <c r="E391" s="192"/>
      <c r="F391" s="221"/>
      <c r="G391" s="198"/>
      <c r="H391" s="198"/>
      <c r="I391" s="235"/>
      <c r="J391" s="236"/>
      <c r="W391" s="251"/>
    </row>
    <row r="392" spans="1:30" ht="15" customHeight="1">
      <c r="A392" s="316" t="s">
        <v>646</v>
      </c>
      <c r="B392" s="313" t="s">
        <v>705</v>
      </c>
      <c r="C392" s="314" t="s">
        <v>706</v>
      </c>
      <c r="D392" s="254"/>
      <c r="E392" s="254"/>
      <c r="F392" s="301" t="s">
        <v>646</v>
      </c>
      <c r="G392" s="302" t="s">
        <v>705</v>
      </c>
      <c r="H392" s="301" t="s">
        <v>706</v>
      </c>
      <c r="I392" s="235"/>
      <c r="J392" s="236"/>
      <c r="W392" s="251"/>
    </row>
    <row r="393" spans="1:30" ht="15" customHeight="1">
      <c r="A393" s="325" t="s">
        <v>20</v>
      </c>
      <c r="B393" s="318">
        <f>(VLOOKUP($A$1, 'WPP Regional'!$A:$AWC, D393, 0)/$D$17)*100*-1</f>
        <v>-5.0984796902508744</v>
      </c>
      <c r="C393" s="327">
        <f>(VLOOKUP($A$1, 'WPP Regional'!$A:$AWC, E393, 0)/$D$17)*100</f>
        <v>4.8793825111843683</v>
      </c>
      <c r="D393" s="205">
        <v>770</v>
      </c>
      <c r="E393" s="205">
        <v>854</v>
      </c>
      <c r="F393" s="303" t="s">
        <v>737</v>
      </c>
      <c r="G393" s="290">
        <f>(VLOOKUP($A$1, 'WPP Regional'!$A:$AWC, I393, 0)/$D$17)*100*-1</f>
        <v>-0.2424315108229681</v>
      </c>
      <c r="H393" s="290">
        <f>(VLOOKUP($A$1, 'WPP Regional'!$A:$AWC, J393, 0)/$D$17)*100</f>
        <v>0.31046572478498113</v>
      </c>
      <c r="I393" s="205">
        <v>786</v>
      </c>
      <c r="J393" s="205">
        <v>870</v>
      </c>
      <c r="W393" s="251"/>
    </row>
    <row r="394" spans="1:30" ht="15" customHeight="1">
      <c r="A394" s="325" t="s">
        <v>682</v>
      </c>
      <c r="B394" s="318">
        <f>(VLOOKUP($A$1, 'WPP Regional'!$A:$AWC, D394, 0)/$D$17)*100*-1</f>
        <v>-5.0489810479756292</v>
      </c>
      <c r="C394" s="327">
        <f>(VLOOKUP($A$1, 'WPP Regional'!$A:$AWC, E394, 0)/$D$17)*100</f>
        <v>4.8353692385724232</v>
      </c>
      <c r="D394" s="205">
        <v>771</v>
      </c>
      <c r="E394" s="205">
        <v>855</v>
      </c>
      <c r="F394" s="303" t="s">
        <v>738</v>
      </c>
      <c r="G394" s="290">
        <f>(VLOOKUP($A$1, 'WPP Regional'!$A:$AWC, I394, 0)/$D$17)*100*-1</f>
        <v>-9.2439364100653773E-2</v>
      </c>
      <c r="H394" s="290">
        <f>(VLOOKUP($A$1, 'WPP Regional'!$A:$AWC, J394, 0)/$D$17)*100</f>
        <v>0.13656851531516381</v>
      </c>
      <c r="I394" s="205">
        <v>787</v>
      </c>
      <c r="J394" s="205">
        <v>871</v>
      </c>
      <c r="W394" s="251"/>
    </row>
    <row r="395" spans="1:30" ht="15" customHeight="1">
      <c r="A395" s="325" t="s">
        <v>683</v>
      </c>
      <c r="B395" s="318">
        <f>(VLOOKUP($A$1, 'WPP Regional'!$A:$AWC, D395, 0)/$D$17)*100*-1</f>
        <v>-5.0121391594453755</v>
      </c>
      <c r="C395" s="327">
        <f>(VLOOKUP($A$1, 'WPP Regional'!$A:$AWC, E395, 0)/$D$17)*100</f>
        <v>4.7978395855123246</v>
      </c>
      <c r="D395" s="205">
        <v>772</v>
      </c>
      <c r="E395" s="205">
        <v>856</v>
      </c>
      <c r="F395" s="303" t="s">
        <v>739</v>
      </c>
      <c r="G395" s="290">
        <f>(VLOOKUP($A$1, 'WPP Regional'!$A:$AWC, I395, 0)/$D$17)*100*-1</f>
        <v>-2.6270949631442421E-2</v>
      </c>
      <c r="H395" s="290">
        <f>(VLOOKUP($A$1, 'WPP Regional'!$A:$AWC, J395, 0)/$D$17)*100</f>
        <v>4.4550510452077668E-2</v>
      </c>
      <c r="I395" s="205">
        <v>788</v>
      </c>
      <c r="J395" s="205">
        <v>872</v>
      </c>
      <c r="W395" s="251"/>
    </row>
    <row r="396" spans="1:30" ht="15" customHeight="1">
      <c r="A396" s="325" t="s">
        <v>647</v>
      </c>
      <c r="B396" s="318">
        <f>(VLOOKUP($A$1, 'WPP Regional'!$A:$AWC, D396, 0)/$D$17)*100*-1</f>
        <v>-4.7915675117814418</v>
      </c>
      <c r="C396" s="327">
        <f>(VLOOKUP($A$1, 'WPP Regional'!$A:$AWC, E396, 0)/$D$17)*100</f>
        <v>4.5753159031164721</v>
      </c>
      <c r="D396" s="205">
        <v>773</v>
      </c>
      <c r="E396" s="205">
        <v>857</v>
      </c>
      <c r="F396" s="303" t="s">
        <v>740</v>
      </c>
      <c r="G396" s="290">
        <f>(VLOOKUP($A$1, 'WPP Regional'!$A:$AWC, I396, 0)/$D$17)*100*-1</f>
        <v>-4.9119438210371326E-3</v>
      </c>
      <c r="H396" s="290">
        <f>(VLOOKUP($A$1, 'WPP Regional'!$A:$AWC, J396, 0)/$D$17)*100</f>
        <v>8.8292950516165921E-3</v>
      </c>
      <c r="I396" s="205">
        <v>789</v>
      </c>
      <c r="J396" s="205">
        <v>873</v>
      </c>
      <c r="W396" s="251"/>
    </row>
    <row r="397" spans="1:30" ht="15" customHeight="1">
      <c r="A397" s="325" t="s">
        <v>648</v>
      </c>
      <c r="B397" s="318">
        <f>(VLOOKUP($A$1, 'WPP Regional'!$A:$AWC, D397, 0)/$D$17)*100*-1</f>
        <v>-4.2282987562651417</v>
      </c>
      <c r="C397" s="327">
        <f>(VLOOKUP($A$1, 'WPP Regional'!$A:$AWC, E397, 0)/$D$17)*100</f>
        <v>3.9496954124194432</v>
      </c>
      <c r="D397" s="205">
        <v>774</v>
      </c>
      <c r="E397" s="205">
        <v>858</v>
      </c>
      <c r="F397" s="303" t="s">
        <v>741</v>
      </c>
      <c r="G397" s="290">
        <f>(VLOOKUP($A$1, 'WPP Regional'!$A:$AWC, I397, 0)/$D$17)*100*-1</f>
        <v>-4.9546764618502929E-4</v>
      </c>
      <c r="H397" s="290">
        <f>(VLOOKUP($A$1, 'WPP Regional'!$A:$AWC, J397, 0)/$D$17)*100</f>
        <v>9.4724020469173634E-4</v>
      </c>
      <c r="I397" s="205">
        <v>790</v>
      </c>
      <c r="J397" s="205">
        <v>874</v>
      </c>
      <c r="W397" s="251"/>
    </row>
    <row r="398" spans="1:30" ht="15" customHeight="1">
      <c r="A398" s="325" t="s">
        <v>649</v>
      </c>
      <c r="B398" s="318">
        <f>(VLOOKUP($A$1, 'WPP Regional'!$A:$AWC, D398, 0)/$D$17)*100*-1</f>
        <v>-3.9639122925328603</v>
      </c>
      <c r="C398" s="327">
        <f>(VLOOKUP($A$1, 'WPP Regional'!$A:$AWC, E398, 0)/$D$17)*100</f>
        <v>3.5272143467858017</v>
      </c>
      <c r="D398" s="205">
        <v>775</v>
      </c>
      <c r="E398" s="205">
        <v>859</v>
      </c>
      <c r="W398" s="251"/>
    </row>
    <row r="399" spans="1:30" ht="15" customHeight="1">
      <c r="A399" s="325" t="s">
        <v>684</v>
      </c>
      <c r="B399" s="318">
        <f>(VLOOKUP($A$1, 'WPP Regional'!$A:$AWC, D399, 0)/$D$17)*100*-1</f>
        <v>-3.8985315445780966</v>
      </c>
      <c r="C399" s="327">
        <f>(VLOOKUP($A$1, 'WPP Regional'!$A:$AWC, E399, 0)/$D$17)*100</f>
        <v>3.3929116238806003</v>
      </c>
      <c r="D399" s="205">
        <v>776</v>
      </c>
      <c r="E399" s="205">
        <v>860</v>
      </c>
      <c r="W399" s="251"/>
    </row>
    <row r="400" spans="1:30" ht="15" customHeight="1">
      <c r="A400" s="325" t="s">
        <v>685</v>
      </c>
      <c r="B400" s="318">
        <f>(VLOOKUP($A$1, 'WPP Regional'!$A:$AWC, D400, 0)/$D$17)*100*-1</f>
        <v>-3.7700627895907579</v>
      </c>
      <c r="C400" s="327">
        <f>(VLOOKUP($A$1, 'WPP Regional'!$A:$AWC, E400, 0)/$D$17)*100</f>
        <v>3.3480290692600416</v>
      </c>
      <c r="D400" s="205">
        <v>777</v>
      </c>
      <c r="E400" s="205">
        <v>861</v>
      </c>
      <c r="F400" s="232"/>
      <c r="G400" s="226"/>
      <c r="H400" s="226"/>
      <c r="I400" s="233"/>
      <c r="J400" s="233"/>
      <c r="W400" s="251"/>
    </row>
    <row r="401" spans="1:30" ht="15" customHeight="1">
      <c r="A401" s="325" t="s">
        <v>686</v>
      </c>
      <c r="B401" s="318">
        <f>(VLOOKUP($A$1, 'WPP Regional'!$A:$AWC, D401, 0)/$D$17)*100*-1</f>
        <v>-3.4424889943094152</v>
      </c>
      <c r="C401" s="327">
        <f>(VLOOKUP($A$1, 'WPP Regional'!$A:$AWC, E401, 0)/$D$17)*100</f>
        <v>3.1638125045019652</v>
      </c>
      <c r="D401" s="205">
        <v>778</v>
      </c>
      <c r="E401" s="205">
        <v>862</v>
      </c>
      <c r="F401" s="232"/>
      <c r="G401" s="226"/>
      <c r="H401" s="226"/>
      <c r="I401" s="233"/>
      <c r="J401" s="233"/>
      <c r="W401" s="251"/>
    </row>
    <row r="402" spans="1:30" ht="15" customHeight="1">
      <c r="A402" s="325" t="s">
        <v>687</v>
      </c>
      <c r="B402" s="318">
        <f>(VLOOKUP($A$1, 'WPP Regional'!$A:$AWC, D402, 0)/$D$17)*100*-1</f>
        <v>-3.0224396469252897</v>
      </c>
      <c r="C402" s="327">
        <f>(VLOOKUP($A$1, 'WPP Regional'!$A:$AWC, E402, 0)/$D$17)*100</f>
        <v>2.8188561488783184</v>
      </c>
      <c r="D402" s="205">
        <v>779</v>
      </c>
      <c r="E402" s="205">
        <v>863</v>
      </c>
      <c r="F402" s="234"/>
      <c r="G402" s="225"/>
      <c r="H402" s="225"/>
      <c r="I402" s="235"/>
      <c r="J402" s="236"/>
      <c r="W402" s="251"/>
    </row>
    <row r="403" spans="1:30" ht="15" customHeight="1">
      <c r="A403" s="325" t="s">
        <v>688</v>
      </c>
      <c r="B403" s="318">
        <f>(VLOOKUP($A$1, 'WPP Regional'!$A:$AWC, D403, 0)/$D$17)*100*-1</f>
        <v>-2.5858188894168164</v>
      </c>
      <c r="C403" s="327">
        <f>(VLOOKUP($A$1, 'WPP Regional'!$A:$AWC, E403, 0)/$D$17)*100</f>
        <v>2.3861883531344361</v>
      </c>
      <c r="D403" s="205">
        <v>780</v>
      </c>
      <c r="E403" s="205">
        <v>864</v>
      </c>
      <c r="F403" s="237"/>
      <c r="G403" s="238"/>
      <c r="H403" s="237"/>
      <c r="I403" s="235"/>
      <c r="J403" s="236"/>
      <c r="W403" s="251"/>
    </row>
    <row r="404" spans="1:30" ht="15" customHeight="1">
      <c r="A404" s="325" t="s">
        <v>689</v>
      </c>
      <c r="B404" s="318">
        <f>(VLOOKUP($A$1, 'WPP Regional'!$A:$AWC, D404, 0)/$D$17)*100*-1</f>
        <v>-2.0864875965362839</v>
      </c>
      <c r="C404" s="327">
        <f>(VLOOKUP($A$1, 'WPP Regional'!$A:$AWC, E404, 0)/$D$17)*100</f>
        <v>1.9349060650608418</v>
      </c>
      <c r="D404" s="205">
        <v>781</v>
      </c>
      <c r="E404" s="205">
        <v>865</v>
      </c>
      <c r="F404" s="218"/>
      <c r="G404" s="228"/>
      <c r="H404" s="228"/>
      <c r="I404" s="229"/>
      <c r="J404" s="229"/>
      <c r="W404" s="251"/>
    </row>
    <row r="405" spans="1:30" ht="15" customHeight="1">
      <c r="A405" s="325" t="s">
        <v>690</v>
      </c>
      <c r="B405" s="318">
        <f>(VLOOKUP($A$1, 'WPP Regional'!$A:$AWC, D405, 0)/$D$17)*100*-1</f>
        <v>-1.6596814871799797</v>
      </c>
      <c r="C405" s="327">
        <f>(VLOOKUP($A$1, 'WPP Regional'!$A:$AWC, E405, 0)/$D$17)*100</f>
        <v>1.5665714901036816</v>
      </c>
      <c r="D405" s="205">
        <v>782</v>
      </c>
      <c r="E405" s="205">
        <v>866</v>
      </c>
      <c r="F405" s="218"/>
      <c r="G405" s="228"/>
      <c r="H405" s="228"/>
      <c r="I405" s="229"/>
      <c r="J405" s="229"/>
      <c r="W405" s="251"/>
    </row>
    <row r="406" spans="1:30" ht="15" customHeight="1">
      <c r="A406" s="325" t="s">
        <v>691</v>
      </c>
      <c r="B406" s="318">
        <f>(VLOOKUP($A$1, 'WPP Regional'!$A:$AWC, D406, 0)/$D$17)*100*-1</f>
        <v>-1.2670262649189392</v>
      </c>
      <c r="C406" s="327">
        <f>(VLOOKUP($A$1, 'WPP Regional'!$A:$AWC, E406, 0)/$D$17)*100</f>
        <v>1.2196729167061391</v>
      </c>
      <c r="D406" s="205">
        <v>783</v>
      </c>
      <c r="E406" s="205">
        <v>867</v>
      </c>
      <c r="F406" s="218"/>
      <c r="G406" s="228"/>
      <c r="H406" s="228"/>
      <c r="I406" s="229"/>
      <c r="J406" s="229"/>
      <c r="W406" s="251"/>
    </row>
    <row r="407" spans="1:30" ht="15" customHeight="1">
      <c r="A407" s="325" t="s">
        <v>692</v>
      </c>
      <c r="B407" s="318">
        <f>(VLOOKUP($A$1, 'WPP Regional'!$A:$AWC, D407, 0)/$D$17)*100*-1</f>
        <v>-0.85896765804911179</v>
      </c>
      <c r="C407" s="327">
        <f>(VLOOKUP($A$1, 'WPP Regional'!$A:$AWC, E407, 0)/$D$17)*100</f>
        <v>0.88759140528712732</v>
      </c>
      <c r="D407" s="205">
        <v>784</v>
      </c>
      <c r="E407" s="205">
        <v>868</v>
      </c>
      <c r="F407" s="218"/>
      <c r="G407" s="228"/>
      <c r="H407" s="228"/>
      <c r="I407" s="229"/>
      <c r="J407" s="229"/>
      <c r="W407" s="251"/>
    </row>
    <row r="408" spans="1:30" ht="15" customHeight="1">
      <c r="A408" s="325" t="s">
        <v>693</v>
      </c>
      <c r="B408" s="318">
        <f>(VLOOKUP($A$1, 'WPP Regional'!$A:$AWC, D408, 0)/$D$17)*100*-1</f>
        <v>-0.51842970349404727</v>
      </c>
      <c r="C408" s="327">
        <f>(VLOOKUP($A$1, 'WPP Regional'!$A:$AWC, E408, 0)/$D$17)*100</f>
        <v>0.59541987051513212</v>
      </c>
      <c r="D408" s="205">
        <v>785</v>
      </c>
      <c r="E408" s="205">
        <v>869</v>
      </c>
      <c r="F408" s="218"/>
      <c r="G408" s="228"/>
      <c r="H408" s="228"/>
      <c r="I408" s="229"/>
      <c r="J408" s="229"/>
      <c r="W408" s="251"/>
    </row>
    <row r="409" spans="1:30" ht="15" customHeight="1">
      <c r="A409" s="325" t="s">
        <v>651</v>
      </c>
      <c r="B409" s="318">
        <f>SUM(G393:G397)</f>
        <v>-0.36654923602228651</v>
      </c>
      <c r="C409" s="327">
        <f>SUM(H393:H397)</f>
        <v>0.5013612858085309</v>
      </c>
      <c r="D409" s="192"/>
      <c r="E409" s="192"/>
      <c r="F409" s="227"/>
      <c r="G409" s="226"/>
      <c r="H409" s="226"/>
      <c r="I409" s="251"/>
      <c r="J409" s="251"/>
      <c r="W409" s="251"/>
    </row>
    <row r="410" spans="1:30" ht="15" customHeight="1">
      <c r="A410" s="225"/>
      <c r="B410" s="241"/>
      <c r="C410" s="255"/>
      <c r="D410" s="256"/>
      <c r="E410" s="256"/>
      <c r="F410" s="256"/>
      <c r="G410" s="227"/>
      <c r="H410" s="226"/>
      <c r="I410" s="226"/>
      <c r="J410" s="251"/>
      <c r="K410" s="251"/>
      <c r="X410" s="251"/>
    </row>
    <row r="411" spans="1:30" ht="15" customHeight="1">
      <c r="G411" s="190"/>
      <c r="H411" s="247"/>
      <c r="I411" s="247"/>
      <c r="J411" s="248"/>
      <c r="K411" s="249"/>
      <c r="AD411" s="251"/>
    </row>
    <row r="412" spans="1:30" ht="15" customHeight="1">
      <c r="G412" s="190"/>
      <c r="H412" s="257"/>
      <c r="I412" s="223"/>
      <c r="J412" s="256"/>
      <c r="AD412" s="251"/>
    </row>
    <row r="413" spans="1:30" ht="15" customHeight="1">
      <c r="G413" s="190"/>
      <c r="AD413" s="251"/>
    </row>
    <row r="414" spans="1:30" ht="15" customHeight="1">
      <c r="G414" s="190"/>
      <c r="AD414" s="251"/>
    </row>
    <row r="415" spans="1:30" ht="15" customHeight="1">
      <c r="G415" s="190"/>
      <c r="AD415" s="251"/>
    </row>
    <row r="416" spans="1:30" ht="15" customHeight="1">
      <c r="G416" s="190"/>
      <c r="AD416" s="251"/>
    </row>
    <row r="417" spans="1:30" ht="15" customHeight="1">
      <c r="AD417" s="251"/>
    </row>
    <row r="418" spans="1:30" ht="15" customHeight="1">
      <c r="AD418" s="251"/>
    </row>
    <row r="419" spans="1:30" ht="15" customHeight="1">
      <c r="AD419" s="251"/>
    </row>
    <row r="420" spans="1:30" ht="15" customHeight="1">
      <c r="AD420" s="251"/>
    </row>
    <row r="421" spans="1:30" ht="15" customHeight="1">
      <c r="AD421" s="251"/>
    </row>
    <row r="422" spans="1:30" ht="15" customHeight="1">
      <c r="AD422" s="251"/>
    </row>
    <row r="423" spans="1:30" ht="15" customHeight="1">
      <c r="AD423" s="251"/>
    </row>
    <row r="424" spans="1:30" ht="15" customHeight="1">
      <c r="AD424" s="251"/>
    </row>
    <row r="425" spans="1:30" ht="15" customHeight="1">
      <c r="A425" s="187" t="s">
        <v>1126</v>
      </c>
      <c r="AD425" s="251"/>
    </row>
    <row r="426" spans="1:30" ht="15" customHeight="1">
      <c r="A426" s="276" t="s">
        <v>1177</v>
      </c>
      <c r="AD426" s="251"/>
    </row>
    <row r="427" spans="1:30" ht="15" customHeight="1">
      <c r="AD427" s="251"/>
    </row>
    <row r="428" spans="1:30" ht="15" customHeight="1">
      <c r="A428" s="221" t="s">
        <v>1137</v>
      </c>
      <c r="B428" s="198"/>
      <c r="C428" s="198"/>
      <c r="D428" s="235"/>
      <c r="E428" s="236"/>
      <c r="F428" s="221"/>
      <c r="G428" s="198"/>
      <c r="H428" s="198"/>
      <c r="I428" s="235"/>
      <c r="J428" s="236"/>
      <c r="W428" s="251"/>
    </row>
    <row r="429" spans="1:30" ht="15" customHeight="1">
      <c r="A429" s="316" t="s">
        <v>646</v>
      </c>
      <c r="B429" s="313" t="s">
        <v>705</v>
      </c>
      <c r="C429" s="314" t="s">
        <v>706</v>
      </c>
      <c r="D429" s="235"/>
      <c r="E429" s="236"/>
      <c r="F429" s="301" t="s">
        <v>646</v>
      </c>
      <c r="G429" s="302" t="s">
        <v>705</v>
      </c>
      <c r="H429" s="301" t="s">
        <v>706</v>
      </c>
      <c r="I429" s="235"/>
      <c r="J429" s="236"/>
      <c r="W429" s="251"/>
    </row>
    <row r="430" spans="1:30" ht="15" customHeight="1">
      <c r="A430" s="325" t="s">
        <v>20</v>
      </c>
      <c r="B430" s="318">
        <f>(VLOOKUP($A$1, 'WPP Regional'!$A:$AWC, D430, 0)/$D$21)*100*-1</f>
        <v>-4.391104368125804</v>
      </c>
      <c r="C430" s="327">
        <f>(VLOOKUP($A$1, 'WPP Regional'!$A:$AWC, E430, 0)/$D$21)*100</f>
        <v>4.2033717437594937</v>
      </c>
      <c r="D430" s="205">
        <v>791</v>
      </c>
      <c r="E430" s="205">
        <v>875</v>
      </c>
      <c r="F430" s="303" t="s">
        <v>737</v>
      </c>
      <c r="G430" s="290">
        <f>(VLOOKUP($A$1, 'WPP Regional'!$A:$AWC, I430, 0)/$D$21)*100*-1</f>
        <v>-0.55915370893702798</v>
      </c>
      <c r="H430" s="290">
        <f>(VLOOKUP($A$1, 'WPP Regional'!$A:$AWC, J430, 0)/$D$21)*100</f>
        <v>0.64056070867761616</v>
      </c>
      <c r="I430" s="205">
        <v>807</v>
      </c>
      <c r="J430" s="205">
        <v>891</v>
      </c>
      <c r="W430" s="251"/>
    </row>
    <row r="431" spans="1:30" ht="15" customHeight="1">
      <c r="A431" s="325" t="s">
        <v>682</v>
      </c>
      <c r="B431" s="318">
        <f>(VLOOKUP($A$1, 'WPP Regional'!$A:$AWC, D431, 0)/$D$21)*100*-1</f>
        <v>-4.2987760541212303</v>
      </c>
      <c r="C431" s="327">
        <f>(VLOOKUP($A$1, 'WPP Regional'!$A:$AWC, E431, 0)/$D$21)*100</f>
        <v>4.1203192461371669</v>
      </c>
      <c r="D431" s="205">
        <v>792</v>
      </c>
      <c r="E431" s="205">
        <v>876</v>
      </c>
      <c r="F431" s="303" t="s">
        <v>738</v>
      </c>
      <c r="G431" s="290">
        <f>(VLOOKUP($A$1, 'WPP Regional'!$A:$AWC, I431, 0)/$D$21)*100*-1</f>
        <v>-0.25430600602376191</v>
      </c>
      <c r="H431" s="290">
        <f>(VLOOKUP($A$1, 'WPP Regional'!$A:$AWC, J431, 0)/$D$21)*100</f>
        <v>0.31348835472924585</v>
      </c>
      <c r="I431" s="205">
        <v>808</v>
      </c>
      <c r="J431" s="205">
        <v>892</v>
      </c>
      <c r="W431" s="251"/>
    </row>
    <row r="432" spans="1:30" ht="15" customHeight="1">
      <c r="A432" s="325" t="s">
        <v>683</v>
      </c>
      <c r="B432" s="318">
        <f>(VLOOKUP($A$1, 'WPP Regional'!$A:$AWC, D432, 0)/$D$21)*100*-1</f>
        <v>-4.1585223908189066</v>
      </c>
      <c r="C432" s="327">
        <f>(VLOOKUP($A$1, 'WPP Regional'!$A:$AWC, E432, 0)/$D$21)*100</f>
        <v>3.988966677452098</v>
      </c>
      <c r="D432" s="205">
        <v>793</v>
      </c>
      <c r="E432" s="205">
        <v>877</v>
      </c>
      <c r="F432" s="303" t="s">
        <v>739</v>
      </c>
      <c r="G432" s="290">
        <f>(VLOOKUP($A$1, 'WPP Regional'!$A:$AWC, I432, 0)/$D$21)*100*-1</f>
        <v>-7.4596003301985611E-2</v>
      </c>
      <c r="H432" s="290">
        <f>(VLOOKUP($A$1, 'WPP Regional'!$A:$AWC, J432, 0)/$D$21)*100</f>
        <v>0.10598681059248408</v>
      </c>
      <c r="I432" s="205">
        <v>809</v>
      </c>
      <c r="J432" s="205">
        <v>893</v>
      </c>
      <c r="W432" s="251"/>
    </row>
    <row r="433" spans="1:30" ht="15" customHeight="1">
      <c r="A433" s="325" t="s">
        <v>647</v>
      </c>
      <c r="B433" s="318">
        <f>(VLOOKUP($A$1, 'WPP Regional'!$A:$AWC, D433, 0)/$D$21)*100*-1</f>
        <v>-3.9882562705433577</v>
      </c>
      <c r="C433" s="327">
        <f>(VLOOKUP($A$1, 'WPP Regional'!$A:$AWC, E433, 0)/$D$21)*100</f>
        <v>3.8290451128113951</v>
      </c>
      <c r="D433" s="205">
        <v>794</v>
      </c>
      <c r="E433" s="205">
        <v>878</v>
      </c>
      <c r="F433" s="303" t="s">
        <v>740</v>
      </c>
      <c r="G433" s="290">
        <f>(VLOOKUP($A$1, 'WPP Regional'!$A:$AWC, I433, 0)/$D$21)*100*-1</f>
        <v>-1.3765921793699253E-2</v>
      </c>
      <c r="H433" s="290">
        <f>(VLOOKUP($A$1, 'WPP Regional'!$A:$AWC, J433, 0)/$D$21)*100</f>
        <v>2.2909579843720135E-2</v>
      </c>
      <c r="I433" s="205">
        <v>810</v>
      </c>
      <c r="J433" s="205">
        <v>894</v>
      </c>
      <c r="W433" s="251"/>
    </row>
    <row r="434" spans="1:30" ht="15" customHeight="1">
      <c r="A434" s="325" t="s">
        <v>648</v>
      </c>
      <c r="B434" s="318">
        <f>(VLOOKUP($A$1, 'WPP Regional'!$A:$AWC, D434, 0)/$D$21)*100*-1</f>
        <v>-3.9104768456784207</v>
      </c>
      <c r="C434" s="327">
        <f>(VLOOKUP($A$1, 'WPP Regional'!$A:$AWC, E434, 0)/$D$21)*100</f>
        <v>3.7236513012744457</v>
      </c>
      <c r="D434" s="205">
        <v>795</v>
      </c>
      <c r="E434" s="205">
        <v>879</v>
      </c>
      <c r="F434" s="303" t="s">
        <v>741</v>
      </c>
      <c r="G434" s="290">
        <f>(VLOOKUP($A$1, 'WPP Regional'!$A:$AWC, I434, 0)/$D$21)*100*-1</f>
        <v>-1.3393136960295545E-3</v>
      </c>
      <c r="H434" s="290">
        <f>(VLOOKUP($A$1, 'WPP Regional'!$A:$AWC, J434, 0)/$D$21)*100</f>
        <v>2.5697122388943956E-3</v>
      </c>
      <c r="I434" s="205">
        <v>811</v>
      </c>
      <c r="J434" s="205">
        <v>895</v>
      </c>
      <c r="W434" s="251"/>
    </row>
    <row r="435" spans="1:30" ht="15" customHeight="1">
      <c r="A435" s="325" t="s">
        <v>649</v>
      </c>
      <c r="B435" s="318">
        <f>(VLOOKUP($A$1, 'WPP Regional'!$A:$AWC, D435, 0)/$D$21)*100*-1</f>
        <v>-3.9719975177953506</v>
      </c>
      <c r="C435" s="327">
        <f>(VLOOKUP($A$1, 'WPP Regional'!$A:$AWC, E435, 0)/$D$21)*100</f>
        <v>3.7037517131191438</v>
      </c>
      <c r="D435" s="205">
        <v>796</v>
      </c>
      <c r="E435" s="205">
        <v>880</v>
      </c>
      <c r="F435" s="218"/>
      <c r="G435" s="228"/>
      <c r="H435" s="228"/>
      <c r="I435" s="229"/>
      <c r="J435" s="229"/>
      <c r="W435" s="251"/>
    </row>
    <row r="436" spans="1:30" ht="15" customHeight="1">
      <c r="A436" s="325" t="s">
        <v>684</v>
      </c>
      <c r="B436" s="318">
        <f>(VLOOKUP($A$1, 'WPP Regional'!$A:$AWC, D436, 0)/$D$21)*100*-1</f>
        <v>-4.01146324388327</v>
      </c>
      <c r="C436" s="327">
        <f>(VLOOKUP($A$1, 'WPP Regional'!$A:$AWC, E436, 0)/$D$21)*100</f>
        <v>3.6794111878157869</v>
      </c>
      <c r="D436" s="205">
        <v>797</v>
      </c>
      <c r="E436" s="205">
        <v>881</v>
      </c>
      <c r="F436" s="218"/>
      <c r="G436" s="228"/>
      <c r="H436" s="228"/>
      <c r="I436" s="229"/>
      <c r="J436" s="229"/>
      <c r="W436" s="251"/>
    </row>
    <row r="437" spans="1:30" ht="15" customHeight="1">
      <c r="A437" s="325" t="s">
        <v>685</v>
      </c>
      <c r="B437" s="318">
        <f>(VLOOKUP($A$1, 'WPP Regional'!$A:$AWC, D437, 0)/$D$21)*100*-1</f>
        <v>-3.8236753424693211</v>
      </c>
      <c r="C437" s="327">
        <f>(VLOOKUP($A$1, 'WPP Regional'!$A:$AWC, E437, 0)/$D$21)*100</f>
        <v>3.4966861275845162</v>
      </c>
      <c r="D437" s="205">
        <v>798</v>
      </c>
      <c r="E437" s="205">
        <v>882</v>
      </c>
      <c r="F437" s="232"/>
      <c r="G437" s="226"/>
      <c r="H437" s="226"/>
      <c r="I437" s="233"/>
      <c r="J437" s="233"/>
      <c r="W437" s="251"/>
    </row>
    <row r="438" spans="1:30" ht="15" customHeight="1">
      <c r="A438" s="325" t="s">
        <v>686</v>
      </c>
      <c r="B438" s="318">
        <f>(VLOOKUP($A$1, 'WPP Regional'!$A:$AWC, D438, 0)/$D$21)*100*-1</f>
        <v>-3.2547581573739754</v>
      </c>
      <c r="C438" s="327">
        <f>(VLOOKUP($A$1, 'WPP Regional'!$A:$AWC, E438, 0)/$D$21)*100</f>
        <v>2.9827615591741456</v>
      </c>
      <c r="D438" s="205">
        <v>799</v>
      </c>
      <c r="E438" s="205">
        <v>883</v>
      </c>
      <c r="F438" s="232"/>
      <c r="G438" s="226"/>
      <c r="H438" s="226"/>
      <c r="I438" s="233"/>
      <c r="J438" s="233"/>
      <c r="W438" s="251"/>
    </row>
    <row r="439" spans="1:30" ht="15" customHeight="1">
      <c r="A439" s="325" t="s">
        <v>687</v>
      </c>
      <c r="B439" s="318">
        <f>(VLOOKUP($A$1, 'WPP Regional'!$A:$AWC, D439, 0)/$D$21)*100*-1</f>
        <v>-2.8286582390356072</v>
      </c>
      <c r="C439" s="327">
        <f>(VLOOKUP($A$1, 'WPP Regional'!$A:$AWC, E439, 0)/$D$21)*100</f>
        <v>2.6127645663051347</v>
      </c>
      <c r="D439" s="205">
        <v>800</v>
      </c>
      <c r="E439" s="205">
        <v>884</v>
      </c>
      <c r="W439" s="251"/>
    </row>
    <row r="440" spans="1:30" ht="15" customHeight="1">
      <c r="A440" s="325" t="s">
        <v>688</v>
      </c>
      <c r="B440" s="318">
        <f>(VLOOKUP($A$1, 'WPP Regional'!$A:$AWC, D440, 0)/$D$21)*100*-1</f>
        <v>-2.6119661035064894</v>
      </c>
      <c r="C440" s="327">
        <f>(VLOOKUP($A$1, 'WPP Regional'!$A:$AWC, E440, 0)/$D$21)*100</f>
        <v>2.4617178732078746</v>
      </c>
      <c r="D440" s="205">
        <v>801</v>
      </c>
      <c r="E440" s="205">
        <v>885</v>
      </c>
      <c r="W440" s="251"/>
    </row>
    <row r="441" spans="1:30" ht="15" customHeight="1">
      <c r="A441" s="325" t="s">
        <v>689</v>
      </c>
      <c r="B441" s="318">
        <f>(VLOOKUP($A$1, 'WPP Regional'!$A:$AWC, D441, 0)/$D$21)*100*-1</f>
        <v>-2.4734501658284609</v>
      </c>
      <c r="C441" s="327">
        <f>(VLOOKUP($A$1, 'WPP Regional'!$A:$AWC, E441, 0)/$D$21)*100</f>
        <v>2.3930800204666323</v>
      </c>
      <c r="D441" s="205">
        <v>802</v>
      </c>
      <c r="E441" s="205">
        <v>886</v>
      </c>
      <c r="W441" s="251"/>
    </row>
    <row r="442" spans="1:30" ht="15" customHeight="1">
      <c r="A442" s="325" t="s">
        <v>690</v>
      </c>
      <c r="B442" s="318">
        <f>(VLOOKUP($A$1, 'WPP Regional'!$A:$AWC, D442, 0)/$D$21)*100*-1</f>
        <v>-2.2123152839975879</v>
      </c>
      <c r="C442" s="327">
        <f>(VLOOKUP($A$1, 'WPP Regional'!$A:$AWC, E442, 0)/$D$21)*100</f>
        <v>2.2204655941322202</v>
      </c>
      <c r="D442" s="205">
        <v>803</v>
      </c>
      <c r="E442" s="205">
        <v>887</v>
      </c>
      <c r="W442" s="251"/>
    </row>
    <row r="443" spans="1:30" ht="15" customHeight="1">
      <c r="A443" s="325" t="s">
        <v>691</v>
      </c>
      <c r="B443" s="318">
        <f>(VLOOKUP($A$1, 'WPP Regional'!$A:$AWC, D443, 0)/$D$21)*100*-1</f>
        <v>-1.8472409282632001</v>
      </c>
      <c r="C443" s="327">
        <f>(VLOOKUP($A$1, 'WPP Regional'!$A:$AWC, E443, 0)/$D$21)*100</f>
        <v>1.9013473242491006</v>
      </c>
      <c r="D443" s="205">
        <v>804</v>
      </c>
      <c r="E443" s="205">
        <v>888</v>
      </c>
      <c r="W443" s="251"/>
    </row>
    <row r="444" spans="1:30" ht="15" customHeight="1">
      <c r="A444" s="325" t="s">
        <v>692</v>
      </c>
      <c r="B444" s="318">
        <f>(VLOOKUP($A$1, 'WPP Regional'!$A:$AWC, D444, 0)/$D$21)*100*-1</f>
        <v>-1.4313870800381434</v>
      </c>
      <c r="C444" s="327">
        <f>(VLOOKUP($A$1, 'WPP Regional'!$A:$AWC, E444, 0)/$D$21)*100</f>
        <v>1.4844859736085858</v>
      </c>
      <c r="D444" s="205">
        <v>805</v>
      </c>
      <c r="E444" s="205">
        <v>889</v>
      </c>
      <c r="W444" s="251"/>
    </row>
    <row r="445" spans="1:30" ht="15" customHeight="1">
      <c r="A445" s="325" t="s">
        <v>693</v>
      </c>
      <c r="B445" s="318">
        <f>(VLOOKUP($A$1, 'WPP Regional'!$A:$AWC, D445, 0)/$D$21)*100*-1</f>
        <v>-0.96063775969700815</v>
      </c>
      <c r="C445" s="327">
        <f>(VLOOKUP($A$1, 'WPP Regional'!$A:$AWC, E445, 0)/$D$21)*100</f>
        <v>1.0348121078916668</v>
      </c>
      <c r="D445" s="205">
        <v>806</v>
      </c>
      <c r="E445" s="205">
        <v>890</v>
      </c>
      <c r="W445" s="251"/>
    </row>
    <row r="446" spans="1:30" ht="15" customHeight="1">
      <c r="A446" s="325" t="s">
        <v>651</v>
      </c>
      <c r="B446" s="318">
        <f>SUM(G430:G434)</f>
        <v>-0.90316095375250427</v>
      </c>
      <c r="C446" s="327">
        <f>SUM(H430:H434)</f>
        <v>1.0855151660819606</v>
      </c>
      <c r="D446" s="229"/>
      <c r="E446" s="225"/>
      <c r="F446" s="227"/>
      <c r="G446" s="226"/>
      <c r="H446" s="226"/>
      <c r="I446" s="251"/>
      <c r="J446" s="251"/>
      <c r="W446" s="251"/>
    </row>
    <row r="447" spans="1:30" ht="15" customHeight="1">
      <c r="A447" s="227"/>
      <c r="B447" s="258"/>
      <c r="C447" s="227"/>
      <c r="D447" s="259"/>
      <c r="E447" s="232"/>
      <c r="F447" s="232"/>
      <c r="G447" s="227"/>
      <c r="H447" s="226"/>
      <c r="I447" s="226"/>
      <c r="J447" s="251"/>
      <c r="K447" s="251"/>
      <c r="X447" s="251"/>
    </row>
    <row r="448" spans="1:30" ht="15" customHeight="1">
      <c r="M448" s="251"/>
      <c r="N448" s="222"/>
      <c r="O448" s="260"/>
      <c r="P448" s="256"/>
      <c r="Q448" s="256"/>
      <c r="R448" s="256"/>
      <c r="S448" s="261"/>
      <c r="T448" s="261"/>
      <c r="U448" s="261"/>
      <c r="V448" s="222"/>
      <c r="W448" s="223"/>
      <c r="X448" s="223"/>
      <c r="Y448" s="223"/>
      <c r="Z448" s="251"/>
      <c r="AA448" s="251"/>
      <c r="AB448" s="251"/>
      <c r="AC448" s="251"/>
      <c r="AD448" s="251"/>
    </row>
    <row r="449" spans="1:30" ht="15" customHeight="1">
      <c r="M449" s="251"/>
      <c r="N449" s="222"/>
      <c r="O449" s="260"/>
      <c r="P449" s="256"/>
      <c r="Q449" s="256"/>
      <c r="R449" s="256"/>
      <c r="S449" s="261"/>
      <c r="T449" s="261"/>
      <c r="U449" s="261"/>
      <c r="V449" s="222"/>
      <c r="W449" s="223"/>
      <c r="X449" s="223"/>
      <c r="Y449" s="223"/>
      <c r="Z449" s="251"/>
      <c r="AA449" s="251"/>
      <c r="AB449" s="251"/>
      <c r="AC449" s="251"/>
      <c r="AD449" s="251"/>
    </row>
    <row r="450" spans="1:30" ht="15" customHeight="1">
      <c r="M450" s="251"/>
      <c r="N450" s="222"/>
      <c r="O450" s="260"/>
      <c r="P450" s="256"/>
      <c r="Q450" s="256"/>
      <c r="R450" s="256"/>
      <c r="S450" s="261"/>
      <c r="T450" s="261"/>
      <c r="U450" s="261"/>
      <c r="V450" s="222"/>
      <c r="W450" s="223"/>
      <c r="X450" s="223"/>
      <c r="Y450" s="223"/>
      <c r="Z450" s="251"/>
      <c r="AA450" s="251"/>
      <c r="AB450" s="251"/>
      <c r="AC450" s="251"/>
      <c r="AD450" s="251"/>
    </row>
    <row r="451" spans="1:30" ht="15" customHeight="1">
      <c r="M451" s="251"/>
      <c r="N451" s="222"/>
      <c r="O451" s="260"/>
      <c r="P451" s="262"/>
      <c r="Q451" s="262"/>
      <c r="R451" s="262"/>
      <c r="S451" s="261"/>
      <c r="T451" s="261"/>
      <c r="U451" s="261"/>
      <c r="V451" s="222"/>
      <c r="W451" s="223"/>
      <c r="X451" s="223"/>
      <c r="Y451" s="223"/>
      <c r="Z451" s="251"/>
      <c r="AA451" s="251"/>
      <c r="AB451" s="251"/>
      <c r="AC451" s="251"/>
      <c r="AD451" s="251"/>
    </row>
    <row r="452" spans="1:30" ht="15" customHeight="1">
      <c r="M452" s="251"/>
      <c r="N452" s="261"/>
      <c r="O452" s="261"/>
      <c r="P452" s="262"/>
      <c r="Q452" s="262"/>
      <c r="R452" s="262"/>
      <c r="S452" s="261"/>
      <c r="T452" s="261"/>
      <c r="U452" s="261"/>
      <c r="V452" s="261"/>
      <c r="W452" s="223"/>
      <c r="X452" s="223"/>
      <c r="Y452" s="223"/>
      <c r="Z452" s="251"/>
      <c r="AA452" s="251"/>
      <c r="AB452" s="251"/>
      <c r="AC452" s="251"/>
      <c r="AD452" s="251"/>
    </row>
    <row r="453" spans="1:30" ht="15" customHeight="1">
      <c r="M453" s="251"/>
      <c r="N453" s="261"/>
      <c r="O453" s="260"/>
      <c r="P453" s="256"/>
      <c r="Q453" s="256"/>
      <c r="R453" s="256"/>
      <c r="S453" s="261"/>
      <c r="T453" s="261"/>
      <c r="U453" s="261"/>
      <c r="V453" s="222"/>
      <c r="W453" s="223"/>
      <c r="X453" s="223"/>
      <c r="Y453" s="223"/>
      <c r="Z453" s="251"/>
      <c r="AA453" s="251"/>
      <c r="AB453" s="251"/>
      <c r="AC453" s="251"/>
      <c r="AD453" s="251"/>
    </row>
    <row r="454" spans="1:30" ht="15" customHeight="1">
      <c r="M454" s="251"/>
      <c r="N454" s="261"/>
      <c r="O454" s="260"/>
      <c r="P454" s="256"/>
      <c r="Q454" s="256"/>
      <c r="R454" s="256"/>
      <c r="S454" s="261"/>
      <c r="T454" s="261"/>
      <c r="U454" s="261"/>
      <c r="V454" s="222"/>
      <c r="W454" s="223"/>
      <c r="X454" s="223"/>
      <c r="Y454" s="223"/>
      <c r="Z454" s="251"/>
      <c r="AA454" s="251"/>
      <c r="AB454" s="251"/>
      <c r="AC454" s="251"/>
      <c r="AD454" s="251"/>
    </row>
    <row r="455" spans="1:30" ht="15" customHeight="1">
      <c r="M455" s="251"/>
      <c r="N455" s="261"/>
      <c r="O455" s="260"/>
      <c r="P455" s="256"/>
      <c r="Q455" s="256"/>
      <c r="R455" s="256"/>
      <c r="S455" s="261"/>
      <c r="T455" s="261"/>
      <c r="U455" s="261"/>
      <c r="V455" s="222"/>
      <c r="W455" s="223"/>
      <c r="X455" s="223"/>
      <c r="Y455" s="223"/>
      <c r="Z455" s="251"/>
      <c r="AA455" s="251"/>
      <c r="AB455" s="251"/>
      <c r="AC455" s="251"/>
      <c r="AD455" s="251"/>
    </row>
    <row r="456" spans="1:30" ht="15" customHeight="1">
      <c r="M456" s="251"/>
      <c r="N456" s="261"/>
      <c r="O456" s="260"/>
      <c r="P456" s="256"/>
      <c r="Q456" s="256"/>
      <c r="R456" s="256"/>
      <c r="S456" s="261"/>
      <c r="T456" s="261"/>
      <c r="U456" s="261"/>
      <c r="V456" s="222"/>
      <c r="W456" s="223"/>
      <c r="X456" s="223"/>
      <c r="Y456" s="223"/>
      <c r="Z456" s="251"/>
      <c r="AA456" s="251"/>
      <c r="AB456" s="251"/>
      <c r="AC456" s="251"/>
      <c r="AD456" s="251"/>
    </row>
    <row r="457" spans="1:30" ht="15" customHeight="1">
      <c r="M457" s="251"/>
      <c r="N457" s="261"/>
      <c r="O457" s="260"/>
      <c r="P457" s="256"/>
      <c r="Q457" s="256"/>
      <c r="R457" s="256"/>
      <c r="S457" s="261"/>
      <c r="T457" s="261"/>
      <c r="U457" s="261"/>
      <c r="V457" s="222"/>
      <c r="W457" s="223"/>
      <c r="X457" s="223"/>
      <c r="Y457" s="223"/>
      <c r="Z457" s="251"/>
      <c r="AA457" s="251"/>
      <c r="AB457" s="251"/>
      <c r="AC457" s="251"/>
      <c r="AD457" s="251"/>
    </row>
    <row r="458" spans="1:30" ht="15" customHeight="1">
      <c r="M458" s="251"/>
      <c r="N458" s="261"/>
      <c r="O458" s="261"/>
      <c r="P458" s="261"/>
      <c r="Q458" s="261"/>
      <c r="R458" s="261"/>
      <c r="S458" s="261"/>
      <c r="T458" s="261"/>
      <c r="U458" s="261"/>
      <c r="V458" s="261"/>
      <c r="W458" s="261"/>
      <c r="X458" s="261"/>
      <c r="Y458" s="223"/>
      <c r="Z458" s="251"/>
      <c r="AA458" s="251"/>
      <c r="AB458" s="251"/>
      <c r="AC458" s="251"/>
      <c r="AD458" s="251"/>
    </row>
    <row r="459" spans="1:30" ht="15" customHeight="1">
      <c r="M459" s="251"/>
      <c r="N459" s="261"/>
      <c r="O459" s="261"/>
      <c r="P459" s="260"/>
      <c r="Q459" s="261"/>
      <c r="R459" s="261"/>
      <c r="S459" s="261"/>
      <c r="T459" s="261"/>
      <c r="U459" s="261"/>
      <c r="V459" s="261"/>
      <c r="W459" s="223"/>
      <c r="X459" s="261"/>
      <c r="Y459" s="223"/>
      <c r="Z459" s="251"/>
      <c r="AA459" s="251"/>
      <c r="AB459" s="251"/>
      <c r="AC459" s="251"/>
      <c r="AD459" s="251"/>
    </row>
    <row r="460" spans="1:30" ht="15" customHeight="1">
      <c r="M460" s="251"/>
      <c r="N460" s="263"/>
      <c r="O460" s="264"/>
      <c r="P460" s="264"/>
      <c r="Q460" s="264"/>
      <c r="R460" s="264"/>
      <c r="S460" s="264"/>
      <c r="T460" s="264"/>
      <c r="U460" s="264"/>
      <c r="V460" s="265"/>
      <c r="W460" s="266"/>
      <c r="X460" s="265"/>
      <c r="Y460" s="223"/>
      <c r="Z460" s="251"/>
      <c r="AA460" s="251"/>
      <c r="AB460" s="251"/>
      <c r="AC460" s="251"/>
      <c r="AD460" s="251"/>
    </row>
    <row r="461" spans="1:30" ht="15" customHeight="1">
      <c r="M461" s="251"/>
      <c r="N461" s="267"/>
      <c r="O461" s="268"/>
      <c r="P461" s="268"/>
      <c r="Q461" s="268"/>
      <c r="R461" s="268"/>
      <c r="S461" s="268"/>
      <c r="T461" s="268"/>
      <c r="U461" s="268"/>
      <c r="V461" s="261"/>
      <c r="W461" s="261"/>
      <c r="X461" s="261"/>
      <c r="Y461" s="223"/>
      <c r="Z461" s="251"/>
      <c r="AA461" s="251"/>
      <c r="AB461" s="251"/>
      <c r="AC461" s="251"/>
      <c r="AD461" s="251"/>
    </row>
    <row r="462" spans="1:30" ht="15" customHeight="1">
      <c r="A462" s="185" t="s">
        <v>561</v>
      </c>
      <c r="M462" s="251"/>
      <c r="N462" s="269"/>
      <c r="O462" s="269"/>
      <c r="P462" s="269"/>
      <c r="Q462" s="269"/>
      <c r="R462" s="269"/>
      <c r="S462" s="261"/>
      <c r="T462" s="261"/>
      <c r="U462" s="269"/>
      <c r="V462" s="269"/>
      <c r="W462" s="269"/>
      <c r="X462" s="269"/>
      <c r="Y462" s="223"/>
      <c r="Z462" s="251"/>
      <c r="AA462" s="251"/>
      <c r="AB462" s="251"/>
      <c r="AC462" s="251"/>
      <c r="AD462" s="251"/>
    </row>
    <row r="463" spans="1:30" ht="15" customHeight="1">
      <c r="A463" s="276" t="s">
        <v>1177</v>
      </c>
      <c r="M463" s="251"/>
      <c r="N463" s="269"/>
      <c r="O463" s="269"/>
      <c r="P463" s="269"/>
      <c r="Q463" s="269"/>
      <c r="R463" s="269"/>
      <c r="S463" s="261"/>
      <c r="T463" s="261"/>
      <c r="U463" s="269"/>
      <c r="V463" s="269"/>
      <c r="W463" s="269"/>
      <c r="X463" s="269"/>
      <c r="Y463" s="223"/>
      <c r="Z463" s="251"/>
      <c r="AA463" s="251"/>
      <c r="AB463" s="251"/>
      <c r="AC463" s="251"/>
      <c r="AD463" s="251"/>
    </row>
    <row r="464" spans="1:30" ht="15" customHeight="1">
      <c r="A464" s="185"/>
      <c r="M464" s="251"/>
      <c r="N464" s="269"/>
      <c r="O464" s="269"/>
      <c r="P464" s="269"/>
      <c r="Q464" s="269"/>
      <c r="R464" s="269"/>
      <c r="S464" s="261"/>
      <c r="T464" s="261"/>
      <c r="U464" s="269"/>
      <c r="V464" s="269"/>
      <c r="W464" s="269"/>
      <c r="X464" s="269"/>
      <c r="Y464" s="223"/>
      <c r="Z464" s="251"/>
      <c r="AA464" s="251"/>
      <c r="AB464" s="251"/>
      <c r="AC464" s="251"/>
      <c r="AD464" s="251"/>
    </row>
    <row r="465" spans="1:30" ht="15" customHeight="1">
      <c r="A465" s="324" t="s">
        <v>694</v>
      </c>
      <c r="M465" s="251"/>
      <c r="N465" s="269"/>
      <c r="O465" s="260"/>
      <c r="P465" s="256"/>
      <c r="Q465" s="256"/>
      <c r="R465" s="256"/>
      <c r="S465" s="261"/>
      <c r="T465" s="261"/>
      <c r="U465" s="261"/>
      <c r="V465" s="222"/>
      <c r="W465" s="223"/>
      <c r="X465" s="223"/>
      <c r="Y465" s="223"/>
      <c r="Z465" s="251"/>
      <c r="AA465" s="251"/>
      <c r="AB465" s="251"/>
      <c r="AC465" s="251"/>
      <c r="AD465" s="251"/>
    </row>
    <row r="466" spans="1:30" ht="15" customHeight="1">
      <c r="A466" s="316" t="s">
        <v>19</v>
      </c>
      <c r="B466" s="313" t="s">
        <v>695</v>
      </c>
      <c r="C466" s="314" t="s">
        <v>1018</v>
      </c>
      <c r="D466" s="316" t="s">
        <v>18</v>
      </c>
      <c r="M466" s="251"/>
      <c r="N466" s="222"/>
      <c r="O466" s="270"/>
      <c r="P466" s="256"/>
      <c r="Q466" s="256"/>
      <c r="R466" s="256"/>
      <c r="S466" s="261"/>
      <c r="T466" s="261"/>
      <c r="U466" s="261"/>
      <c r="V466" s="271"/>
      <c r="W466" s="223"/>
      <c r="X466" s="223"/>
      <c r="Y466" s="261"/>
      <c r="Z466" s="251"/>
      <c r="AA466" s="251"/>
      <c r="AB466" s="251"/>
      <c r="AC466" s="251"/>
      <c r="AD466" s="251"/>
    </row>
    <row r="467" spans="1:30" ht="15" customHeight="1">
      <c r="A467" s="325">
        <v>1980</v>
      </c>
      <c r="B467" s="318">
        <f>VLOOKUP($A$1,'WPP Regional'!$A:$AMD,E467,0)</f>
        <v>84.865955106388697</v>
      </c>
      <c r="C467" s="327">
        <f>VLOOKUP($A$1,'WPP Regional'!$A:$AMD,F467,0)</f>
        <v>6.9094823429489596</v>
      </c>
      <c r="D467" s="344">
        <f>VLOOKUP($A$1,'WPP Regional'!$A:$AMD,G467,0)</f>
        <v>91.775437449337701</v>
      </c>
      <c r="E467" s="211">
        <v>969</v>
      </c>
      <c r="F467" s="211">
        <v>994</v>
      </c>
      <c r="G467" s="211">
        <v>944</v>
      </c>
      <c r="M467" s="251"/>
      <c r="N467" s="222"/>
      <c r="O467" s="270"/>
      <c r="P467" s="256"/>
      <c r="Q467" s="256"/>
      <c r="R467" s="256"/>
      <c r="S467" s="261"/>
      <c r="T467" s="261"/>
      <c r="U467" s="261"/>
      <c r="V467" s="271"/>
      <c r="W467" s="223"/>
      <c r="X467" s="223"/>
      <c r="Y467" s="261"/>
      <c r="Z467" s="251"/>
      <c r="AA467" s="251"/>
      <c r="AB467" s="251"/>
      <c r="AC467" s="251"/>
      <c r="AD467" s="251"/>
    </row>
    <row r="468" spans="1:30" ht="15" customHeight="1">
      <c r="A468" s="325">
        <v>1985</v>
      </c>
      <c r="B468" s="318">
        <f>VLOOKUP($A$1,'WPP Regional'!$A:$AMD,E468,0)</f>
        <v>82.443903984284702</v>
      </c>
      <c r="C468" s="327">
        <f>VLOOKUP($A$1,'WPP Regional'!$A:$AMD,F468,0)</f>
        <v>6.7367959826562798</v>
      </c>
      <c r="D468" s="344">
        <f>VLOOKUP($A$1,'WPP Regional'!$A:$AMD,G468,0)</f>
        <v>89.180699966941006</v>
      </c>
      <c r="E468" s="211">
        <v>970</v>
      </c>
      <c r="F468" s="211">
        <v>995</v>
      </c>
      <c r="G468" s="211">
        <v>945</v>
      </c>
      <c r="M468" s="251"/>
      <c r="N468" s="222"/>
      <c r="O468" s="260"/>
      <c r="P468" s="256"/>
      <c r="Q468" s="256"/>
      <c r="R468" s="256"/>
      <c r="S468" s="261"/>
      <c r="T468" s="261"/>
      <c r="U468" s="261"/>
      <c r="V468" s="222"/>
      <c r="W468" s="223"/>
      <c r="X468" s="223"/>
      <c r="Y468" s="261"/>
      <c r="Z468" s="251"/>
      <c r="AA468" s="251"/>
      <c r="AB468" s="251"/>
      <c r="AC468" s="251"/>
      <c r="AD468" s="251"/>
    </row>
    <row r="469" spans="1:30" ht="15" customHeight="1">
      <c r="A469" s="325">
        <v>1990</v>
      </c>
      <c r="B469" s="318">
        <f>VLOOKUP($A$1,'WPP Regional'!$A:$AMD,E469,0)</f>
        <v>79.864632452163093</v>
      </c>
      <c r="C469" s="327">
        <f>VLOOKUP($A$1,'WPP Regional'!$A:$AMD,F469,0)</f>
        <v>6.7577275731304001</v>
      </c>
      <c r="D469" s="344">
        <f>VLOOKUP($A$1,'WPP Regional'!$A:$AMD,G469,0)</f>
        <v>86.622360025293503</v>
      </c>
      <c r="E469" s="211">
        <v>971</v>
      </c>
      <c r="F469" s="211">
        <v>996</v>
      </c>
      <c r="G469" s="211">
        <v>946</v>
      </c>
      <c r="M469" s="251"/>
      <c r="N469" s="222"/>
      <c r="O469" s="260"/>
      <c r="P469" s="256"/>
      <c r="Q469" s="256"/>
      <c r="R469" s="256"/>
      <c r="S469" s="261"/>
      <c r="T469" s="261"/>
      <c r="U469" s="261"/>
      <c r="V469" s="222"/>
      <c r="W469" s="223"/>
      <c r="X469" s="223"/>
      <c r="Y469" s="261"/>
      <c r="Z469" s="251"/>
      <c r="AA469" s="251"/>
      <c r="AB469" s="251"/>
      <c r="AC469" s="251"/>
      <c r="AD469" s="251"/>
    </row>
    <row r="470" spans="1:30" ht="15" customHeight="1">
      <c r="A470" s="325">
        <v>1995</v>
      </c>
      <c r="B470" s="318">
        <f>VLOOKUP($A$1,'WPP Regional'!$A:$AMD,E470,0)</f>
        <v>74.069129607610904</v>
      </c>
      <c r="C470" s="327">
        <f>VLOOKUP($A$1,'WPP Regional'!$A:$AMD,F470,0)</f>
        <v>6.9145544097856702</v>
      </c>
      <c r="D470" s="344">
        <f>VLOOKUP($A$1,'WPP Regional'!$A:$AMD,G470,0)</f>
        <v>80.983684017396598</v>
      </c>
      <c r="E470" s="211">
        <v>972</v>
      </c>
      <c r="F470" s="211">
        <v>997</v>
      </c>
      <c r="G470" s="211">
        <v>947</v>
      </c>
      <c r="K470" s="272"/>
      <c r="L470" s="272"/>
      <c r="M470" s="251"/>
      <c r="N470" s="222"/>
      <c r="O470" s="260"/>
      <c r="P470" s="256"/>
      <c r="Q470" s="256"/>
      <c r="R470" s="256"/>
      <c r="S470" s="261"/>
      <c r="T470" s="261"/>
      <c r="U470" s="261"/>
      <c r="V470" s="222"/>
      <c r="W470" s="223"/>
      <c r="X470" s="223"/>
      <c r="Y470" s="261"/>
      <c r="Z470" s="251"/>
      <c r="AA470" s="251"/>
      <c r="AB470" s="251"/>
      <c r="AC470" s="251"/>
      <c r="AD470" s="251"/>
    </row>
    <row r="471" spans="1:30" ht="15" customHeight="1">
      <c r="A471" s="325">
        <v>2000</v>
      </c>
      <c r="B471" s="318">
        <f>VLOOKUP($A$1,'WPP Regional'!$A:$AMD,E471,0)</f>
        <v>66.931404219694798</v>
      </c>
      <c r="C471" s="327">
        <f>VLOOKUP($A$1,'WPP Regional'!$A:$AMD,F471,0)</f>
        <v>6.9848616621878996</v>
      </c>
      <c r="D471" s="344">
        <f>VLOOKUP($A$1,'WPP Regional'!$A:$AMD,G471,0)</f>
        <v>73.916265881882694</v>
      </c>
      <c r="E471" s="211">
        <v>973</v>
      </c>
      <c r="F471" s="211">
        <v>998</v>
      </c>
      <c r="G471" s="211">
        <v>948</v>
      </c>
      <c r="K471" s="272"/>
      <c r="L471" s="272"/>
      <c r="M471" s="251"/>
      <c r="N471" s="222"/>
      <c r="O471" s="260"/>
      <c r="P471" s="256"/>
      <c r="Q471" s="256"/>
      <c r="R471" s="256"/>
      <c r="S471" s="261"/>
      <c r="T471" s="261"/>
      <c r="U471" s="261"/>
      <c r="V471" s="222"/>
      <c r="W471" s="223"/>
      <c r="X471" s="223"/>
      <c r="Y471" s="261"/>
      <c r="Z471" s="251"/>
      <c r="AA471" s="251"/>
      <c r="AB471" s="251"/>
      <c r="AC471" s="251"/>
      <c r="AD471" s="251"/>
    </row>
    <row r="472" spans="1:30" ht="15" customHeight="1">
      <c r="A472" s="325">
        <v>2005</v>
      </c>
      <c r="B472" s="318">
        <f>VLOOKUP($A$1,'WPP Regional'!$A:$AMD,E472,0)</f>
        <v>59.708254548687997</v>
      </c>
      <c r="C472" s="327">
        <f>VLOOKUP($A$1,'WPP Regional'!$A:$AMD,F472,0)</f>
        <v>6.8473468127250401</v>
      </c>
      <c r="D472" s="344">
        <f>VLOOKUP($A$1,'WPP Regional'!$A:$AMD,G472,0)</f>
        <v>66.555601361412997</v>
      </c>
      <c r="E472" s="211">
        <v>974</v>
      </c>
      <c r="F472" s="211">
        <v>999</v>
      </c>
      <c r="G472" s="211">
        <v>949</v>
      </c>
      <c r="K472" s="272"/>
      <c r="L472" s="272"/>
      <c r="M472" s="251"/>
      <c r="N472" s="222"/>
      <c r="O472" s="260"/>
      <c r="P472" s="256"/>
      <c r="Q472" s="256"/>
      <c r="R472" s="256"/>
      <c r="S472" s="261"/>
      <c r="T472" s="261"/>
      <c r="U472" s="261"/>
      <c r="V472" s="222"/>
      <c r="W472" s="223"/>
      <c r="X472" s="223"/>
      <c r="Y472" s="261"/>
      <c r="Z472" s="251"/>
      <c r="AA472" s="251"/>
      <c r="AB472" s="251"/>
      <c r="AC472" s="251"/>
      <c r="AD472" s="251"/>
    </row>
    <row r="473" spans="1:30" ht="15" customHeight="1">
      <c r="A473" s="325">
        <v>2010</v>
      </c>
      <c r="B473" s="318">
        <f>VLOOKUP($A$1,'WPP Regional'!$A:$AMD,E473,0)</f>
        <v>54.5328099581617</v>
      </c>
      <c r="C473" s="327">
        <f>VLOOKUP($A$1,'WPP Regional'!$A:$AMD,F473,0)</f>
        <v>6.6605195636410102</v>
      </c>
      <c r="D473" s="344">
        <f>VLOOKUP($A$1,'WPP Regional'!$A:$AMD,G473,0)</f>
        <v>61.193329521802703</v>
      </c>
      <c r="E473" s="211">
        <v>975</v>
      </c>
      <c r="F473" s="211">
        <v>1000</v>
      </c>
      <c r="G473" s="211">
        <v>950</v>
      </c>
      <c r="K473" s="272"/>
      <c r="L473" s="272"/>
      <c r="M473" s="251"/>
      <c r="N473" s="222"/>
      <c r="O473" s="260"/>
      <c r="P473" s="256"/>
      <c r="Q473" s="256"/>
      <c r="R473" s="256"/>
      <c r="S473" s="261"/>
      <c r="T473" s="261"/>
      <c r="U473" s="261"/>
      <c r="V473" s="222"/>
      <c r="W473" s="223"/>
      <c r="X473" s="223"/>
      <c r="Y473" s="261"/>
      <c r="Z473" s="251"/>
      <c r="AA473" s="251"/>
      <c r="AB473" s="251"/>
      <c r="AC473" s="251"/>
      <c r="AD473" s="251"/>
    </row>
    <row r="474" spans="1:30" ht="15" customHeight="1">
      <c r="A474" s="325">
        <v>2015</v>
      </c>
      <c r="B474" s="318">
        <f>VLOOKUP($A$1,'WPP Regional'!$A:$AMD,E474,0)</f>
        <v>52.606014220633298</v>
      </c>
      <c r="C474" s="327">
        <f>VLOOKUP($A$1,'WPP Regional'!$A:$AMD,F474,0)</f>
        <v>6.8572524965910899</v>
      </c>
      <c r="D474" s="344">
        <f>VLOOKUP($A$1,'WPP Regional'!$A:$AMD,G474,0)</f>
        <v>59.4632667172244</v>
      </c>
      <c r="E474" s="211">
        <v>976</v>
      </c>
      <c r="F474" s="211">
        <v>1001</v>
      </c>
      <c r="G474" s="211">
        <v>951</v>
      </c>
      <c r="K474" s="272"/>
      <c r="L474" s="272"/>
      <c r="M474" s="251"/>
      <c r="N474" s="222"/>
      <c r="O474" s="260"/>
      <c r="P474" s="256"/>
      <c r="Q474" s="256"/>
      <c r="R474" s="256"/>
      <c r="S474" s="261"/>
      <c r="T474" s="261"/>
      <c r="U474" s="261"/>
      <c r="V474" s="222"/>
      <c r="W474" s="223"/>
      <c r="X474" s="223"/>
      <c r="Y474" s="265"/>
      <c r="Z474" s="251"/>
      <c r="AA474" s="251"/>
      <c r="AB474" s="251"/>
      <c r="AC474" s="251"/>
      <c r="AD474" s="251"/>
    </row>
    <row r="475" spans="1:30" ht="15" customHeight="1">
      <c r="A475" s="325">
        <v>2020</v>
      </c>
      <c r="B475" s="318">
        <f>VLOOKUP($A$1,'WPP Regional'!$A:$AMD,E475,0)</f>
        <v>51.9630602793424</v>
      </c>
      <c r="C475" s="327">
        <f>VLOOKUP($A$1,'WPP Regional'!$A:$AMD,F475,0)</f>
        <v>7.5917476057420901</v>
      </c>
      <c r="D475" s="344">
        <f>VLOOKUP($A$1,'WPP Regional'!$A:$AMD,G475,0)</f>
        <v>59.5548078850845</v>
      </c>
      <c r="E475" s="211">
        <v>977</v>
      </c>
      <c r="F475" s="211">
        <v>1002</v>
      </c>
      <c r="G475" s="211">
        <v>952</v>
      </c>
      <c r="K475" s="272"/>
      <c r="L475" s="272"/>
      <c r="M475" s="251"/>
      <c r="N475" s="222"/>
      <c r="O475" s="260"/>
      <c r="P475" s="256"/>
      <c r="Q475" s="256"/>
      <c r="R475" s="256"/>
      <c r="S475" s="261"/>
      <c r="T475" s="261"/>
      <c r="U475" s="261"/>
      <c r="V475" s="222"/>
      <c r="W475" s="223"/>
      <c r="X475" s="223"/>
      <c r="Y475" s="261"/>
      <c r="Z475" s="251"/>
      <c r="AA475" s="251"/>
      <c r="AB475" s="251"/>
      <c r="AC475" s="251"/>
      <c r="AD475" s="251"/>
    </row>
    <row r="476" spans="1:30" ht="15" customHeight="1">
      <c r="A476" s="325">
        <v>2025</v>
      </c>
      <c r="B476" s="318">
        <f>VLOOKUP($A$1,'WPP Regional'!$A:$AMD,E476,0)</f>
        <v>50.097910418074001</v>
      </c>
      <c r="C476" s="327">
        <f>VLOOKUP($A$1,'WPP Regional'!$A:$AMD,F476,0)</f>
        <v>8.5320422237494693</v>
      </c>
      <c r="D476" s="344">
        <f>VLOOKUP($A$1,'WPP Regional'!$A:$AMD,G476,0)</f>
        <v>58.6299526418235</v>
      </c>
      <c r="E476" s="211">
        <v>978</v>
      </c>
      <c r="F476" s="211">
        <v>1003</v>
      </c>
      <c r="G476" s="211">
        <v>953</v>
      </c>
      <c r="K476" s="272"/>
      <c r="L476" s="272"/>
      <c r="M476" s="251"/>
      <c r="N476" s="222"/>
      <c r="O476" s="260"/>
      <c r="P476" s="256"/>
      <c r="Q476" s="256"/>
      <c r="R476" s="256"/>
      <c r="S476" s="261"/>
      <c r="T476" s="261"/>
      <c r="U476" s="261"/>
      <c r="V476" s="222"/>
      <c r="W476" s="223"/>
      <c r="X476" s="223"/>
      <c r="Y476" s="269"/>
      <c r="Z476" s="251"/>
      <c r="AA476" s="251"/>
      <c r="AB476" s="251"/>
      <c r="AC476" s="251"/>
      <c r="AD476" s="251"/>
    </row>
    <row r="477" spans="1:30" ht="15" customHeight="1">
      <c r="A477" s="325">
        <v>2030</v>
      </c>
      <c r="B477" s="318">
        <f>VLOOKUP($A$1,'WPP Regional'!$A:$AMD,E477,0)</f>
        <v>46.281235047895599</v>
      </c>
      <c r="C477" s="327">
        <f>VLOOKUP($A$1,'WPP Regional'!$A:$AMD,F477,0)</f>
        <v>9.6938821403348605</v>
      </c>
      <c r="D477" s="344">
        <f>VLOOKUP($A$1,'WPP Regional'!$A:$AMD,G477,0)</f>
        <v>55.975117188230399</v>
      </c>
      <c r="E477" s="211">
        <v>979</v>
      </c>
      <c r="F477" s="211">
        <v>1004</v>
      </c>
      <c r="G477" s="211">
        <v>954</v>
      </c>
      <c r="K477" s="272"/>
      <c r="L477" s="272"/>
      <c r="M477" s="251"/>
      <c r="N477" s="222"/>
      <c r="O477" s="260"/>
      <c r="P477" s="256"/>
      <c r="Q477" s="256"/>
      <c r="R477" s="256"/>
      <c r="S477" s="261"/>
      <c r="T477" s="261"/>
      <c r="U477" s="261"/>
      <c r="V477" s="222"/>
      <c r="W477" s="223"/>
      <c r="X477" s="223"/>
      <c r="Y477" s="223"/>
      <c r="Z477" s="251"/>
      <c r="AA477" s="251"/>
      <c r="AB477" s="251"/>
      <c r="AC477" s="251"/>
      <c r="AD477" s="251"/>
    </row>
    <row r="478" spans="1:30" ht="15" customHeight="1">
      <c r="A478" s="325">
        <v>2035</v>
      </c>
      <c r="B478" s="318">
        <f>VLOOKUP($A$1,'WPP Regional'!$A:$AMD,E478,0)</f>
        <v>42.975614908551599</v>
      </c>
      <c r="C478" s="327">
        <f>VLOOKUP($A$1,'WPP Regional'!$A:$AMD,F478,0)</f>
        <v>11.039120569618801</v>
      </c>
      <c r="D478" s="344">
        <f>VLOOKUP($A$1,'WPP Regional'!$A:$AMD,G478,0)</f>
        <v>54.014735478170401</v>
      </c>
      <c r="E478" s="211">
        <v>980</v>
      </c>
      <c r="F478" s="211">
        <v>1005</v>
      </c>
      <c r="G478" s="211">
        <v>955</v>
      </c>
      <c r="K478" s="272"/>
      <c r="L478" s="272"/>
      <c r="M478" s="251"/>
      <c r="N478" s="222"/>
      <c r="O478" s="260"/>
      <c r="P478" s="256"/>
      <c r="Q478" s="256"/>
      <c r="R478" s="256"/>
      <c r="S478" s="261"/>
      <c r="T478" s="261"/>
      <c r="U478" s="261"/>
      <c r="V478" s="222"/>
      <c r="W478" s="223"/>
      <c r="X478" s="223"/>
      <c r="Y478" s="223"/>
      <c r="Z478" s="251"/>
      <c r="AA478" s="251"/>
      <c r="AB478" s="251"/>
      <c r="AC478" s="251"/>
      <c r="AD478" s="251"/>
    </row>
    <row r="479" spans="1:30" ht="15" customHeight="1">
      <c r="A479" s="325">
        <v>2040</v>
      </c>
      <c r="B479" s="318">
        <f>VLOOKUP($A$1,'WPP Regional'!$A:$AMD,E479,0)</f>
        <v>40.990748105549102</v>
      </c>
      <c r="C479" s="327">
        <f>VLOOKUP($A$1,'WPP Regional'!$A:$AMD,F479,0)</f>
        <v>12.6147702208746</v>
      </c>
      <c r="D479" s="344">
        <f>VLOOKUP($A$1,'WPP Regional'!$A:$AMD,G479,0)</f>
        <v>53.605518326423699</v>
      </c>
      <c r="E479" s="211">
        <v>981</v>
      </c>
      <c r="F479" s="211">
        <v>1006</v>
      </c>
      <c r="G479" s="211">
        <v>956</v>
      </c>
      <c r="K479" s="272"/>
      <c r="L479" s="272"/>
      <c r="M479" s="251"/>
      <c r="N479" s="222"/>
      <c r="O479" s="260"/>
      <c r="P479" s="256"/>
      <c r="Q479" s="256"/>
      <c r="R479" s="256"/>
      <c r="S479" s="261"/>
      <c r="T479" s="261"/>
      <c r="U479" s="261"/>
      <c r="V479" s="222"/>
      <c r="W479" s="223"/>
      <c r="X479" s="223"/>
      <c r="Y479" s="223"/>
      <c r="Z479" s="251"/>
      <c r="AA479" s="251"/>
      <c r="AB479" s="251"/>
      <c r="AC479" s="251"/>
      <c r="AD479" s="251"/>
    </row>
    <row r="480" spans="1:30" ht="15" customHeight="1">
      <c r="A480" s="325">
        <v>2045</v>
      </c>
      <c r="B480" s="318">
        <f>VLOOKUP($A$1,'WPP Regional'!$A:$AMD,E480,0)</f>
        <v>39.988270070105699</v>
      </c>
      <c r="C480" s="327">
        <f>VLOOKUP($A$1,'WPP Regional'!$A:$AMD,F480,0)</f>
        <v>14.5435859511174</v>
      </c>
      <c r="D480" s="344">
        <f>VLOOKUP($A$1,'WPP Regional'!$A:$AMD,G480,0)</f>
        <v>54.531856021223199</v>
      </c>
      <c r="E480" s="211">
        <v>982</v>
      </c>
      <c r="F480" s="211">
        <v>1007</v>
      </c>
      <c r="G480" s="211">
        <v>957</v>
      </c>
      <c r="K480" s="272"/>
      <c r="L480" s="272"/>
      <c r="M480" s="251"/>
      <c r="N480" s="222"/>
      <c r="O480" s="260"/>
      <c r="P480" s="256"/>
      <c r="Q480" s="256"/>
      <c r="R480" s="256"/>
      <c r="S480" s="261"/>
      <c r="T480" s="261"/>
      <c r="U480" s="261"/>
      <c r="V480" s="222"/>
      <c r="W480" s="223"/>
      <c r="X480" s="223"/>
      <c r="Y480" s="223"/>
      <c r="Z480" s="251"/>
      <c r="AA480" s="251"/>
      <c r="AB480" s="251"/>
      <c r="AC480" s="251"/>
      <c r="AD480" s="251"/>
    </row>
    <row r="481" spans="1:30" ht="15" customHeight="1">
      <c r="A481" s="325">
        <v>2050</v>
      </c>
      <c r="B481" s="318">
        <f>VLOOKUP($A$1,'WPP Regional'!$A:$AMD,E481,0)</f>
        <v>39.197573479308801</v>
      </c>
      <c r="C481" s="327">
        <f>VLOOKUP($A$1,'WPP Regional'!$A:$AMD,F481,0)</f>
        <v>16.589077523815899</v>
      </c>
      <c r="D481" s="344">
        <f>VLOOKUP($A$1,'WPP Regional'!$A:$AMD,G481,0)</f>
        <v>55.786651003124703</v>
      </c>
      <c r="E481" s="211">
        <v>983</v>
      </c>
      <c r="F481" s="211">
        <v>1008</v>
      </c>
      <c r="G481" s="211">
        <v>958</v>
      </c>
      <c r="K481" s="272"/>
      <c r="L481" s="272"/>
      <c r="M481" s="251"/>
      <c r="N481" s="222"/>
      <c r="O481" s="260"/>
      <c r="P481" s="262"/>
      <c r="Q481" s="262"/>
      <c r="R481" s="262"/>
      <c r="S481" s="261"/>
      <c r="T481" s="261"/>
      <c r="U481" s="261"/>
      <c r="V481" s="222"/>
      <c r="W481" s="223"/>
      <c r="X481" s="223"/>
      <c r="Y481" s="223"/>
      <c r="Z481" s="251"/>
      <c r="AA481" s="251"/>
      <c r="AB481" s="251"/>
      <c r="AC481" s="251"/>
      <c r="AD481" s="251"/>
    </row>
    <row r="482" spans="1:30" ht="15" customHeight="1">
      <c r="A482" s="185"/>
      <c r="B482" s="196"/>
      <c r="C482" s="196"/>
      <c r="D482" s="196"/>
      <c r="E482" s="196"/>
      <c r="F482" s="196"/>
      <c r="G482" s="196"/>
      <c r="H482" s="196"/>
      <c r="K482" s="272"/>
      <c r="L482" s="272"/>
      <c r="M482" s="251"/>
      <c r="N482" s="261"/>
      <c r="O482" s="261"/>
      <c r="P482" s="262"/>
      <c r="Q482" s="262"/>
      <c r="R482" s="262"/>
      <c r="S482" s="261"/>
      <c r="T482" s="261"/>
      <c r="U482" s="261"/>
      <c r="V482" s="261"/>
      <c r="W482" s="223"/>
      <c r="X482" s="223"/>
      <c r="Y482" s="223"/>
      <c r="Z482" s="251"/>
      <c r="AA482" s="251"/>
      <c r="AB482" s="251"/>
      <c r="AC482" s="251"/>
      <c r="AD482" s="251"/>
    </row>
    <row r="483" spans="1:30" ht="15" customHeight="1">
      <c r="A483" s="185"/>
      <c r="B483" s="196"/>
      <c r="C483" s="196"/>
      <c r="D483" s="196"/>
      <c r="E483" s="196"/>
      <c r="F483" s="196"/>
      <c r="G483" s="196"/>
      <c r="H483" s="196"/>
      <c r="K483" s="272"/>
      <c r="L483" s="272"/>
      <c r="M483" s="251"/>
      <c r="N483" s="261"/>
      <c r="O483" s="261"/>
      <c r="P483" s="262"/>
      <c r="Q483" s="262"/>
      <c r="R483" s="262"/>
      <c r="S483" s="261"/>
      <c r="T483" s="261"/>
      <c r="U483" s="261"/>
      <c r="V483" s="261"/>
      <c r="W483" s="223"/>
      <c r="X483" s="223"/>
      <c r="Y483" s="223"/>
      <c r="Z483" s="251"/>
      <c r="AA483" s="251"/>
      <c r="AB483" s="251"/>
      <c r="AC483" s="251"/>
      <c r="AD483" s="251"/>
    </row>
    <row r="484" spans="1:30" ht="15" customHeight="1">
      <c r="A484" s="185"/>
      <c r="B484" s="193"/>
      <c r="C484" s="193"/>
      <c r="D484" s="193"/>
      <c r="E484" s="193"/>
      <c r="F484" s="193"/>
      <c r="G484" s="193"/>
      <c r="H484" s="193"/>
      <c r="K484" s="272"/>
      <c r="L484" s="272"/>
      <c r="M484" s="251"/>
      <c r="N484" s="261"/>
      <c r="O484" s="260"/>
      <c r="P484" s="256"/>
      <c r="Q484" s="256"/>
      <c r="R484" s="256"/>
      <c r="S484" s="261"/>
      <c r="T484" s="261"/>
      <c r="U484" s="261"/>
      <c r="V484" s="222"/>
      <c r="W484" s="223"/>
      <c r="X484" s="223"/>
      <c r="Y484" s="223"/>
      <c r="Z484" s="251"/>
      <c r="AA484" s="251"/>
      <c r="AB484" s="251"/>
      <c r="AC484" s="251"/>
      <c r="AD484" s="251"/>
    </row>
    <row r="485" spans="1:30" ht="15" customHeight="1">
      <c r="E485" s="202"/>
      <c r="K485" s="272"/>
      <c r="L485" s="272"/>
      <c r="M485" s="251"/>
      <c r="N485" s="261"/>
      <c r="O485" s="260"/>
      <c r="P485" s="256"/>
      <c r="Q485" s="256"/>
      <c r="R485" s="256"/>
      <c r="S485" s="261"/>
      <c r="T485" s="261"/>
      <c r="U485" s="261"/>
      <c r="V485" s="222"/>
      <c r="W485" s="223"/>
      <c r="X485" s="223"/>
      <c r="Y485" s="223"/>
      <c r="Z485" s="251"/>
      <c r="AA485" s="251"/>
      <c r="AB485" s="251"/>
      <c r="AC485" s="251"/>
      <c r="AD485" s="251"/>
    </row>
    <row r="486" spans="1:30" ht="15" customHeight="1">
      <c r="E486" s="202"/>
      <c r="K486" s="272"/>
      <c r="L486" s="272"/>
      <c r="M486" s="251"/>
      <c r="N486" s="261"/>
      <c r="O486" s="260"/>
      <c r="P486" s="256"/>
      <c r="Q486" s="256"/>
      <c r="R486" s="256"/>
      <c r="S486" s="261"/>
      <c r="T486" s="261"/>
      <c r="U486" s="261"/>
      <c r="V486" s="222"/>
      <c r="W486" s="223"/>
      <c r="X486" s="223"/>
      <c r="Y486" s="223"/>
      <c r="Z486" s="251"/>
      <c r="AA486" s="251"/>
      <c r="AB486" s="251"/>
      <c r="AC486" s="251"/>
      <c r="AD486" s="251"/>
    </row>
    <row r="487" spans="1:30" ht="15" customHeight="1">
      <c r="E487" s="202"/>
      <c r="K487" s="272"/>
      <c r="L487" s="272"/>
      <c r="M487" s="251"/>
      <c r="N487" s="261"/>
      <c r="O487" s="260"/>
      <c r="P487" s="256"/>
      <c r="Q487" s="256"/>
      <c r="R487" s="256"/>
      <c r="S487" s="261"/>
      <c r="T487" s="261"/>
      <c r="U487" s="261"/>
      <c r="V487" s="222"/>
      <c r="W487" s="223"/>
      <c r="X487" s="223"/>
      <c r="Y487" s="223"/>
      <c r="Z487" s="251"/>
      <c r="AA487" s="251"/>
      <c r="AB487" s="251"/>
      <c r="AC487" s="251"/>
      <c r="AD487" s="251"/>
    </row>
    <row r="488" spans="1:30" ht="15" customHeight="1">
      <c r="E488" s="202"/>
      <c r="K488" s="272"/>
      <c r="L488" s="272"/>
      <c r="M488" s="251"/>
      <c r="N488" s="261"/>
      <c r="O488" s="260"/>
      <c r="P488" s="256"/>
      <c r="Q488" s="256"/>
      <c r="R488" s="256"/>
      <c r="S488" s="261"/>
      <c r="T488" s="261"/>
      <c r="U488" s="261"/>
      <c r="V488" s="222"/>
      <c r="W488" s="223"/>
      <c r="X488" s="223"/>
      <c r="Y488" s="223"/>
      <c r="Z488" s="251"/>
      <c r="AA488" s="251"/>
      <c r="AB488" s="251"/>
      <c r="AC488" s="251"/>
      <c r="AD488" s="251"/>
    </row>
    <row r="489" spans="1:30" ht="15" customHeight="1">
      <c r="E489" s="202"/>
      <c r="K489" s="272"/>
      <c r="L489" s="272"/>
      <c r="M489" s="251"/>
      <c r="N489" s="261"/>
      <c r="O489" s="261"/>
      <c r="P489" s="261"/>
      <c r="Q489" s="261"/>
      <c r="R489" s="261"/>
      <c r="S489" s="261"/>
      <c r="T489" s="261"/>
      <c r="U489" s="261"/>
      <c r="V489" s="261"/>
      <c r="W489" s="261"/>
      <c r="X489" s="261"/>
      <c r="Y489" s="223"/>
      <c r="Z489" s="251"/>
      <c r="AA489" s="251"/>
      <c r="AB489" s="251"/>
      <c r="AC489" s="251"/>
      <c r="AD489" s="251"/>
    </row>
    <row r="490" spans="1:30" ht="15" customHeight="1">
      <c r="E490" s="202"/>
      <c r="K490" s="272"/>
      <c r="L490" s="272"/>
      <c r="M490" s="251"/>
      <c r="N490" s="261"/>
      <c r="O490" s="261"/>
      <c r="P490" s="260"/>
      <c r="Q490" s="261"/>
      <c r="R490" s="261"/>
      <c r="S490" s="261"/>
      <c r="T490" s="261"/>
      <c r="U490" s="261"/>
      <c r="V490" s="261"/>
      <c r="W490" s="223"/>
      <c r="X490" s="261"/>
      <c r="Y490" s="223"/>
      <c r="Z490" s="251"/>
      <c r="AA490" s="251"/>
      <c r="AB490" s="251"/>
      <c r="AC490" s="251"/>
      <c r="AD490" s="251"/>
    </row>
    <row r="491" spans="1:30" ht="15" customHeight="1">
      <c r="E491" s="202"/>
      <c r="K491" s="272"/>
      <c r="L491" s="272"/>
      <c r="M491" s="251"/>
      <c r="N491" s="263"/>
      <c r="O491" s="264"/>
      <c r="P491" s="264"/>
      <c r="Q491" s="264"/>
      <c r="R491" s="264"/>
      <c r="S491" s="264"/>
      <c r="T491" s="264"/>
      <c r="U491" s="264"/>
      <c r="V491" s="265"/>
      <c r="W491" s="266"/>
      <c r="X491" s="265"/>
      <c r="Y491" s="223"/>
      <c r="Z491" s="251"/>
      <c r="AA491" s="251"/>
      <c r="AB491" s="251"/>
      <c r="AC491" s="251"/>
      <c r="AD491" s="251"/>
    </row>
    <row r="492" spans="1:30" ht="15" customHeight="1">
      <c r="K492" s="272"/>
      <c r="L492" s="272"/>
      <c r="M492" s="251"/>
      <c r="N492" s="267"/>
      <c r="O492" s="268"/>
      <c r="P492" s="268"/>
      <c r="Q492" s="268"/>
      <c r="R492" s="268"/>
      <c r="S492" s="268"/>
      <c r="T492" s="268"/>
      <c r="U492" s="268"/>
      <c r="V492" s="261"/>
      <c r="W492" s="261"/>
      <c r="X492" s="261"/>
      <c r="Y492" s="223"/>
      <c r="Z492" s="251"/>
      <c r="AA492" s="251"/>
      <c r="AB492" s="251"/>
      <c r="AC492" s="251"/>
      <c r="AD492" s="251"/>
    </row>
    <row r="493" spans="1:30" ht="15" customHeight="1">
      <c r="K493" s="272"/>
      <c r="L493" s="272"/>
      <c r="M493" s="251"/>
      <c r="N493" s="269"/>
      <c r="O493" s="269"/>
      <c r="P493" s="269"/>
      <c r="Q493" s="269"/>
      <c r="R493" s="269"/>
      <c r="S493" s="261"/>
      <c r="T493" s="261"/>
      <c r="U493" s="269"/>
      <c r="V493" s="269"/>
      <c r="W493" s="269"/>
      <c r="X493" s="269"/>
      <c r="Y493" s="223"/>
      <c r="Z493" s="251"/>
      <c r="AA493" s="251"/>
      <c r="AB493" s="251"/>
      <c r="AC493" s="251"/>
      <c r="AD493" s="251"/>
    </row>
    <row r="494" spans="1:30" ht="15" customHeight="1">
      <c r="K494" s="272"/>
      <c r="L494" s="272"/>
      <c r="M494" s="251"/>
      <c r="N494" s="269"/>
      <c r="O494" s="260"/>
      <c r="P494" s="256"/>
      <c r="Q494" s="256"/>
      <c r="R494" s="256"/>
      <c r="S494" s="273"/>
      <c r="T494" s="261"/>
      <c r="U494" s="261"/>
      <c r="V494" s="222"/>
      <c r="W494" s="223"/>
      <c r="X494" s="223"/>
      <c r="Y494" s="223"/>
      <c r="Z494" s="251"/>
      <c r="AA494" s="251"/>
      <c r="AB494" s="251"/>
      <c r="AC494" s="251"/>
      <c r="AD494" s="251"/>
    </row>
    <row r="495" spans="1:30" ht="15" customHeight="1">
      <c r="K495" s="272"/>
      <c r="L495" s="272"/>
      <c r="M495" s="251"/>
      <c r="N495" s="222"/>
      <c r="O495" s="270"/>
      <c r="P495" s="256"/>
      <c r="Q495" s="256"/>
      <c r="R495" s="256"/>
      <c r="S495" s="273"/>
      <c r="T495" s="261"/>
      <c r="U495" s="261"/>
      <c r="V495" s="271"/>
      <c r="W495" s="223"/>
      <c r="X495" s="223"/>
      <c r="Y495" s="223"/>
      <c r="Z495" s="251"/>
      <c r="AA495" s="251"/>
      <c r="AB495" s="251"/>
      <c r="AC495" s="251"/>
      <c r="AD495" s="251"/>
    </row>
    <row r="496" spans="1:30" ht="15" customHeight="1">
      <c r="K496" s="272"/>
      <c r="L496" s="272"/>
      <c r="M496" s="251"/>
      <c r="N496" s="222"/>
      <c r="O496" s="270"/>
      <c r="P496" s="256"/>
      <c r="Q496" s="256"/>
      <c r="R496" s="256"/>
      <c r="S496" s="273"/>
      <c r="T496" s="261"/>
      <c r="U496" s="261"/>
      <c r="V496" s="271"/>
      <c r="W496" s="223"/>
      <c r="X496" s="223"/>
      <c r="Y496" s="261"/>
      <c r="Z496" s="251"/>
      <c r="AA496" s="251"/>
      <c r="AB496" s="251"/>
      <c r="AC496" s="251"/>
      <c r="AD496" s="251"/>
    </row>
    <row r="497" spans="1:30" ht="15" customHeight="1">
      <c r="A497" s="185" t="s">
        <v>561</v>
      </c>
      <c r="K497" s="272"/>
      <c r="L497" s="272"/>
      <c r="M497" s="251"/>
      <c r="N497" s="222"/>
      <c r="O497" s="260"/>
      <c r="P497" s="256"/>
      <c r="Q497" s="256"/>
      <c r="R497" s="256"/>
      <c r="S497" s="273"/>
      <c r="T497" s="261"/>
      <c r="U497" s="261"/>
      <c r="V497" s="222"/>
      <c r="W497" s="223"/>
      <c r="X497" s="223"/>
      <c r="Y497" s="261"/>
      <c r="Z497" s="251"/>
      <c r="AA497" s="251"/>
      <c r="AB497" s="251"/>
      <c r="AC497" s="251"/>
      <c r="AD497" s="251"/>
    </row>
    <row r="498" spans="1:30" ht="15" customHeight="1">
      <c r="A498" s="276" t="s">
        <v>1176</v>
      </c>
      <c r="K498" s="272"/>
      <c r="L498" s="272"/>
      <c r="M498" s="251"/>
      <c r="N498" s="222"/>
      <c r="O498" s="260"/>
      <c r="P498" s="256"/>
      <c r="Q498" s="256"/>
      <c r="R498" s="256"/>
      <c r="S498" s="273"/>
      <c r="T498" s="261"/>
      <c r="U498" s="261"/>
      <c r="V498" s="222"/>
      <c r="W498" s="223"/>
      <c r="X498" s="223"/>
      <c r="Y498" s="261"/>
      <c r="Z498" s="251"/>
      <c r="AA498" s="251"/>
      <c r="AB498" s="251"/>
      <c r="AC498" s="251"/>
      <c r="AD498" s="251"/>
    </row>
    <row r="499" spans="1:30" ht="15" customHeight="1">
      <c r="A499" s="185"/>
      <c r="K499" s="272"/>
      <c r="L499" s="272"/>
      <c r="M499" s="251"/>
      <c r="N499" s="222"/>
      <c r="O499" s="260"/>
      <c r="P499" s="256"/>
      <c r="Q499" s="256"/>
      <c r="R499" s="256"/>
      <c r="S499" s="273"/>
      <c r="T499" s="261"/>
      <c r="U499" s="261"/>
      <c r="V499" s="222"/>
      <c r="W499" s="223"/>
      <c r="X499" s="223"/>
      <c r="Y499" s="261"/>
      <c r="Z499" s="251"/>
      <c r="AA499" s="251"/>
      <c r="AB499" s="251"/>
      <c r="AC499" s="251"/>
      <c r="AD499" s="251"/>
    </row>
    <row r="500" spans="1:30" ht="15" customHeight="1">
      <c r="A500" s="324" t="s">
        <v>1010</v>
      </c>
      <c r="M500" s="237"/>
      <c r="N500" s="225"/>
      <c r="O500" s="225"/>
      <c r="P500" s="272"/>
      <c r="Q500" s="251"/>
      <c r="R500" s="256"/>
      <c r="S500" s="273"/>
      <c r="T500" s="261"/>
      <c r="U500" s="261"/>
      <c r="V500" s="222"/>
      <c r="W500" s="223"/>
      <c r="X500" s="223"/>
      <c r="Y500" s="261"/>
      <c r="Z500" s="251"/>
      <c r="AA500" s="251"/>
      <c r="AB500" s="251"/>
      <c r="AC500" s="251"/>
      <c r="AD500" s="251"/>
    </row>
    <row r="501" spans="1:30" ht="51.75">
      <c r="A501" s="316" t="s">
        <v>19</v>
      </c>
      <c r="B501" s="313" t="s">
        <v>1127</v>
      </c>
      <c r="C501" s="314" t="s">
        <v>696</v>
      </c>
      <c r="M501" s="218"/>
      <c r="N501" s="218"/>
      <c r="P501" s="272"/>
      <c r="Q501" s="251"/>
      <c r="R501" s="256"/>
      <c r="S501" s="273"/>
      <c r="T501" s="261"/>
      <c r="U501" s="261"/>
      <c r="V501" s="222"/>
      <c r="W501" s="223"/>
      <c r="X501" s="223"/>
      <c r="Y501" s="261"/>
      <c r="Z501" s="251"/>
      <c r="AA501" s="251"/>
      <c r="AB501" s="251"/>
      <c r="AC501" s="251"/>
      <c r="AD501" s="251"/>
    </row>
    <row r="502" spans="1:30" ht="15" customHeight="1">
      <c r="A502" s="325">
        <v>1950</v>
      </c>
      <c r="B502" s="318">
        <f>VLOOKUP($A$1,'WPP Regional'!$A:$AJA,D502,0)</f>
        <v>56.5644322946779</v>
      </c>
      <c r="C502" s="327">
        <f>VLOOKUP($A$1,'WPP Regional'!$A:$AMD,E502,0)</f>
        <v>76.789540605729798</v>
      </c>
      <c r="D502" s="205">
        <v>932</v>
      </c>
      <c r="E502" s="211">
        <v>938</v>
      </c>
      <c r="M502" s="218"/>
      <c r="N502" s="240"/>
      <c r="Q502" s="192"/>
      <c r="R502" s="256"/>
      <c r="S502" s="273"/>
      <c r="T502" s="261"/>
      <c r="U502" s="261"/>
      <c r="V502" s="222"/>
      <c r="W502" s="223"/>
      <c r="X502" s="223"/>
      <c r="Y502" s="261"/>
      <c r="Z502" s="251"/>
      <c r="AA502" s="251"/>
      <c r="AB502" s="251"/>
      <c r="AC502" s="251"/>
      <c r="AD502" s="251"/>
    </row>
    <row r="503" spans="1:30" ht="15" customHeight="1">
      <c r="A503" s="325">
        <v>1955</v>
      </c>
      <c r="B503" s="318">
        <f>VLOOKUP($A$1,'WPP Regional'!$A:$AJA,D503,0)</f>
        <v>55.075274205574402</v>
      </c>
      <c r="C503" s="327">
        <f>VLOOKUP($A$1,'WPP Regional'!$A:$AMD,E503,0)</f>
        <v>81.569681572059395</v>
      </c>
      <c r="D503" s="205">
        <v>933</v>
      </c>
      <c r="E503" s="211">
        <v>939</v>
      </c>
      <c r="M503" s="218"/>
      <c r="N503" s="240"/>
      <c r="Q503" s="192"/>
      <c r="R503" s="256"/>
      <c r="S503" s="273"/>
      <c r="T503" s="261"/>
      <c r="U503" s="261"/>
      <c r="V503" s="222"/>
      <c r="W503" s="223"/>
      <c r="X503" s="223"/>
      <c r="Y503" s="261"/>
      <c r="Z503" s="251"/>
      <c r="AA503" s="251"/>
      <c r="AB503" s="251"/>
      <c r="AC503" s="251"/>
      <c r="AD503" s="251"/>
    </row>
    <row r="504" spans="1:30" ht="15" customHeight="1">
      <c r="A504" s="325">
        <v>1960</v>
      </c>
      <c r="B504" s="318">
        <f>VLOOKUP($A$1,'WPP Regional'!$A:$AJA,D504,0)</f>
        <v>53.175426948555298</v>
      </c>
      <c r="C504" s="327">
        <f>VLOOKUP($A$1,'WPP Regional'!$A:$AMD,E504,0)</f>
        <v>88.056788141532294</v>
      </c>
      <c r="D504" s="205">
        <v>934</v>
      </c>
      <c r="E504" s="211">
        <v>940</v>
      </c>
      <c r="F504" s="245"/>
      <c r="G504" s="245"/>
      <c r="H504" s="245"/>
      <c r="M504" s="218"/>
      <c r="N504" s="240"/>
      <c r="Q504" s="192"/>
      <c r="R504" s="256"/>
      <c r="S504" s="273"/>
      <c r="T504" s="261"/>
      <c r="U504" s="261"/>
      <c r="V504" s="222"/>
      <c r="W504" s="223"/>
      <c r="X504" s="223"/>
      <c r="Y504" s="261"/>
      <c r="Z504" s="251"/>
      <c r="AA504" s="251"/>
      <c r="AB504" s="251"/>
      <c r="AC504" s="251"/>
      <c r="AD504" s="251"/>
    </row>
    <row r="505" spans="1:30" ht="15" customHeight="1">
      <c r="A505" s="325">
        <v>1965</v>
      </c>
      <c r="B505" s="318">
        <f>VLOOKUP($A$1,'WPP Regional'!$A:$AJA,D505,0)</f>
        <v>51.830124939715198</v>
      </c>
      <c r="C505" s="327">
        <f>VLOOKUP($A$1,'WPP Regional'!$A:$AMD,E505,0)</f>
        <v>92.937987543561505</v>
      </c>
      <c r="D505" s="205">
        <v>935</v>
      </c>
      <c r="E505" s="211">
        <v>941</v>
      </c>
      <c r="F505" s="200"/>
      <c r="G505" s="200"/>
      <c r="H505" s="200"/>
      <c r="M505" s="218"/>
      <c r="N505" s="240"/>
      <c r="Q505" s="192"/>
      <c r="R505" s="256"/>
      <c r="S505" s="273"/>
      <c r="T505" s="261"/>
      <c r="U505" s="261"/>
      <c r="V505" s="222"/>
      <c r="W505" s="223"/>
      <c r="X505" s="223"/>
      <c r="Y505" s="265"/>
      <c r="Z505" s="251"/>
      <c r="AA505" s="251"/>
      <c r="AB505" s="251"/>
      <c r="AC505" s="251"/>
      <c r="AD505" s="251"/>
    </row>
    <row r="506" spans="1:30" ht="15" customHeight="1">
      <c r="A506" s="325">
        <v>1970</v>
      </c>
      <c r="B506" s="318">
        <f>VLOOKUP($A$1,'WPP Regional'!$A:$AJA,D506,0)</f>
        <v>51.5317927037025</v>
      </c>
      <c r="C506" s="327">
        <f>VLOOKUP($A$1,'WPP Regional'!$A:$AMD,E506,0)</f>
        <v>94.054960546356298</v>
      </c>
      <c r="D506" s="205">
        <v>936</v>
      </c>
      <c r="E506" s="211">
        <v>942</v>
      </c>
      <c r="M506" s="218"/>
      <c r="N506" s="240"/>
      <c r="Q506" s="192"/>
      <c r="R506" s="256"/>
      <c r="S506" s="273"/>
      <c r="T506" s="261"/>
      <c r="U506" s="261"/>
      <c r="V506" s="222"/>
      <c r="W506" s="223"/>
      <c r="X506" s="223"/>
      <c r="Y506" s="251"/>
      <c r="Z506" s="251"/>
      <c r="AA506" s="251"/>
      <c r="AB506" s="251"/>
      <c r="AC506" s="251"/>
      <c r="AD506" s="251"/>
    </row>
    <row r="507" spans="1:30" ht="15" customHeight="1">
      <c r="A507" s="325">
        <v>1975</v>
      </c>
      <c r="B507" s="318">
        <f>VLOOKUP($A$1,'WPP Regional'!$A:$AJA,D507,0)</f>
        <v>51.639902794469798</v>
      </c>
      <c r="C507" s="327">
        <f>VLOOKUP($A$1,'WPP Regional'!$A:$AMD,E507,0)</f>
        <v>93.648699142611903</v>
      </c>
      <c r="D507" s="205">
        <v>937</v>
      </c>
      <c r="E507" s="211">
        <v>943</v>
      </c>
      <c r="M507" s="218"/>
      <c r="N507" s="240"/>
      <c r="Q507" s="192"/>
      <c r="R507" s="256"/>
      <c r="S507" s="273"/>
      <c r="T507" s="261"/>
      <c r="U507" s="261"/>
      <c r="V507" s="222"/>
      <c r="W507" s="223"/>
      <c r="X507" s="223"/>
      <c r="Y507" s="251"/>
      <c r="Z507" s="251"/>
      <c r="AA507" s="251"/>
      <c r="AB507" s="251"/>
      <c r="AC507" s="251"/>
      <c r="AD507" s="251"/>
    </row>
    <row r="508" spans="1:30" ht="15" customHeight="1">
      <c r="A508" s="325">
        <v>1980</v>
      </c>
      <c r="B508" s="318">
        <f>VLOOKUP($A$1,'WPP Regional'!$A:$AJA,D508,0)</f>
        <v>52.144321155005898</v>
      </c>
      <c r="C508" s="327">
        <f>VLOOKUP($A$1,'WPP Regional'!$A:$AMD,E508,0)</f>
        <v>91.775437449337701</v>
      </c>
      <c r="D508" s="205">
        <v>611</v>
      </c>
      <c r="E508" s="211">
        <v>944</v>
      </c>
      <c r="M508" s="218"/>
      <c r="N508" s="240"/>
      <c r="Q508" s="192"/>
      <c r="R508" s="256"/>
      <c r="S508" s="273"/>
      <c r="T508" s="261"/>
      <c r="U508" s="261"/>
      <c r="V508" s="222"/>
      <c r="W508" s="223"/>
      <c r="X508" s="223"/>
      <c r="Y508" s="251"/>
      <c r="Z508" s="251"/>
      <c r="AA508" s="251"/>
      <c r="AB508" s="251"/>
      <c r="AC508" s="251"/>
      <c r="AD508" s="251"/>
    </row>
    <row r="509" spans="1:30" ht="15" customHeight="1">
      <c r="A509" s="325">
        <v>1985</v>
      </c>
      <c r="B509" s="318">
        <f>VLOOKUP($A$1,'WPP Regional'!$A:$AJA,D509,0)</f>
        <v>52.859514748319903</v>
      </c>
      <c r="C509" s="327">
        <f>VLOOKUP($A$1,'WPP Regional'!$A:$AMD,E509,0)</f>
        <v>89.180699966941006</v>
      </c>
      <c r="D509" s="205">
        <v>619</v>
      </c>
      <c r="E509" s="211">
        <v>945</v>
      </c>
      <c r="M509" s="218"/>
      <c r="N509" s="240"/>
      <c r="Q509" s="192"/>
      <c r="R509" s="256"/>
      <c r="S509" s="273"/>
      <c r="T509" s="261"/>
      <c r="U509" s="261"/>
      <c r="V509" s="222"/>
      <c r="W509" s="223"/>
      <c r="X509" s="223"/>
      <c r="Y509" s="251"/>
      <c r="Z509" s="251"/>
      <c r="AA509" s="251"/>
      <c r="AB509" s="251"/>
      <c r="AC509" s="251"/>
      <c r="AD509" s="251"/>
    </row>
    <row r="510" spans="1:30" ht="15" customHeight="1">
      <c r="A510" s="325">
        <v>1990</v>
      </c>
      <c r="B510" s="318">
        <f>VLOOKUP($A$1,'WPP Regional'!$A:$AJA,D510,0)</f>
        <v>53.584147144236503</v>
      </c>
      <c r="C510" s="327">
        <f>VLOOKUP($A$1,'WPP Regional'!$A:$AMD,E510,0)</f>
        <v>86.622360025293503</v>
      </c>
      <c r="D510" s="205">
        <v>627</v>
      </c>
      <c r="E510" s="211">
        <v>946</v>
      </c>
      <c r="M510" s="218"/>
      <c r="N510" s="240"/>
      <c r="Q510" s="192"/>
      <c r="R510" s="256"/>
      <c r="S510" s="273"/>
      <c r="T510" s="261"/>
      <c r="U510" s="261"/>
      <c r="V510" s="222"/>
      <c r="W510" s="223"/>
      <c r="X510" s="223"/>
      <c r="Y510" s="251"/>
      <c r="Z510" s="251"/>
      <c r="AA510" s="251"/>
      <c r="AB510" s="251"/>
      <c r="AC510" s="251"/>
      <c r="AD510" s="251"/>
    </row>
    <row r="511" spans="1:30" ht="15" customHeight="1">
      <c r="A511" s="325">
        <v>1995</v>
      </c>
      <c r="B511" s="318">
        <f>VLOOKUP($A$1,'WPP Regional'!$A:$AJA,D511,0)</f>
        <v>55.253599540159499</v>
      </c>
      <c r="C511" s="327">
        <f>VLOOKUP($A$1,'WPP Regional'!$A:$AMD,E511,0)</f>
        <v>80.983684017396598</v>
      </c>
      <c r="D511" s="205">
        <v>635</v>
      </c>
      <c r="E511" s="211">
        <v>947</v>
      </c>
      <c r="M511" s="218"/>
      <c r="N511" s="240"/>
      <c r="Q511" s="192"/>
      <c r="R511" s="256"/>
      <c r="S511" s="273"/>
      <c r="T511" s="261"/>
      <c r="U511" s="261"/>
      <c r="V511" s="222"/>
      <c r="W511" s="223"/>
      <c r="X511" s="223"/>
      <c r="Y511" s="251"/>
      <c r="Z511" s="251"/>
      <c r="AA511" s="251"/>
      <c r="AB511" s="251"/>
      <c r="AC511" s="251"/>
      <c r="AD511" s="251"/>
    </row>
    <row r="512" spans="1:30" ht="15" customHeight="1">
      <c r="A512" s="325">
        <v>2000</v>
      </c>
      <c r="B512" s="318">
        <f>VLOOKUP($A$1,'WPP Regional'!$A:$AJA,D512,0)</f>
        <v>57.498934612542897</v>
      </c>
      <c r="C512" s="327">
        <f>VLOOKUP($A$1,'WPP Regional'!$A:$AMD,E512,0)</f>
        <v>73.916265881882694</v>
      </c>
      <c r="D512" s="205">
        <v>643</v>
      </c>
      <c r="E512" s="211">
        <v>948</v>
      </c>
      <c r="M512" s="218"/>
      <c r="N512" s="240"/>
      <c r="Q512" s="192"/>
      <c r="R512" s="262"/>
      <c r="S512" s="273"/>
      <c r="T512" s="261"/>
      <c r="U512" s="261"/>
      <c r="V512" s="222"/>
      <c r="W512" s="223"/>
      <c r="X512" s="223"/>
      <c r="Y512" s="251"/>
      <c r="Z512" s="251"/>
      <c r="AA512" s="251"/>
      <c r="AB512" s="251"/>
      <c r="AC512" s="251"/>
      <c r="AD512" s="251"/>
    </row>
    <row r="513" spans="1:30" ht="15" customHeight="1">
      <c r="A513" s="325">
        <v>2005</v>
      </c>
      <c r="B513" s="318">
        <f>VLOOKUP($A$1,'WPP Regional'!$A:$AJA,D513,0)</f>
        <v>60.040010172343301</v>
      </c>
      <c r="C513" s="327">
        <f>VLOOKUP($A$1,'WPP Regional'!$A:$AMD,E513,0)</f>
        <v>66.555601361412997</v>
      </c>
      <c r="D513" s="205">
        <v>651</v>
      </c>
      <c r="E513" s="211">
        <v>949</v>
      </c>
      <c r="M513" s="218"/>
      <c r="N513" s="240"/>
      <c r="Q513" s="192"/>
      <c r="R513" s="262"/>
      <c r="S513" s="273"/>
      <c r="T513" s="261"/>
      <c r="U513" s="261"/>
      <c r="V513" s="261"/>
      <c r="W513" s="223"/>
      <c r="X513" s="223"/>
      <c r="Y513" s="251"/>
      <c r="Z513" s="251"/>
      <c r="AA513" s="251"/>
      <c r="AB513" s="251"/>
      <c r="AC513" s="251"/>
      <c r="AD513" s="251"/>
    </row>
    <row r="514" spans="1:30" ht="15" customHeight="1">
      <c r="A514" s="325">
        <v>2010</v>
      </c>
      <c r="B514" s="318">
        <f>VLOOKUP($A$1,'WPP Regional'!$A:$AJA,D514,0)</f>
        <v>62.037306566382597</v>
      </c>
      <c r="C514" s="327">
        <f>VLOOKUP($A$1,'WPP Regional'!$A:$AMD,E514,0)</f>
        <v>61.193329521802703</v>
      </c>
      <c r="D514" s="205">
        <v>659</v>
      </c>
      <c r="E514" s="211">
        <v>950</v>
      </c>
      <c r="M514" s="218"/>
      <c r="N514" s="240"/>
      <c r="Q514" s="192"/>
      <c r="R514" s="256"/>
      <c r="S514" s="273"/>
      <c r="T514" s="261"/>
      <c r="U514" s="261"/>
      <c r="V514" s="222"/>
      <c r="W514" s="223"/>
      <c r="X514" s="223"/>
      <c r="Y514" s="251"/>
      <c r="Z514" s="251"/>
      <c r="AA514" s="251"/>
      <c r="AB514" s="251"/>
      <c r="AC514" s="251"/>
      <c r="AD514" s="251"/>
    </row>
    <row r="515" spans="1:30" ht="15" customHeight="1">
      <c r="A515" s="325">
        <v>2015</v>
      </c>
      <c r="B515" s="318">
        <f>VLOOKUP($A$1,'WPP Regional'!$A:$AJA,D515,0)</f>
        <v>62.710367132594598</v>
      </c>
      <c r="C515" s="327">
        <f>VLOOKUP($A$1,'WPP Regional'!$A:$AMD,E515,0)</f>
        <v>59.4632667172244</v>
      </c>
      <c r="D515" s="205">
        <v>667</v>
      </c>
      <c r="E515" s="211">
        <v>951</v>
      </c>
      <c r="M515" s="218"/>
      <c r="N515" s="240"/>
      <c r="Q515" s="192"/>
      <c r="R515" s="256"/>
      <c r="S515" s="273"/>
      <c r="T515" s="261"/>
      <c r="U515" s="261"/>
      <c r="V515" s="222"/>
      <c r="W515" s="223"/>
      <c r="X515" s="223"/>
      <c r="Y515" s="251"/>
      <c r="Z515" s="251"/>
      <c r="AA515" s="251"/>
      <c r="AB515" s="251"/>
      <c r="AC515" s="251"/>
      <c r="AD515" s="251"/>
    </row>
    <row r="516" spans="1:30" ht="15" customHeight="1">
      <c r="A516" s="325">
        <v>2020</v>
      </c>
      <c r="B516" s="318">
        <f>VLOOKUP($A$1,'WPP Regional'!$A:$AJA,D516,0)</f>
        <v>62.674388397009402</v>
      </c>
      <c r="C516" s="327">
        <f>VLOOKUP($A$1,'WPP Regional'!$A:$AMD,E516,0)</f>
        <v>59.5548078850845</v>
      </c>
      <c r="D516" s="205">
        <v>675</v>
      </c>
      <c r="E516" s="211">
        <v>952</v>
      </c>
      <c r="M516" s="218"/>
      <c r="N516" s="240"/>
      <c r="Q516" s="192"/>
      <c r="R516" s="256"/>
      <c r="S516" s="273"/>
      <c r="T516" s="261"/>
      <c r="U516" s="261"/>
      <c r="V516" s="222"/>
      <c r="W516" s="223"/>
      <c r="X516" s="223"/>
      <c r="AD516" s="251"/>
    </row>
    <row r="517" spans="1:30" ht="15" customHeight="1">
      <c r="A517" s="325">
        <v>2025</v>
      </c>
      <c r="B517" s="318">
        <f>VLOOKUP($A$1,'WPP Regional'!$A:$AJA,D517,0)</f>
        <v>63.039796920190597</v>
      </c>
      <c r="C517" s="327">
        <f>VLOOKUP($A$1,'WPP Regional'!$A:$AMD,E517,0)</f>
        <v>58.6299526418235</v>
      </c>
      <c r="D517" s="205">
        <v>683</v>
      </c>
      <c r="E517" s="211">
        <v>953</v>
      </c>
      <c r="M517" s="218"/>
      <c r="N517" s="240"/>
      <c r="Q517" s="192"/>
      <c r="R517" s="256"/>
      <c r="S517" s="273"/>
      <c r="T517" s="261"/>
      <c r="U517" s="261"/>
      <c r="V517" s="222"/>
      <c r="W517" s="223"/>
      <c r="X517" s="223"/>
      <c r="AD517" s="251"/>
    </row>
    <row r="518" spans="1:30" ht="15" customHeight="1">
      <c r="A518" s="325">
        <v>2030</v>
      </c>
      <c r="B518" s="318">
        <f>VLOOKUP($A$1,'WPP Regional'!$A:$AJA,D518,0)</f>
        <v>64.112790426257703</v>
      </c>
      <c r="C518" s="327">
        <f>VLOOKUP($A$1,'WPP Regional'!$A:$AMD,E518,0)</f>
        <v>55.975117188230399</v>
      </c>
      <c r="D518" s="205">
        <v>691</v>
      </c>
      <c r="E518" s="211">
        <v>954</v>
      </c>
      <c r="M518" s="218"/>
      <c r="N518" s="240"/>
      <c r="Q518" s="192"/>
      <c r="R518" s="256"/>
      <c r="S518" s="273"/>
      <c r="T518" s="261"/>
      <c r="U518" s="261"/>
      <c r="V518" s="222"/>
      <c r="W518" s="223"/>
      <c r="X518" s="223"/>
      <c r="AD518" s="251"/>
    </row>
    <row r="519" spans="1:30" ht="15" customHeight="1">
      <c r="A519" s="325">
        <v>2035</v>
      </c>
      <c r="B519" s="318">
        <f>VLOOKUP($A$1,'WPP Regional'!$A:$AJA,D519,0)</f>
        <v>64.928852222827501</v>
      </c>
      <c r="C519" s="327">
        <f>VLOOKUP($A$1,'WPP Regional'!$A:$AMD,E519,0)</f>
        <v>54.014735478170401</v>
      </c>
      <c r="D519" s="205">
        <v>699</v>
      </c>
      <c r="E519" s="211">
        <v>955</v>
      </c>
      <c r="M519" s="218"/>
      <c r="N519" s="240"/>
      <c r="Q519" s="192"/>
      <c r="R519" s="261"/>
      <c r="S519" s="261"/>
      <c r="T519" s="261"/>
      <c r="U519" s="261"/>
      <c r="V519" s="261"/>
      <c r="W519" s="261"/>
      <c r="X519" s="261"/>
      <c r="AD519" s="251"/>
    </row>
    <row r="520" spans="1:30" ht="15" customHeight="1">
      <c r="A520" s="325">
        <v>2040</v>
      </c>
      <c r="B520" s="318">
        <f>VLOOKUP($A$1,'WPP Regional'!$A:$AJA,D520,0)</f>
        <v>65.101827779059505</v>
      </c>
      <c r="C520" s="327">
        <f>VLOOKUP($A$1,'WPP Regional'!$A:$AMD,E520,0)</f>
        <v>53.605518326423699</v>
      </c>
      <c r="D520" s="205">
        <v>707</v>
      </c>
      <c r="E520" s="211">
        <v>956</v>
      </c>
      <c r="M520" s="218"/>
      <c r="N520" s="240"/>
      <c r="Q520" s="192"/>
      <c r="R520" s="261"/>
      <c r="S520" s="261"/>
      <c r="T520" s="261"/>
      <c r="U520" s="261"/>
      <c r="V520" s="261"/>
      <c r="W520" s="223"/>
      <c r="X520" s="261"/>
      <c r="AD520" s="251"/>
    </row>
    <row r="521" spans="1:30" ht="15" customHeight="1">
      <c r="A521" s="325">
        <v>2045</v>
      </c>
      <c r="B521" s="318">
        <f>VLOOKUP($A$1,'WPP Regional'!$A:$AJA,D521,0)</f>
        <v>64.711576353723601</v>
      </c>
      <c r="C521" s="327">
        <f>VLOOKUP($A$1,'WPP Regional'!$A:$AMD,E521,0)</f>
        <v>54.531856021223199</v>
      </c>
      <c r="D521" s="205">
        <v>715</v>
      </c>
      <c r="E521" s="211">
        <v>957</v>
      </c>
      <c r="M521" s="218"/>
      <c r="N521" s="240"/>
      <c r="Q521" s="192"/>
      <c r="R521" s="264"/>
      <c r="S521" s="264"/>
      <c r="T521" s="264"/>
      <c r="U521" s="264"/>
      <c r="V521" s="265"/>
      <c r="W521" s="266"/>
      <c r="X521" s="265"/>
      <c r="AD521" s="251"/>
    </row>
    <row r="522" spans="1:30" ht="15" customHeight="1">
      <c r="A522" s="325">
        <v>2050</v>
      </c>
      <c r="B522" s="318">
        <f>VLOOKUP($A$1,'WPP Regional'!$A:$AJA,D522,0)</f>
        <v>64.1903522260031</v>
      </c>
      <c r="C522" s="327">
        <f>VLOOKUP($A$1,'WPP Regional'!$A:$AMD,E522,0)</f>
        <v>55.786651003124703</v>
      </c>
      <c r="D522" s="205">
        <v>723</v>
      </c>
      <c r="E522" s="211">
        <v>958</v>
      </c>
      <c r="M522" s="218"/>
      <c r="N522" s="240"/>
      <c r="Q522" s="192"/>
      <c r="R522" s="268"/>
      <c r="S522" s="268"/>
      <c r="T522" s="268"/>
      <c r="U522" s="268"/>
      <c r="V522" s="251"/>
      <c r="W522" s="251"/>
      <c r="X522" s="251"/>
      <c r="AD522" s="251"/>
    </row>
    <row r="523" spans="1:30" ht="15" customHeight="1">
      <c r="A523" s="185"/>
      <c r="B523" s="207"/>
      <c r="K523" s="272"/>
      <c r="L523" s="272"/>
      <c r="M523" s="274"/>
      <c r="N523" s="225"/>
      <c r="O523" s="225"/>
      <c r="R523" s="251"/>
      <c r="S523" s="251"/>
      <c r="T523" s="251"/>
      <c r="U523" s="251"/>
      <c r="V523" s="251"/>
      <c r="W523" s="251"/>
      <c r="X523" s="251"/>
      <c r="AD523" s="251"/>
    </row>
    <row r="524" spans="1:30" ht="15" customHeight="1">
      <c r="A524" s="199"/>
      <c r="B524" s="207"/>
      <c r="R524" s="251"/>
      <c r="S524" s="251"/>
      <c r="T524" s="251"/>
      <c r="U524" s="251"/>
      <c r="V524" s="251"/>
      <c r="W524" s="251"/>
      <c r="X524" s="251"/>
      <c r="AD524" s="251"/>
    </row>
    <row r="525" spans="1:30" ht="15" customHeight="1">
      <c r="B525" s="207"/>
      <c r="R525" s="251"/>
      <c r="S525" s="251"/>
      <c r="T525" s="251"/>
      <c r="U525" s="251"/>
      <c r="V525" s="251"/>
      <c r="W525" s="251"/>
      <c r="X525" s="251"/>
      <c r="AD525" s="251"/>
    </row>
    <row r="526" spans="1:30" ht="15" customHeight="1">
      <c r="B526" s="207"/>
      <c r="R526" s="251"/>
      <c r="S526" s="251"/>
      <c r="T526" s="251"/>
      <c r="U526" s="251"/>
      <c r="V526" s="251"/>
      <c r="W526" s="251"/>
      <c r="X526" s="251"/>
      <c r="AD526" s="251"/>
    </row>
    <row r="527" spans="1:30" ht="15" customHeight="1">
      <c r="B527" s="207"/>
      <c r="R527" s="251"/>
      <c r="S527" s="251"/>
      <c r="T527" s="251"/>
      <c r="U527" s="251"/>
      <c r="V527" s="251"/>
      <c r="W527" s="251"/>
      <c r="X527" s="251"/>
      <c r="AD527" s="251"/>
    </row>
    <row r="528" spans="1:30" ht="15" customHeight="1">
      <c r="B528" s="207"/>
      <c r="R528" s="251"/>
      <c r="S528" s="251"/>
      <c r="T528" s="251"/>
      <c r="U528" s="251"/>
      <c r="V528" s="251"/>
      <c r="W528" s="251"/>
      <c r="X528" s="251"/>
      <c r="AD528" s="251"/>
    </row>
    <row r="529" spans="1:30" ht="15" customHeight="1">
      <c r="B529" s="245"/>
      <c r="C529" s="245"/>
      <c r="D529" s="245"/>
      <c r="E529" s="245"/>
      <c r="F529" s="245"/>
      <c r="G529" s="245"/>
      <c r="H529" s="245"/>
      <c r="R529" s="251"/>
      <c r="S529" s="251"/>
      <c r="T529" s="251"/>
      <c r="U529" s="251"/>
      <c r="V529" s="251"/>
      <c r="W529" s="251"/>
      <c r="X529" s="251"/>
      <c r="AD529" s="251"/>
    </row>
    <row r="530" spans="1:30" ht="15" customHeight="1">
      <c r="B530" s="200"/>
      <c r="C530" s="200"/>
      <c r="D530" s="200"/>
      <c r="E530" s="200"/>
      <c r="F530" s="200"/>
      <c r="G530" s="200"/>
      <c r="H530" s="200"/>
      <c r="R530" s="251"/>
      <c r="S530" s="251"/>
      <c r="T530" s="251"/>
      <c r="U530" s="251"/>
      <c r="V530" s="251"/>
      <c r="W530" s="251"/>
      <c r="X530" s="251"/>
      <c r="AD530" s="251"/>
    </row>
    <row r="531" spans="1:30" ht="15" customHeight="1">
      <c r="R531" s="251"/>
      <c r="S531" s="251"/>
      <c r="T531" s="251"/>
      <c r="U531" s="251"/>
      <c r="V531" s="251"/>
      <c r="W531" s="251"/>
      <c r="X531" s="251"/>
      <c r="AD531" s="251"/>
    </row>
    <row r="532" spans="1:30" ht="15" customHeight="1">
      <c r="R532" s="272"/>
      <c r="S532" s="272"/>
      <c r="T532" s="272"/>
      <c r="U532" s="272"/>
      <c r="V532" s="272"/>
      <c r="W532" s="272"/>
    </row>
    <row r="533" spans="1:30" ht="15" customHeight="1">
      <c r="R533" s="272"/>
      <c r="S533" s="272"/>
      <c r="T533" s="272"/>
      <c r="U533" s="272"/>
      <c r="V533" s="272"/>
      <c r="W533" s="272"/>
    </row>
    <row r="534" spans="1:30" ht="15" customHeight="1">
      <c r="R534" s="272"/>
      <c r="S534" s="272"/>
      <c r="T534" s="272"/>
      <c r="U534" s="272"/>
      <c r="V534" s="272"/>
      <c r="W534" s="272"/>
    </row>
    <row r="535" spans="1:30" ht="15" customHeight="1">
      <c r="R535" s="272"/>
      <c r="S535" s="272"/>
      <c r="T535" s="272"/>
      <c r="U535" s="272"/>
      <c r="V535" s="272"/>
      <c r="W535" s="272"/>
    </row>
    <row r="536" spans="1:30" ht="15" customHeight="1">
      <c r="R536" s="272"/>
      <c r="S536" s="272"/>
      <c r="T536" s="272"/>
      <c r="U536" s="272"/>
      <c r="V536" s="272"/>
      <c r="W536" s="272"/>
    </row>
    <row r="537" spans="1:30" ht="15" customHeight="1">
      <c r="R537" s="272"/>
      <c r="S537" s="272"/>
      <c r="T537" s="272"/>
      <c r="U537" s="272"/>
      <c r="V537" s="272"/>
      <c r="W537" s="272"/>
    </row>
    <row r="538" spans="1:30" ht="15" customHeight="1">
      <c r="A538" s="185" t="s">
        <v>561</v>
      </c>
      <c r="R538" s="272"/>
      <c r="S538" s="272"/>
      <c r="T538" s="272"/>
      <c r="U538" s="272"/>
      <c r="V538" s="272"/>
      <c r="W538" s="272"/>
    </row>
    <row r="539" spans="1:30" ht="15" customHeight="1">
      <c r="A539" s="276" t="s">
        <v>1176</v>
      </c>
      <c r="R539" s="272"/>
      <c r="S539" s="272"/>
      <c r="T539" s="272"/>
      <c r="U539" s="272"/>
      <c r="V539" s="272"/>
      <c r="W539" s="272"/>
    </row>
    <row r="540" spans="1:30" ht="15" customHeight="1">
      <c r="N540" s="275"/>
      <c r="O540" s="210"/>
      <c r="P540" s="210"/>
      <c r="Q540" s="272"/>
      <c r="R540" s="272"/>
      <c r="S540" s="272"/>
      <c r="T540" s="272"/>
      <c r="U540" s="272"/>
      <c r="V540" s="272"/>
      <c r="W540" s="272"/>
    </row>
    <row r="541" spans="1:30" ht="15" customHeight="1">
      <c r="A541" s="322" t="s">
        <v>708</v>
      </c>
    </row>
    <row r="543" spans="1:30" ht="15" customHeight="1">
      <c r="A543" s="324" t="s">
        <v>1014</v>
      </c>
    </row>
    <row r="544" spans="1:30" ht="15" customHeight="1">
      <c r="A544" s="316" t="s">
        <v>19</v>
      </c>
      <c r="B544" s="313" t="s">
        <v>710</v>
      </c>
      <c r="C544" s="314" t="s">
        <v>711</v>
      </c>
      <c r="D544" s="362"/>
    </row>
    <row r="545" spans="1:20" ht="15" customHeight="1">
      <c r="A545" s="325">
        <v>1980</v>
      </c>
      <c r="B545" s="310">
        <f>SUMIF(WUP!$C$4:$C$125,'Regional profile'!$A$1, WUP!D$4:D$125)+SUMIF(WUP!$B$4:$B$125,'Regional profile'!$A$1, WUP!D$4:D$125)</f>
        <v>75197.668000000005</v>
      </c>
      <c r="C545" s="311">
        <f>SUMIF(WUP!$C$4:$C$125,'Regional profile'!$A$1, WUP!S$4:S$125)+SUMIF(WUP!$B$4:$B$125,'Regional profile'!$A$1, WUP!S$4:S$125)</f>
        <v>92001.005000000005</v>
      </c>
      <c r="D545" s="186"/>
      <c r="E545" s="186"/>
      <c r="F545" s="186"/>
      <c r="G545" s="186"/>
      <c r="H545" s="186"/>
      <c r="I545" s="186"/>
      <c r="J545" s="186"/>
      <c r="K545" s="186"/>
      <c r="L545" s="186"/>
      <c r="M545" s="186"/>
      <c r="N545" s="186"/>
      <c r="O545" s="186"/>
      <c r="P545" s="186"/>
      <c r="Q545" s="186"/>
      <c r="R545" s="186"/>
      <c r="S545" s="186"/>
      <c r="T545" s="186"/>
    </row>
    <row r="546" spans="1:20" ht="15" customHeight="1">
      <c r="A546" s="325">
        <v>1985</v>
      </c>
      <c r="B546" s="310">
        <f>SUMIF(WUP!$C$4:$C$125,'Regional profile'!$A$1, WUP!E$4:E$125)+SUMIF(WUP!$B$4:$B$125,'Regional profile'!$A$1, WUP!E$4:E$125)</f>
        <v>93503.244999999981</v>
      </c>
      <c r="C546" s="311">
        <f>SUMIF(WUP!$C$4:$C$125,'Regional profile'!$A$1, WUP!T$4:T$125)+SUMIF(WUP!$B$4:$B$125,'Regional profile'!$A$1, WUP!T$4:T$125)</f>
        <v>101565.53300000002</v>
      </c>
    </row>
    <row r="547" spans="1:20" ht="15" customHeight="1">
      <c r="A547" s="325">
        <v>1990</v>
      </c>
      <c r="B547" s="310">
        <f>SUMIF(WUP!$C$4:$C$125,'Regional profile'!$A$1, WUP!F$4:F$125)+SUMIF(WUP!$B$4:$B$125,'Regional profile'!$A$1, WUP!F$4:F$125)</f>
        <v>113124.73299999999</v>
      </c>
      <c r="C547" s="311">
        <f>SUMIF(WUP!$C$4:$C$125,'Regional profile'!$A$1, WUP!U$4:U$125)+SUMIF(WUP!$B$4:$B$125,'Regional profile'!$A$1, WUP!U$4:U$125)</f>
        <v>111733.348</v>
      </c>
    </row>
    <row r="548" spans="1:20" ht="15" customHeight="1">
      <c r="A548" s="325">
        <v>1995</v>
      </c>
      <c r="B548" s="310">
        <f>SUMIF(WUP!$C$4:$C$125,'Regional profile'!$A$1, WUP!G$4:G$125)+SUMIF(WUP!$B$4:$B$125,'Regional profile'!$A$1, WUP!G$4:G$125)</f>
        <v>132047.49</v>
      </c>
      <c r="C548" s="311">
        <f>SUMIF(WUP!$C$4:$C$125,'Regional profile'!$A$1, WUP!V$4:V$125)+SUMIF(WUP!$B$4:$B$125,'Regional profile'!$A$1, WUP!V$4:V$125)</f>
        <v>123125.21699999999</v>
      </c>
    </row>
    <row r="549" spans="1:20" ht="15" customHeight="1">
      <c r="A549" s="325">
        <v>2000</v>
      </c>
      <c r="B549" s="310">
        <f>SUMIF(WUP!$C$4:$C$125,'Regional profile'!$A$1, WUP!H$4:H$125)+SUMIF(WUP!$B$4:$B$125,'Regional profile'!$A$1, WUP!H$4:H$125)</f>
        <v>150197.304</v>
      </c>
      <c r="C549" s="311">
        <f>SUMIF(WUP!$C$4:$C$125,'Regional profile'!$A$1, WUP!W$4:W$125)+SUMIF(WUP!$B$4:$B$125,'Regional profile'!$A$1, WUP!W$4:W$125)</f>
        <v>133935.568</v>
      </c>
      <c r="F549" s="186"/>
      <c r="G549" s="186"/>
      <c r="H549" s="186"/>
      <c r="I549" s="186"/>
      <c r="J549" s="186"/>
      <c r="K549" s="186"/>
      <c r="L549" s="186"/>
      <c r="M549" s="186"/>
      <c r="N549" s="186"/>
      <c r="O549" s="186"/>
      <c r="P549" s="186"/>
      <c r="Q549" s="186"/>
      <c r="R549" s="186"/>
      <c r="S549" s="186"/>
      <c r="T549" s="186"/>
    </row>
    <row r="550" spans="1:20" ht="15" customHeight="1">
      <c r="A550" s="325">
        <v>2005</v>
      </c>
      <c r="B550" s="310">
        <f>SUMIF(WUP!$C$4:$C$125,'Regional profile'!$A$1, WUP!I$4:I$125)+SUMIF(WUP!$B$4:$B$125,'Regional profile'!$A$1, WUP!I$4:I$125)</f>
        <v>172000.315</v>
      </c>
      <c r="C550" s="311">
        <f>SUMIF(WUP!$C$4:$C$125,'Regional profile'!$A$1, WUP!X$4:X$125)+SUMIF(WUP!$B$4:$B$125,'Regional profile'!$A$1, WUP!X$4:X$125)</f>
        <v>144520.18700000001</v>
      </c>
    </row>
    <row r="551" spans="1:20" ht="15" customHeight="1">
      <c r="A551" s="325">
        <v>2010</v>
      </c>
      <c r="B551" s="310">
        <f>SUMIF(WUP!$C$4:$C$125,'Regional profile'!$A$1, WUP!J$4:J$125)+SUMIF(WUP!$B$4:$B$125,'Regional profile'!$A$1, WUP!J$4:J$125)</f>
        <v>200968.99299999999</v>
      </c>
      <c r="C551" s="311">
        <f>SUMIF(WUP!$C$4:$C$125,'Regional profile'!$A$1, WUP!Y$4:Y$125)+SUMIF(WUP!$B$4:$B$125,'Regional profile'!$A$1, WUP!Y$4:Y$125)</f>
        <v>155795.64199999999</v>
      </c>
    </row>
    <row r="552" spans="1:20" ht="15" customHeight="1">
      <c r="A552" s="325">
        <v>2015</v>
      </c>
      <c r="B552" s="310">
        <f>SUMIF(WUP!$C$4:$C$125,'Regional profile'!$A$1, WUP!K$4:K$125)+SUMIF(WUP!$B$4:$B$125,'Regional profile'!$A$1, WUP!K$4:K$125)</f>
        <v>230783.739</v>
      </c>
      <c r="C552" s="311">
        <f>SUMIF(WUP!$C$4:$C$125,'Regional profile'!$A$1, WUP!Z$4:Z$125)+SUMIF(WUP!$B$4:$B$125,'Regional profile'!$A$1, WUP!Z$4:Z$125)</f>
        <v>167761.962</v>
      </c>
      <c r="D552" s="186"/>
      <c r="E552" s="186"/>
      <c r="F552" s="186"/>
      <c r="G552" s="186"/>
      <c r="H552" s="186"/>
      <c r="I552" s="186"/>
    </row>
    <row r="553" spans="1:20" ht="15" customHeight="1">
      <c r="A553" s="325">
        <v>2020</v>
      </c>
      <c r="B553" s="310">
        <f>SUMIF(WUP!$C$4:$C$125,'Regional profile'!$A$1, WUP!L$4:L$125)+SUMIF(WUP!$B$4:$B$125,'Regional profile'!$A$1, WUP!L$4:L$125)</f>
        <v>260652.53099999996</v>
      </c>
      <c r="C553" s="311">
        <f>SUMIF(WUP!$C$4:$C$125,'Regional profile'!$A$1, WUP!AA$4:AA$125)+SUMIF(WUP!$B$4:$B$125,'Regional profile'!$A$1, WUP!AA$4:AA$125)</f>
        <v>178246.554</v>
      </c>
    </row>
    <row r="554" spans="1:20" ht="15" customHeight="1">
      <c r="A554" s="325">
        <v>2025</v>
      </c>
      <c r="B554" s="310">
        <f>SUMIF(WUP!$C$4:$C$125,'Regional profile'!$A$1, WUP!M$4:M$125)+SUMIF(WUP!$B$4:$B$125,'Regional profile'!$A$1, WUP!M$4:M$125)</f>
        <v>292409.54799999995</v>
      </c>
      <c r="C554" s="311">
        <f>SUMIF(WUP!$C$4:$C$125,'Regional profile'!$A$1, WUP!AB$4:AB$125)+SUMIF(WUP!$B$4:$B$125,'Regional profile'!$A$1, WUP!AB$4:AB$125)</f>
        <v>188250.26800000004</v>
      </c>
    </row>
    <row r="555" spans="1:20" ht="15" customHeight="1">
      <c r="A555" s="325">
        <v>2030</v>
      </c>
      <c r="B555" s="310">
        <f>SUMIF(WUP!$C$4:$C$125,'Regional profile'!$A$1, WUP!N$4:N$125)+SUMIF(WUP!$B$4:$B$125,'Regional profile'!$A$1, WUP!N$4:N$125)</f>
        <v>325385.30000000005</v>
      </c>
      <c r="C555" s="311">
        <f>SUMIF(WUP!$C$4:$C$125,'Regional profile'!$A$1, WUP!AC$4:AC$125)+SUMIF(WUP!$B$4:$B$125,'Regional profile'!$A$1, WUP!AC$4:AC$125)</f>
        <v>195390.83900000001</v>
      </c>
    </row>
    <row r="556" spans="1:20" ht="15" customHeight="1">
      <c r="A556" s="325">
        <v>2035</v>
      </c>
      <c r="B556" s="310">
        <f>SUMIF(WUP!$C$4:$C$125,'Regional profile'!$A$1, WUP!O$4:O$125)+SUMIF(WUP!$B$4:$B$125,'Regional profile'!$A$1, WUP!O$4:O$125)</f>
        <v>360343.04300000012</v>
      </c>
      <c r="C556" s="311">
        <f>SUMIF(WUP!$C$4:$C$125,'Regional profile'!$A$1, WUP!AD$4:AD$125)+SUMIF(WUP!$B$4:$B$125,'Regional profile'!$A$1, WUP!AD$4:AD$125)</f>
        <v>200012.15100000001</v>
      </c>
    </row>
    <row r="557" spans="1:20" ht="15" customHeight="1">
      <c r="A557" s="325">
        <v>2040</v>
      </c>
      <c r="B557" s="310">
        <f>SUMIF(WUP!$C$4:$C$125,'Regional profile'!$A$1, WUP!P$4:P$125)+SUMIF(WUP!$B$4:$B$125,'Regional profile'!$A$1, WUP!P$4:P$125)</f>
        <v>397671.63900000002</v>
      </c>
      <c r="C557" s="311">
        <f>SUMIF(WUP!$C$4:$C$125,'Regional profile'!$A$1, WUP!AE$4:AE$125)+SUMIF(WUP!$B$4:$B$125,'Regional profile'!$A$1, WUP!AE$4:AE$125)</f>
        <v>202312.62999999998</v>
      </c>
    </row>
    <row r="558" spans="1:20" ht="15" customHeight="1">
      <c r="A558" s="325">
        <v>2045</v>
      </c>
      <c r="B558" s="310">
        <f>SUMIF(WUP!$C$4:$C$125,'Regional profile'!$A$1, WUP!Q$4:Q$125)+SUMIF(WUP!$B$4:$B$125,'Regional profile'!$A$1, WUP!Q$4:Q$125)</f>
        <v>436694.53500000003</v>
      </c>
      <c r="C558" s="311">
        <f>SUMIF(WUP!$C$4:$C$125,'Regional profile'!$A$1, WUP!AF$4:AF$125)+SUMIF(WUP!$B$4:$B$125,'Regional profile'!$A$1, WUP!AF$4:AF$125)</f>
        <v>202236.45300000001</v>
      </c>
    </row>
    <row r="559" spans="1:20" ht="15" customHeight="1">
      <c r="A559" s="325">
        <v>2050</v>
      </c>
      <c r="B559" s="310">
        <f>SUMIF(WUP!$C$4:$C$125,'Regional profile'!$A$1, WUP!R$4:R$125)+SUMIF(WUP!$B$4:$B$125,'Regional profile'!$A$1, WUP!R$4:R$125)</f>
        <v>476177.06100000005</v>
      </c>
      <c r="C559" s="311">
        <f>SUMIF(WUP!$C$4:$C$125,'Regional profile'!$A$1, WUP!AG$4:AG$125)+SUMIF(WUP!$B$4:$B$125,'Regional profile'!$A$1, WUP!AG$4:AG$125)</f>
        <v>200173.04499999995</v>
      </c>
      <c r="R559" s="186"/>
      <c r="S559" s="186"/>
    </row>
    <row r="560" spans="1:20" ht="15" customHeight="1">
      <c r="A560" s="185" t="s">
        <v>709</v>
      </c>
      <c r="B560" s="196"/>
      <c r="C560" s="196"/>
    </row>
    <row r="561" spans="1:3" ht="15" customHeight="1">
      <c r="A561" s="276" t="s">
        <v>1175</v>
      </c>
      <c r="B561" s="196"/>
      <c r="C561" s="196"/>
    </row>
    <row r="562" spans="1:3" ht="15" customHeight="1">
      <c r="A562" s="276"/>
      <c r="B562" s="196"/>
      <c r="C562" s="196"/>
    </row>
    <row r="563" spans="1:3" ht="51.75">
      <c r="A563" s="316" t="s">
        <v>19</v>
      </c>
      <c r="B563" s="313" t="s">
        <v>722</v>
      </c>
    </row>
    <row r="564" spans="1:3" ht="15" customHeight="1">
      <c r="A564" s="325">
        <v>1980</v>
      </c>
      <c r="B564" s="318">
        <f>VLOOKUP($A$1,WUP!$A:$TL,C564,0)</f>
        <v>44.975038767203614</v>
      </c>
      <c r="C564" s="192">
        <v>2</v>
      </c>
    </row>
    <row r="565" spans="1:3" ht="15" customHeight="1">
      <c r="A565" s="325">
        <v>1985</v>
      </c>
      <c r="B565" s="318">
        <f>VLOOKUP($A$1,WUP!$A:$TL,C565,0)</f>
        <v>47.933475545738006</v>
      </c>
      <c r="C565" s="192">
        <v>3</v>
      </c>
    </row>
    <row r="566" spans="1:3" ht="15" customHeight="1">
      <c r="A566" s="325">
        <v>1990</v>
      </c>
      <c r="B566" s="318">
        <f>VLOOKUP($A$1,WUP!$A:$TL,C566,0)</f>
        <v>50.309391815898309</v>
      </c>
      <c r="C566" s="192">
        <v>4</v>
      </c>
    </row>
    <row r="567" spans="1:3" ht="15" customHeight="1">
      <c r="A567" s="325">
        <v>1995</v>
      </c>
      <c r="B567" s="318">
        <f>VLOOKUP($A$1,WUP!$A:$TL,C567,0)</f>
        <v>51.748281214103365</v>
      </c>
      <c r="C567" s="192">
        <v>5</v>
      </c>
    </row>
    <row r="568" spans="1:3" ht="15" customHeight="1">
      <c r="A568" s="325">
        <v>2000</v>
      </c>
      <c r="B568" s="318">
        <f>VLOOKUP($A$1,WUP!$A:$TL,C568,0)</f>
        <v>52.861642844337986</v>
      </c>
      <c r="C568" s="192">
        <v>6</v>
      </c>
    </row>
    <row r="569" spans="1:3" ht="15" customHeight="1">
      <c r="A569" s="325">
        <v>2005</v>
      </c>
      <c r="B569" s="318">
        <f>VLOOKUP($A$1,WUP!$A:$TL,C569,0)</f>
        <v>54.340971252471974</v>
      </c>
      <c r="C569" s="192">
        <v>7</v>
      </c>
    </row>
    <row r="570" spans="1:3" ht="15" customHeight="1">
      <c r="A570" s="325">
        <v>2010</v>
      </c>
      <c r="B570" s="318">
        <f>VLOOKUP($A$1,WUP!$A:$TL,C570,0)</f>
        <v>56.330973780514981</v>
      </c>
      <c r="C570" s="192">
        <v>8</v>
      </c>
    </row>
    <row r="571" spans="1:3" ht="15" customHeight="1">
      <c r="A571" s="325">
        <v>2015</v>
      </c>
      <c r="B571" s="318">
        <f>VLOOKUP($A$1,WUP!$A:$TL,C571,0)</f>
        <v>57.906468046433638</v>
      </c>
      <c r="C571" s="192">
        <v>9</v>
      </c>
    </row>
    <row r="572" spans="1:3" ht="15" customHeight="1">
      <c r="A572" s="325">
        <v>2020</v>
      </c>
      <c r="B572" s="318">
        <f>VLOOKUP($A$1,WUP!$A:$TL,C572,0)</f>
        <v>59.387804602053343</v>
      </c>
      <c r="C572" s="192">
        <v>10</v>
      </c>
    </row>
    <row r="573" spans="1:3" ht="15" customHeight="1">
      <c r="A573" s="325">
        <v>2025</v>
      </c>
      <c r="B573" s="318">
        <f>VLOOKUP($A$1,WUP!$A:$TL,C573,0)</f>
        <v>60.835030985823025</v>
      </c>
      <c r="C573" s="192">
        <v>11</v>
      </c>
    </row>
    <row r="574" spans="1:3" ht="15" customHeight="1">
      <c r="A574" s="325">
        <v>2030</v>
      </c>
      <c r="B574" s="318">
        <f>VLOOKUP($A$1,WUP!$A:$TL,C574,0)</f>
        <v>62.480838815850603</v>
      </c>
      <c r="C574" s="192">
        <v>12</v>
      </c>
    </row>
    <row r="575" spans="1:3" ht="15" customHeight="1">
      <c r="A575" s="325">
        <v>2035</v>
      </c>
      <c r="B575" s="318">
        <f>VLOOKUP($A$1,WUP!$A:$TL,C575,0)</f>
        <v>64.306184159328069</v>
      </c>
      <c r="C575" s="192">
        <v>13</v>
      </c>
    </row>
    <row r="576" spans="1:3" ht="15" customHeight="1">
      <c r="A576" s="325">
        <v>2040</v>
      </c>
      <c r="B576" s="318">
        <f>VLOOKUP($A$1,WUP!$A:$TL,C576,0)</f>
        <v>66.280344260159268</v>
      </c>
      <c r="C576" s="192">
        <v>14</v>
      </c>
    </row>
    <row r="577" spans="1:12" ht="15" customHeight="1">
      <c r="A577" s="325">
        <v>2045</v>
      </c>
      <c r="B577" s="318">
        <f>VLOOKUP($A$1,WUP!$A:$TL,C577,0)</f>
        <v>68.347684366813013</v>
      </c>
      <c r="C577" s="192">
        <v>15</v>
      </c>
    </row>
    <row r="578" spans="1:12" ht="15" customHeight="1">
      <c r="A578" s="325">
        <v>2050</v>
      </c>
      <c r="B578" s="318">
        <f>VLOOKUP($A$1,WUP!$A:$TL,C578,0)</f>
        <v>70.403930860033014</v>
      </c>
      <c r="C578" s="192">
        <v>16</v>
      </c>
    </row>
    <row r="579" spans="1:12" ht="15" customHeight="1">
      <c r="A579" s="277"/>
      <c r="B579" s="278"/>
      <c r="C579" s="278"/>
      <c r="D579" s="278"/>
      <c r="K579" s="272"/>
      <c r="L579" s="272"/>
    </row>
    <row r="580" spans="1:12" ht="15" customHeight="1">
      <c r="A580" s="199"/>
      <c r="B580" s="278"/>
      <c r="C580" s="278"/>
      <c r="D580" s="278"/>
      <c r="K580" s="272"/>
      <c r="L580" s="272"/>
    </row>
    <row r="581" spans="1:12" ht="15" customHeight="1">
      <c r="A581" s="199"/>
      <c r="B581" s="278"/>
      <c r="C581" s="278"/>
      <c r="D581" s="278"/>
      <c r="K581" s="272"/>
      <c r="L581" s="272"/>
    </row>
    <row r="582" spans="1:12" ht="15" customHeight="1">
      <c r="B582" s="278"/>
      <c r="C582" s="278"/>
      <c r="D582" s="278"/>
      <c r="K582" s="272"/>
      <c r="L582" s="272"/>
    </row>
    <row r="583" spans="1:12" ht="15" customHeight="1">
      <c r="B583" s="278"/>
      <c r="C583" s="278"/>
      <c r="D583" s="278"/>
      <c r="K583" s="272"/>
      <c r="L583" s="272"/>
    </row>
    <row r="584" spans="1:12" ht="15" customHeight="1">
      <c r="B584" s="278"/>
      <c r="C584" s="278"/>
      <c r="D584" s="278"/>
      <c r="K584" s="272"/>
      <c r="L584" s="272"/>
    </row>
    <row r="585" spans="1:12" ht="15" customHeight="1">
      <c r="B585" s="278"/>
      <c r="C585" s="278"/>
      <c r="D585" s="278"/>
      <c r="K585" s="272"/>
      <c r="L585" s="272"/>
    </row>
    <row r="586" spans="1:12" ht="15" customHeight="1">
      <c r="B586" s="245"/>
      <c r="C586" s="245"/>
      <c r="D586" s="245"/>
      <c r="E586" s="245"/>
      <c r="F586" s="245"/>
      <c r="G586" s="245"/>
      <c r="H586" s="245"/>
      <c r="I586" s="279"/>
      <c r="J586" s="279"/>
      <c r="K586" s="215"/>
      <c r="L586" s="215"/>
    </row>
    <row r="587" spans="1:12" ht="15" customHeight="1">
      <c r="B587" s="245"/>
      <c r="C587" s="245"/>
      <c r="D587" s="245"/>
      <c r="E587" s="245"/>
      <c r="F587" s="245"/>
      <c r="G587" s="245"/>
      <c r="H587" s="245"/>
      <c r="I587" s="279"/>
      <c r="J587" s="279"/>
      <c r="K587" s="215"/>
      <c r="L587" s="215"/>
    </row>
    <row r="588" spans="1:12" ht="15" customHeight="1">
      <c r="K588" s="272"/>
      <c r="L588" s="272"/>
    </row>
    <row r="589" spans="1:12" ht="15" customHeight="1">
      <c r="K589" s="272"/>
      <c r="L589" s="272"/>
    </row>
    <row r="590" spans="1:12" ht="15" customHeight="1">
      <c r="K590" s="272"/>
      <c r="L590" s="272"/>
    </row>
    <row r="591" spans="1:12" ht="15" customHeight="1">
      <c r="K591" s="272"/>
      <c r="L591" s="272"/>
    </row>
    <row r="592" spans="1:12" ht="15" customHeight="1">
      <c r="K592" s="272"/>
      <c r="L592" s="272"/>
    </row>
    <row r="593" spans="1:21" ht="15" customHeight="1">
      <c r="K593" s="272"/>
      <c r="L593" s="272"/>
    </row>
    <row r="594" spans="1:21" ht="15" customHeight="1">
      <c r="A594" s="185" t="s">
        <v>709</v>
      </c>
      <c r="K594" s="272"/>
      <c r="L594" s="272"/>
    </row>
    <row r="595" spans="1:21" ht="15" customHeight="1">
      <c r="A595" s="276" t="s">
        <v>1175</v>
      </c>
      <c r="K595" s="272"/>
      <c r="L595" s="272"/>
    </row>
    <row r="596" spans="1:21" ht="15" customHeight="1">
      <c r="K596" s="272"/>
      <c r="L596" s="272"/>
    </row>
    <row r="597" spans="1:21" ht="15" customHeight="1">
      <c r="A597" s="322" t="s">
        <v>730</v>
      </c>
      <c r="B597" s="319"/>
    </row>
    <row r="599" spans="1:21" ht="15" customHeight="1">
      <c r="A599" s="324" t="s">
        <v>732</v>
      </c>
    </row>
    <row r="600" spans="1:21" ht="15" customHeight="1">
      <c r="A600" s="316" t="s">
        <v>646</v>
      </c>
      <c r="B600" s="313" t="s">
        <v>2</v>
      </c>
      <c r="C600" s="314" t="s">
        <v>1</v>
      </c>
      <c r="D600" s="315" t="s">
        <v>18</v>
      </c>
      <c r="F600" s="186"/>
      <c r="G600" s="186"/>
      <c r="H600" s="186"/>
      <c r="I600" s="186"/>
      <c r="J600" s="186"/>
      <c r="K600" s="186"/>
      <c r="L600" s="186"/>
      <c r="M600" s="186"/>
      <c r="N600" s="186"/>
      <c r="O600" s="186"/>
      <c r="P600" s="186"/>
      <c r="Q600" s="186"/>
      <c r="R600" s="186"/>
      <c r="S600" s="186"/>
      <c r="T600" s="186"/>
      <c r="U600" s="186"/>
    </row>
    <row r="601" spans="1:21" ht="15" customHeight="1">
      <c r="A601" s="325" t="s">
        <v>20</v>
      </c>
      <c r="B601" s="310">
        <f>SUMIF('Migrant stock by age'!$C$4:$C$123,'Regional profile'!$A$1, 'Migrant stock by age'!U$4:U$123)+SUMIF('Migrant stock by age'!$B$4:$B$123,'Regional profile'!$A$1, 'Migrant stock by age'!U$4:U$123)</f>
        <v>1395665</v>
      </c>
      <c r="C601" s="311">
        <f>SUMIF('Migrant stock by age'!$C$4:$C$123,'Regional profile'!$A$1, 'Migrant stock by age'!AL$4:AL$123)+SUMIF('Migrant stock by age'!$B$4:$B$123,'Regional profile'!$A$1, 'Migrant stock by age'!AL$4:AL$123)</f>
        <v>1233179</v>
      </c>
      <c r="D601" s="312">
        <f>SUMIF('Migrant stock by age'!$C$4:$C$123,'Regional profile'!$A$1, 'Migrant stock by age'!D$4:D$123)+SUMIF('Migrant stock by age'!$B$4:$B$123,'Regional profile'!$A$1, 'Migrant stock by age'!D$4:D$123)</f>
        <v>2628844</v>
      </c>
      <c r="E601" s="186"/>
      <c r="F601" s="186"/>
      <c r="G601" s="186"/>
      <c r="H601" s="186"/>
      <c r="I601" s="186"/>
      <c r="J601" s="186"/>
      <c r="K601" s="186"/>
      <c r="L601" s="186"/>
      <c r="M601" s="186"/>
      <c r="N601" s="186"/>
      <c r="O601" s="186"/>
      <c r="P601" s="186"/>
      <c r="Q601" s="186"/>
      <c r="R601" s="186"/>
      <c r="S601" s="186"/>
      <c r="T601" s="186"/>
      <c r="U601" s="186"/>
    </row>
    <row r="602" spans="1:21" ht="15" customHeight="1">
      <c r="A602" s="325" t="s">
        <v>682</v>
      </c>
      <c r="B602" s="310">
        <f>SUMIF('Migrant stock by age'!$C$4:$C$123,'Regional profile'!$A$1, 'Migrant stock by age'!V$4:V$123)+SUMIF('Migrant stock by age'!$B$4:$B$123,'Regional profile'!$A$1, 'Migrant stock by age'!V$4:V$123)</f>
        <v>1265549</v>
      </c>
      <c r="C602" s="311">
        <f>SUMIF('Migrant stock by age'!$C$4:$C$123,'Regional profile'!$A$1, 'Migrant stock by age'!AM$4:AM$123)+SUMIF('Migrant stock by age'!$B$4:$B$123,'Regional profile'!$A$1, 'Migrant stock by age'!AM$4:AM$123)</f>
        <v>1117244</v>
      </c>
      <c r="D602" s="312">
        <f>SUMIF('Migrant stock by age'!$C$4:$C$123,'Regional profile'!$A$1, 'Migrant stock by age'!E$4:E$123)+SUMIF('Migrant stock by age'!$B$4:$B$123,'Regional profile'!$A$1, 'Migrant stock by age'!E$4:E$123)</f>
        <v>2382793</v>
      </c>
      <c r="E602" s="192">
        <v>20</v>
      </c>
    </row>
    <row r="603" spans="1:21" ht="15" customHeight="1">
      <c r="A603" s="325" t="s">
        <v>683</v>
      </c>
      <c r="B603" s="310">
        <f>SUMIF('Migrant stock by age'!$C$4:$C$123,'Regional profile'!$A$1, 'Migrant stock by age'!W$4:W$123)+SUMIF('Migrant stock by age'!$B$4:$B$123,'Regional profile'!$A$1, 'Migrant stock by age'!W$4:W$123)</f>
        <v>1056993</v>
      </c>
      <c r="C603" s="311">
        <f>SUMIF('Migrant stock by age'!$C$4:$C$123,'Regional profile'!$A$1, 'Migrant stock by age'!AN$4:AN$123)+SUMIF('Migrant stock by age'!$B$4:$B$123,'Regional profile'!$A$1, 'Migrant stock by age'!AN$4:AN$123)</f>
        <v>913372</v>
      </c>
      <c r="D603" s="312">
        <f>SUMIF('Migrant stock by age'!$C$4:$C$123,'Regional profile'!$A$1, 'Migrant stock by age'!F$4:F$123)+SUMIF('Migrant stock by age'!$B$4:$B$123,'Regional profile'!$A$1, 'Migrant stock by age'!F$4:F$123)</f>
        <v>1970365</v>
      </c>
      <c r="E603" s="192">
        <v>21</v>
      </c>
    </row>
    <row r="604" spans="1:21" ht="15" customHeight="1">
      <c r="A604" s="325" t="s">
        <v>647</v>
      </c>
      <c r="B604" s="310">
        <f>SUMIF('Migrant stock by age'!$C$4:$C$123,'Regional profile'!$A$1, 'Migrant stock by age'!X$4:X$123)+SUMIF('Migrant stock by age'!$B$4:$B$123,'Regional profile'!$A$1, 'Migrant stock by age'!X$4:X$123)</f>
        <v>979106</v>
      </c>
      <c r="C604" s="311">
        <f>SUMIF('Migrant stock by age'!$C$4:$C$123,'Regional profile'!$A$1, 'Migrant stock by age'!AO$4:AO$123)+SUMIF('Migrant stock by age'!$B$4:$B$123,'Regional profile'!$A$1, 'Migrant stock by age'!AO$4:AO$123)</f>
        <v>787761</v>
      </c>
      <c r="D604" s="312">
        <f>SUMIF('Migrant stock by age'!$C$4:$C$123,'Regional profile'!$A$1, 'Migrant stock by age'!G$4:G$123)+SUMIF('Migrant stock by age'!$B$4:$B$123,'Regional profile'!$A$1, 'Migrant stock by age'!G$4:G$123)</f>
        <v>1766867</v>
      </c>
      <c r="E604" s="192">
        <v>22</v>
      </c>
    </row>
    <row r="605" spans="1:21" ht="15" customHeight="1">
      <c r="A605" s="325" t="s">
        <v>648</v>
      </c>
      <c r="B605" s="310">
        <f>SUMIF('Migrant stock by age'!$C$4:$C$123,'Regional profile'!$A$1, 'Migrant stock by age'!Y$4:Y$123)+SUMIF('Migrant stock by age'!$B$4:$B$123,'Regional profile'!$A$1, 'Migrant stock by age'!Y$4:Y$123)</f>
        <v>1689491</v>
      </c>
      <c r="C605" s="311">
        <f>SUMIF('Migrant stock by age'!$C$4:$C$123,'Regional profile'!$A$1, 'Migrant stock by age'!AP$4:AP$123)+SUMIF('Migrant stock by age'!$B$4:$B$123,'Regional profile'!$A$1, 'Migrant stock by age'!AP$4:AP$123)</f>
        <v>976495</v>
      </c>
      <c r="D605" s="312">
        <f>SUMIF('Migrant stock by age'!$C$4:$C$123,'Regional profile'!$A$1, 'Migrant stock by age'!H$4:H$123)+SUMIF('Migrant stock by age'!$B$4:$B$123,'Regional profile'!$A$1, 'Migrant stock by age'!H$4:H$123)</f>
        <v>2665986</v>
      </c>
      <c r="E605" s="192">
        <v>23</v>
      </c>
    </row>
    <row r="606" spans="1:21" ht="15" customHeight="1">
      <c r="A606" s="325" t="s">
        <v>649</v>
      </c>
      <c r="B606" s="310">
        <f>SUMIF('Migrant stock by age'!$C$4:$C$123,'Regional profile'!$A$1, 'Migrant stock by age'!Z$4:Z$123)+SUMIF('Migrant stock by age'!$B$4:$B$123,'Regional profile'!$A$1, 'Migrant stock by age'!Z$4:Z$123)</f>
        <v>3267838</v>
      </c>
      <c r="C606" s="311">
        <f>SUMIF('Migrant stock by age'!$C$4:$C$123,'Regional profile'!$A$1, 'Migrant stock by age'!AQ$4:AQ$123)+SUMIF('Migrant stock by age'!$B$4:$B$123,'Regional profile'!$A$1, 'Migrant stock by age'!AQ$4:AQ$123)</f>
        <v>1426202</v>
      </c>
      <c r="D606" s="312">
        <f>SUMIF('Migrant stock by age'!$C$4:$C$123,'Regional profile'!$A$1, 'Migrant stock by age'!I$4:I$123)+SUMIF('Migrant stock by age'!$B$4:$B$123,'Regional profile'!$A$1, 'Migrant stock by age'!I$4:I$123)</f>
        <v>4694040</v>
      </c>
      <c r="E606" s="192">
        <v>24</v>
      </c>
    </row>
    <row r="607" spans="1:21" ht="15" customHeight="1">
      <c r="A607" s="325" t="s">
        <v>684</v>
      </c>
      <c r="B607" s="310">
        <f>SUMIF('Migrant stock by age'!$C$4:$C$123,'Regional profile'!$A$1, 'Migrant stock by age'!AA$4:AA$123)+SUMIF('Migrant stock by age'!$B$4:$B$123,'Regional profile'!$A$1, 'Migrant stock by age'!AA$4:AA$123)</f>
        <v>4102210</v>
      </c>
      <c r="C607" s="311">
        <f>SUMIF('Migrant stock by age'!$C$4:$C$123,'Regional profile'!$A$1, 'Migrant stock by age'!AR$4:AR$123)+SUMIF('Migrant stock by age'!$B$4:$B$123,'Regional profile'!$A$1, 'Migrant stock by age'!AR$4:AR$123)</f>
        <v>1601224</v>
      </c>
      <c r="D607" s="312">
        <f>SUMIF('Migrant stock by age'!$C$4:$C$123,'Regional profile'!$A$1, 'Migrant stock by age'!J$4:J$123)+SUMIF('Migrant stock by age'!$B$4:$B$123,'Regional profile'!$A$1, 'Migrant stock by age'!J$4:J$123)</f>
        <v>5703434</v>
      </c>
      <c r="E607" s="192">
        <v>25</v>
      </c>
    </row>
    <row r="608" spans="1:21" ht="15" customHeight="1">
      <c r="A608" s="325" t="s">
        <v>685</v>
      </c>
      <c r="B608" s="310">
        <f>SUMIF('Migrant stock by age'!$C$4:$C$123,'Regional profile'!$A$1, 'Migrant stock by age'!AB$4:AB$123)+SUMIF('Migrant stock by age'!$B$4:$B$123,'Regional profile'!$A$1, 'Migrant stock by age'!AB$4:AB$123)</f>
        <v>3693382</v>
      </c>
      <c r="C608" s="311">
        <f>SUMIF('Migrant stock by age'!$C$4:$C$123,'Regional profile'!$A$1, 'Migrant stock by age'!AS$4:AS$123)+SUMIF('Migrant stock by age'!$B$4:$B$123,'Regional profile'!$A$1, 'Migrant stock by age'!AS$4:AS$123)</f>
        <v>1416349</v>
      </c>
      <c r="D608" s="312">
        <f>SUMIF('Migrant stock by age'!$C$4:$C$123,'Regional profile'!$A$1, 'Migrant stock by age'!K$4:K$123)+SUMIF('Migrant stock by age'!$B$4:$B$123,'Regional profile'!$A$1, 'Migrant stock by age'!K$4:K$123)</f>
        <v>5109731</v>
      </c>
      <c r="E608" s="192">
        <v>26</v>
      </c>
    </row>
    <row r="609" spans="1:5" ht="15" customHeight="1">
      <c r="A609" s="325" t="s">
        <v>686</v>
      </c>
      <c r="B609" s="310">
        <f>SUMIF('Migrant stock by age'!$C$4:$C$123,'Regional profile'!$A$1, 'Migrant stock by age'!AC$4:AC$123)+SUMIF('Migrant stock by age'!$B$4:$B$123,'Regional profile'!$A$1, 'Migrant stock by age'!AC$4:AC$123)</f>
        <v>2958149</v>
      </c>
      <c r="C609" s="311">
        <f>SUMIF('Migrant stock by age'!$C$4:$C$123,'Regional profile'!$A$1, 'Migrant stock by age'!AT$4:AT$123)+SUMIF('Migrant stock by age'!$B$4:$B$123,'Regional profile'!$A$1, 'Migrant stock by age'!AT$4:AT$123)</f>
        <v>1021618</v>
      </c>
      <c r="D609" s="312">
        <f>SUMIF('Migrant stock by age'!$C$4:$C$123,'Regional profile'!$A$1, 'Migrant stock by age'!L$4:L$123)+SUMIF('Migrant stock by age'!$B$4:$B$123,'Regional profile'!$A$1, 'Migrant stock by age'!L$4:L$123)</f>
        <v>3979767</v>
      </c>
      <c r="E609" s="192">
        <v>27</v>
      </c>
    </row>
    <row r="610" spans="1:5" ht="15" customHeight="1">
      <c r="A610" s="325" t="s">
        <v>687</v>
      </c>
      <c r="B610" s="310">
        <f>SUMIF('Migrant stock by age'!$C$4:$C$123,'Regional profile'!$A$1, 'Migrant stock by age'!AD$4:AD$123)+SUMIF('Migrant stock by age'!$B$4:$B$123,'Regional profile'!$A$1, 'Migrant stock by age'!AD$4:AD$123)</f>
        <v>2148978</v>
      </c>
      <c r="C610" s="311">
        <f>SUMIF('Migrant stock by age'!$C$4:$C$123,'Regional profile'!$A$1, 'Migrant stock by age'!AU$4:AU$123)+SUMIF('Migrant stock by age'!$B$4:$B$123,'Regional profile'!$A$1, 'Migrant stock by age'!AU$4:AU$123)</f>
        <v>701512</v>
      </c>
      <c r="D610" s="312">
        <f>SUMIF('Migrant stock by age'!$C$4:$C$123,'Regional profile'!$A$1, 'Migrant stock by age'!M$4:M$123)+SUMIF('Migrant stock by age'!$B$4:$B$123,'Regional profile'!$A$1, 'Migrant stock by age'!M$4:M$123)</f>
        <v>2850490</v>
      </c>
      <c r="E610" s="192">
        <v>28</v>
      </c>
    </row>
    <row r="611" spans="1:5" ht="15" customHeight="1">
      <c r="A611" s="325" t="s">
        <v>688</v>
      </c>
      <c r="B611" s="310">
        <f>SUMIF('Migrant stock by age'!$C$4:$C$123,'Regional profile'!$A$1, 'Migrant stock by age'!AE$4:AE$123)+SUMIF('Migrant stock by age'!$B$4:$B$123,'Regional profile'!$A$1, 'Migrant stock by age'!AE$4:AE$123)</f>
        <v>1384467</v>
      </c>
      <c r="C611" s="311">
        <f>SUMIF('Migrant stock by age'!$C$4:$C$123,'Regional profile'!$A$1, 'Migrant stock by age'!AV$4:AV$123)+SUMIF('Migrant stock by age'!$B$4:$B$123,'Regional profile'!$A$1, 'Migrant stock by age'!AV$4:AV$123)</f>
        <v>450914</v>
      </c>
      <c r="D611" s="312">
        <f>SUMIF('Migrant stock by age'!$C$4:$C$123,'Regional profile'!$A$1, 'Migrant stock by age'!N$4:N$123)+SUMIF('Migrant stock by age'!$B$4:$B$123,'Regional profile'!$A$1, 'Migrant stock by age'!N$4:N$123)</f>
        <v>1835381</v>
      </c>
      <c r="E611" s="192">
        <v>29</v>
      </c>
    </row>
    <row r="612" spans="1:5" ht="15" customHeight="1">
      <c r="A612" s="325" t="s">
        <v>689</v>
      </c>
      <c r="B612" s="310">
        <f>SUMIF('Migrant stock by age'!$C$4:$C$123,'Regional profile'!$A$1, 'Migrant stock by age'!AF$4:AF$123)+SUMIF('Migrant stock by age'!$B$4:$B$123,'Regional profile'!$A$1, 'Migrant stock by age'!AF$4:AF$123)</f>
        <v>802049</v>
      </c>
      <c r="C612" s="311">
        <f>SUMIF('Migrant stock by age'!$C$4:$C$123,'Regional profile'!$A$1, 'Migrant stock by age'!AW$4:AW$123)+SUMIF('Migrant stock by age'!$B$4:$B$123,'Regional profile'!$A$1, 'Migrant stock by age'!AW$4:AW$123)</f>
        <v>308090</v>
      </c>
      <c r="D612" s="312">
        <f>SUMIF('Migrant stock by age'!$C$4:$C$123,'Regional profile'!$A$1, 'Migrant stock by age'!O$4:O$123)+SUMIF('Migrant stock by age'!$B$4:$B$123,'Regional profile'!$A$1, 'Migrant stock by age'!O$4:O$123)</f>
        <v>1110139</v>
      </c>
      <c r="E612" s="192">
        <v>30</v>
      </c>
    </row>
    <row r="613" spans="1:5" ht="15" customHeight="1">
      <c r="A613" s="325" t="s">
        <v>690</v>
      </c>
      <c r="B613" s="310">
        <f>SUMIF('Migrant stock by age'!$C$4:$C$123,'Regional profile'!$A$1, 'Migrant stock by age'!AG$4:AG$123)+SUMIF('Migrant stock by age'!$B$4:$B$123,'Regional profile'!$A$1, 'Migrant stock by age'!AG$4:AG$123)</f>
        <v>392567</v>
      </c>
      <c r="C613" s="311">
        <f>SUMIF('Migrant stock by age'!$C$4:$C$123,'Regional profile'!$A$1, 'Migrant stock by age'!AX$4:AX$123)+SUMIF('Migrant stock by age'!$B$4:$B$123,'Regional profile'!$A$1, 'Migrant stock by age'!AX$4:AX$123)</f>
        <v>205389</v>
      </c>
      <c r="D613" s="312">
        <f>SUMIF('Migrant stock by age'!$C$4:$C$123,'Regional profile'!$A$1, 'Migrant stock by age'!P$4:P$123)+SUMIF('Migrant stock by age'!$B$4:$B$123,'Regional profile'!$A$1, 'Migrant stock by age'!P$4:P$123)</f>
        <v>597956</v>
      </c>
      <c r="E613" s="192">
        <v>31</v>
      </c>
    </row>
    <row r="614" spans="1:5" ht="15" customHeight="1">
      <c r="A614" s="325" t="s">
        <v>691</v>
      </c>
      <c r="B614" s="310">
        <f>SUMIF('Migrant stock by age'!$C$4:$C$123,'Regional profile'!$A$1, 'Migrant stock by age'!AH$4:AH$123)+SUMIF('Migrant stock by age'!$B$4:$B$123,'Regional profile'!$A$1, 'Migrant stock by age'!AH$4:AH$123)</f>
        <v>200612</v>
      </c>
      <c r="C614" s="311">
        <f>SUMIF('Migrant stock by age'!$C$4:$C$123,'Regional profile'!$A$1, 'Migrant stock by age'!AY$4:AY$123)+SUMIF('Migrant stock by age'!$B$4:$B$123,'Regional profile'!$A$1, 'Migrant stock by age'!AY$4:AY$123)</f>
        <v>138381</v>
      </c>
      <c r="D614" s="312">
        <f>SUMIF('Migrant stock by age'!$C$4:$C$123,'Regional profile'!$A$1, 'Migrant stock by age'!Q$4:Q$123)+SUMIF('Migrant stock by age'!$B$4:$B$123,'Regional profile'!$A$1, 'Migrant stock by age'!Q$4:Q$123)</f>
        <v>338993</v>
      </c>
      <c r="E614" s="192">
        <v>32</v>
      </c>
    </row>
    <row r="615" spans="1:5" ht="15" customHeight="1">
      <c r="A615" s="325" t="s">
        <v>692</v>
      </c>
      <c r="B615" s="310">
        <f>SUMIF('Migrant stock by age'!$C$4:$C$123,'Regional profile'!$A$1, 'Migrant stock by age'!AI$4:AI$123)+SUMIF('Migrant stock by age'!$B$4:$B$123,'Regional profile'!$A$1, 'Migrant stock by age'!AI$4:AI$123)</f>
        <v>114009</v>
      </c>
      <c r="C615" s="311">
        <f>SUMIF('Migrant stock by age'!$C$4:$C$123,'Regional profile'!$A$1, 'Migrant stock by age'!AZ$4:AZ$123)+SUMIF('Migrant stock by age'!$B$4:$B$123,'Regional profile'!$A$1, 'Migrant stock by age'!AZ$4:AZ$123)</f>
        <v>98452</v>
      </c>
      <c r="D615" s="312">
        <f>SUMIF('Migrant stock by age'!$C$4:$C$123,'Regional profile'!$A$1, 'Migrant stock by age'!R$4:R$123)+SUMIF('Migrant stock by age'!$B$4:$B$123,'Regional profile'!$A$1, 'Migrant stock by age'!R$4:R$123)</f>
        <v>212461</v>
      </c>
      <c r="E615" s="192">
        <v>33</v>
      </c>
    </row>
    <row r="616" spans="1:5" ht="15" customHeight="1">
      <c r="A616" s="343" t="s">
        <v>728</v>
      </c>
      <c r="B616" s="310">
        <f>SUMIF('Migrant stock by age'!$C$4:$C$123,'Regional profile'!$A$1, 'Migrant stock by age'!AJ$4:AJ$123)+SUMIF('Migrant stock by age'!$B$4:$B$123,'Regional profile'!$A$1, 'Migrant stock by age'!AJ$4:AJ$123)</f>
        <v>118123</v>
      </c>
      <c r="C616" s="311">
        <f>SUMIF('Migrant stock by age'!$C$4:$C$123,'Regional profile'!$A$1, 'Migrant stock by age'!BA$4:BA$123)+SUMIF('Migrant stock by age'!$B$4:$B$123,'Regional profile'!$A$1, 'Migrant stock by age'!BA$4:BA$123)</f>
        <v>111031</v>
      </c>
      <c r="D616" s="357">
        <f>SUMIF('Migrant stock by age'!$C$4:$C$123,'Regional profile'!$A$1, 'Migrant stock by age'!S$4:S$123)+SUMIF('Migrant stock by age'!$B$4:$B$123,'Regional profile'!$A$1, 'Migrant stock by age'!S$4:S$123)</f>
        <v>229154</v>
      </c>
      <c r="E616" s="192">
        <v>34</v>
      </c>
    </row>
    <row r="617" spans="1:5" ht="15" customHeight="1">
      <c r="A617" s="342" t="s">
        <v>18</v>
      </c>
      <c r="B617" s="358">
        <f>SUMIF('Migrant stock by age'!$C$4:$C$123,'Regional profile'!$A$1, 'Migrant stock by age'!AK$4:AK$123)+SUMIF('Migrant stock by age'!$B$4:$B$123,'Regional profile'!$A$1, 'Migrant stock by age'!AK$4:AK$123)</f>
        <v>25569188</v>
      </c>
      <c r="C617" s="360">
        <f>SUMIF('Migrant stock by age'!$C$4:$C$123,'Regional profile'!$A$1, 'Migrant stock by age'!BB$4:BB$123)+SUMIF('Migrant stock by age'!$B$4:$B$123,'Regional profile'!$A$1, 'Migrant stock by age'!BB$4:BB$123)</f>
        <v>12507213</v>
      </c>
      <c r="D617" s="359">
        <f>SUMIF('Migrant stock by age'!$C$4:$C$123,'Regional profile'!$A$1, 'Migrant stock by age'!T$4:T$123)+SUMIF('Migrant stock by age'!$B$4:$B$123,'Regional profile'!$A$1, 'Migrant stock by age'!T$4:T$123)</f>
        <v>38076401</v>
      </c>
      <c r="E617" s="281"/>
    </row>
    <row r="618" spans="1:5" ht="15" customHeight="1">
      <c r="A618" s="282" t="s">
        <v>731</v>
      </c>
      <c r="B618" s="196"/>
      <c r="C618" s="196"/>
      <c r="D618" s="196"/>
      <c r="E618" s="196"/>
    </row>
    <row r="620" spans="1:5" ht="15" customHeight="1">
      <c r="A620" s="324" t="s">
        <v>1015</v>
      </c>
      <c r="B620" s="283"/>
      <c r="C620" s="284"/>
    </row>
    <row r="621" spans="1:5" ht="15" customHeight="1">
      <c r="A621" s="316" t="s">
        <v>646</v>
      </c>
      <c r="B621" s="313" t="s">
        <v>707</v>
      </c>
      <c r="C621" s="314" t="s">
        <v>706</v>
      </c>
    </row>
    <row r="622" spans="1:5" ht="15" customHeight="1">
      <c r="A622" s="325" t="s">
        <v>20</v>
      </c>
      <c r="B622" s="318">
        <f t="shared" ref="B622:B637" si="4">B601/$D$617*100*-1</f>
        <v>-3.6654330854431332</v>
      </c>
      <c r="C622" s="327">
        <f t="shared" ref="C622:C637" si="5">C601/$D$617*100</f>
        <v>3.2386963253170906</v>
      </c>
    </row>
    <row r="623" spans="1:5" ht="15" customHeight="1">
      <c r="A623" s="325" t="s">
        <v>682</v>
      </c>
      <c r="B623" s="318">
        <f t="shared" si="4"/>
        <v>-3.323709612155834</v>
      </c>
      <c r="C623" s="327">
        <f t="shared" si="5"/>
        <v>2.9342163929831497</v>
      </c>
    </row>
    <row r="624" spans="1:5" ht="15" customHeight="1">
      <c r="A624" s="325" t="s">
        <v>683</v>
      </c>
      <c r="B624" s="318">
        <f t="shared" si="4"/>
        <v>-2.7759792738814784</v>
      </c>
      <c r="C624" s="327">
        <f t="shared" si="5"/>
        <v>2.3987876375185775</v>
      </c>
    </row>
    <row r="625" spans="1:16" ht="15" customHeight="1">
      <c r="A625" s="325" t="s">
        <v>647</v>
      </c>
      <c r="B625" s="318">
        <f t="shared" si="4"/>
        <v>-2.571424752039984</v>
      </c>
      <c r="C625" s="327">
        <f t="shared" si="5"/>
        <v>2.0688956395852642</v>
      </c>
    </row>
    <row r="626" spans="1:16" ht="15" customHeight="1">
      <c r="A626" s="325" t="s">
        <v>648</v>
      </c>
      <c r="B626" s="318">
        <f t="shared" si="4"/>
        <v>-4.4371079083866141</v>
      </c>
      <c r="C626" s="327">
        <f t="shared" si="5"/>
        <v>2.5645674863020798</v>
      </c>
    </row>
    <row r="627" spans="1:16" ht="15" customHeight="1">
      <c r="A627" s="325" t="s">
        <v>649</v>
      </c>
      <c r="B627" s="318">
        <f t="shared" si="4"/>
        <v>-8.5823184812030959</v>
      </c>
      <c r="C627" s="327">
        <f t="shared" si="5"/>
        <v>3.7456323668825737</v>
      </c>
    </row>
    <row r="628" spans="1:16" ht="15" customHeight="1">
      <c r="A628" s="325" t="s">
        <v>684</v>
      </c>
      <c r="B628" s="318">
        <f t="shared" si="4"/>
        <v>-10.773628526498605</v>
      </c>
      <c r="C628" s="327">
        <f t="shared" si="5"/>
        <v>4.2052924067061905</v>
      </c>
    </row>
    <row r="629" spans="1:16" ht="15" customHeight="1">
      <c r="A629" s="325" t="s">
        <v>685</v>
      </c>
      <c r="B629" s="318">
        <f t="shared" si="4"/>
        <v>-9.6999241078483234</v>
      </c>
      <c r="C629" s="327">
        <f t="shared" si="5"/>
        <v>3.7197554464246765</v>
      </c>
    </row>
    <row r="630" spans="1:16" ht="15" customHeight="1">
      <c r="A630" s="325" t="s">
        <v>686</v>
      </c>
      <c r="B630" s="318">
        <f t="shared" si="4"/>
        <v>-7.7689826830009485</v>
      </c>
      <c r="C630" s="327">
        <f t="shared" si="5"/>
        <v>2.6830739596423516</v>
      </c>
    </row>
    <row r="631" spans="1:16" ht="15" customHeight="1">
      <c r="A631" s="325" t="s">
        <v>687</v>
      </c>
      <c r="B631" s="318">
        <f t="shared" si="4"/>
        <v>-5.6438579896245971</v>
      </c>
      <c r="C631" s="327">
        <f t="shared" si="5"/>
        <v>1.8423800085517534</v>
      </c>
    </row>
    <row r="632" spans="1:16" ht="15" customHeight="1">
      <c r="A632" s="325" t="s">
        <v>688</v>
      </c>
      <c r="B632" s="318">
        <f t="shared" si="4"/>
        <v>-3.636023793320172</v>
      </c>
      <c r="C632" s="327">
        <f t="shared" si="5"/>
        <v>1.1842348230338262</v>
      </c>
    </row>
    <row r="633" spans="1:16" ht="15" customHeight="1">
      <c r="A633" s="325" t="s">
        <v>689</v>
      </c>
      <c r="B633" s="318">
        <f t="shared" si="4"/>
        <v>-2.1064201944926464</v>
      </c>
      <c r="C633" s="327">
        <f t="shared" si="5"/>
        <v>0.80913634668360601</v>
      </c>
    </row>
    <row r="634" spans="1:16" ht="15" customHeight="1">
      <c r="A634" s="325" t="s">
        <v>690</v>
      </c>
      <c r="B634" s="318">
        <f t="shared" si="4"/>
        <v>-1.0309981765345941</v>
      </c>
      <c r="C634" s="327">
        <f t="shared" si="5"/>
        <v>0.53941285049498244</v>
      </c>
    </row>
    <row r="635" spans="1:16" ht="15" customHeight="1">
      <c r="A635" s="325" t="s">
        <v>691</v>
      </c>
      <c r="B635" s="318">
        <f t="shared" si="4"/>
        <v>-0.52686702191207624</v>
      </c>
      <c r="C635" s="327">
        <f t="shared" si="5"/>
        <v>0.36342983151164943</v>
      </c>
    </row>
    <row r="636" spans="1:16" ht="15" customHeight="1">
      <c r="A636" s="325" t="s">
        <v>692</v>
      </c>
      <c r="B636" s="318">
        <f t="shared" si="4"/>
        <v>-0.29942168116151524</v>
      </c>
      <c r="C636" s="327">
        <f t="shared" si="5"/>
        <v>0.25856435328538535</v>
      </c>
    </row>
    <row r="637" spans="1:16" ht="15" customHeight="1">
      <c r="A637" s="325" t="s">
        <v>728</v>
      </c>
      <c r="B637" s="318">
        <f t="shared" si="4"/>
        <v>-0.31022627374892914</v>
      </c>
      <c r="C637" s="327">
        <f t="shared" si="5"/>
        <v>0.29160056382429628</v>
      </c>
    </row>
    <row r="638" spans="1:16" ht="15" customHeight="1">
      <c r="B638" s="241"/>
      <c r="C638" s="257"/>
    </row>
    <row r="639" spans="1:16" ht="15" customHeight="1">
      <c r="I639" s="285"/>
      <c r="J639" s="285"/>
      <c r="K639" s="285"/>
      <c r="L639" s="272"/>
      <c r="P639" s="232"/>
    </row>
    <row r="640" spans="1:16" ht="15" customHeight="1">
      <c r="I640" s="285"/>
      <c r="J640" s="285"/>
      <c r="K640" s="285"/>
      <c r="L640" s="272"/>
      <c r="P640" s="232"/>
    </row>
    <row r="641" spans="1:16" ht="15" customHeight="1">
      <c r="I641" s="285"/>
      <c r="J641" s="285"/>
      <c r="K641" s="285"/>
      <c r="L641" s="272"/>
      <c r="P641" s="225"/>
    </row>
    <row r="642" spans="1:16" ht="15" customHeight="1">
      <c r="I642" s="285"/>
      <c r="J642" s="285"/>
      <c r="K642" s="285"/>
      <c r="L642" s="272"/>
      <c r="P642" s="225"/>
    </row>
    <row r="643" spans="1:16" ht="15" customHeight="1">
      <c r="I643" s="285"/>
      <c r="J643" s="285"/>
      <c r="K643" s="285"/>
      <c r="L643" s="272"/>
      <c r="P643" s="225"/>
    </row>
    <row r="644" spans="1:16" ht="15" customHeight="1">
      <c r="I644" s="279"/>
      <c r="J644" s="279"/>
      <c r="K644" s="215"/>
      <c r="L644" s="215"/>
      <c r="P644" s="225"/>
    </row>
    <row r="645" spans="1:16" ht="15" customHeight="1">
      <c r="I645" s="279"/>
      <c r="J645" s="279"/>
      <c r="K645" s="215"/>
      <c r="L645" s="215"/>
      <c r="P645" s="225"/>
    </row>
    <row r="646" spans="1:16" ht="15" customHeight="1">
      <c r="I646" s="285"/>
      <c r="J646" s="285"/>
      <c r="K646" s="285"/>
      <c r="L646" s="272"/>
      <c r="P646" s="225"/>
    </row>
    <row r="647" spans="1:16" ht="15" customHeight="1">
      <c r="I647" s="285"/>
      <c r="J647" s="285"/>
      <c r="K647" s="285"/>
      <c r="L647" s="272"/>
      <c r="P647" s="225"/>
    </row>
    <row r="648" spans="1:16" ht="15" customHeight="1">
      <c r="I648" s="285"/>
      <c r="J648" s="285"/>
      <c r="K648" s="285"/>
      <c r="L648" s="272"/>
      <c r="P648" s="225"/>
    </row>
    <row r="649" spans="1:16" ht="15" customHeight="1">
      <c r="I649" s="285"/>
      <c r="J649" s="285"/>
      <c r="K649" s="285"/>
      <c r="L649" s="272"/>
      <c r="P649" s="225"/>
    </row>
    <row r="650" spans="1:16" ht="15" customHeight="1">
      <c r="I650" s="285"/>
      <c r="J650" s="285"/>
      <c r="K650" s="285"/>
      <c r="L650" s="272"/>
      <c r="P650" s="225"/>
    </row>
    <row r="651" spans="1:16" ht="15" customHeight="1">
      <c r="I651" s="285"/>
      <c r="J651" s="285"/>
      <c r="K651" s="285"/>
      <c r="L651" s="272"/>
      <c r="P651" s="225"/>
    </row>
    <row r="652" spans="1:16" ht="15" customHeight="1">
      <c r="I652" s="285"/>
      <c r="J652" s="285"/>
      <c r="K652" s="285"/>
      <c r="L652" s="272"/>
      <c r="P652" s="225"/>
    </row>
    <row r="653" spans="1:16" ht="15" customHeight="1">
      <c r="A653" s="286" t="s">
        <v>733</v>
      </c>
      <c r="B653" s="196"/>
      <c r="C653" s="196"/>
      <c r="D653" s="196"/>
      <c r="E653" s="196"/>
      <c r="F653" s="196"/>
      <c r="G653" s="196"/>
      <c r="H653" s="196"/>
      <c r="I653" s="285"/>
      <c r="J653" s="285"/>
      <c r="K653" s="285"/>
      <c r="L653" s="272"/>
      <c r="P653" s="225"/>
    </row>
    <row r="654" spans="1:16" ht="15" customHeight="1">
      <c r="H654" s="287"/>
      <c r="I654" s="285"/>
      <c r="J654" s="285"/>
      <c r="K654" s="285"/>
      <c r="L654" s="272"/>
      <c r="P654" s="225"/>
    </row>
    <row r="655" spans="1:16" ht="15" customHeight="1">
      <c r="A655" s="324" t="s">
        <v>1138</v>
      </c>
      <c r="B655" s="198"/>
      <c r="C655" s="198"/>
      <c r="H655" s="287"/>
      <c r="I655" s="285"/>
      <c r="J655" s="285"/>
      <c r="K655" s="285"/>
      <c r="L655" s="272"/>
      <c r="P655" s="225"/>
    </row>
    <row r="656" spans="1:16" ht="15" customHeight="1">
      <c r="A656" s="316" t="s">
        <v>646</v>
      </c>
      <c r="B656" s="313" t="s">
        <v>707</v>
      </c>
      <c r="C656" s="314" t="s">
        <v>706</v>
      </c>
      <c r="D656" s="272"/>
      <c r="F656" s="288" t="s">
        <v>1119</v>
      </c>
      <c r="H656" s="287"/>
      <c r="I656" s="285"/>
      <c r="J656" s="285"/>
      <c r="K656" s="285"/>
      <c r="L656" s="272"/>
      <c r="P656" s="225"/>
    </row>
    <row r="657" spans="1:16" ht="15" customHeight="1">
      <c r="A657" s="325" t="s">
        <v>20</v>
      </c>
      <c r="B657" s="318">
        <f t="shared" ref="B657:B672" si="6">B601/(F657*1000)*100*-1</f>
        <v>-2.7278025874336205</v>
      </c>
      <c r="C657" s="327">
        <f t="shared" ref="C657:C672" si="7">C601/(F657*1000)*100</f>
        <v>2.4102265708238044</v>
      </c>
      <c r="D657" s="289"/>
      <c r="F657" s="290">
        <f>SUMIF('Migrant stock by age'!$C$4:$C$123,'Regional profile'!$A$1, 'Migrant stock by age'!BC$4:BC$123)+SUMIF('Migrant stock by age'!$B$4:$B$123,'Regional profile'!$A$1, 'Migrant stock by age'!BC$4:BC$123)</f>
        <v>51164.442999999999</v>
      </c>
      <c r="H657" s="287"/>
      <c r="I657" s="285"/>
      <c r="J657" s="285"/>
      <c r="K657" s="285"/>
      <c r="L657" s="272"/>
      <c r="P657" s="225"/>
    </row>
    <row r="658" spans="1:16" ht="15" customHeight="1">
      <c r="A658" s="325" t="s">
        <v>682</v>
      </c>
      <c r="B658" s="318">
        <f t="shared" si="6"/>
        <v>-2.7638435903740115</v>
      </c>
      <c r="C658" s="327">
        <f t="shared" si="7"/>
        <v>2.4399589966756103</v>
      </c>
      <c r="D658" s="289"/>
      <c r="F658" s="290">
        <f>SUMIF('Migrant stock by age'!$C$4:$C$123,'Regional profile'!$A$1, 'Migrant stock by age'!BD$4:BD$123)+SUMIF('Migrant stock by age'!$B$4:$B$123,'Regional profile'!$A$1, 'Migrant stock by age'!BD$4:BD$123)</f>
        <v>45789.457999999999</v>
      </c>
      <c r="H658" s="287"/>
      <c r="I658" s="285"/>
      <c r="J658" s="285"/>
      <c r="K658" s="285"/>
      <c r="L658" s="272"/>
      <c r="P658" s="225"/>
    </row>
    <row r="659" spans="1:16" ht="15" customHeight="1">
      <c r="A659" s="325" t="s">
        <v>683</v>
      </c>
      <c r="B659" s="318">
        <f t="shared" si="6"/>
        <v>-2.6235864465669079</v>
      </c>
      <c r="C659" s="327">
        <f t="shared" si="7"/>
        <v>2.2671014849423883</v>
      </c>
      <c r="D659" s="289"/>
      <c r="F659" s="290">
        <f>SUMIF('Migrant stock by age'!$C$4:$C$123,'Regional profile'!$A$1, 'Migrant stock by age'!BE$4:BE$123)+SUMIF('Migrant stock by age'!$B$4:$B$123,'Regional profile'!$A$1, 'Migrant stock by age'!BE$4:BE$123)</f>
        <v>40288.095000000001</v>
      </c>
      <c r="H659" s="287"/>
      <c r="I659" s="285"/>
      <c r="J659" s="285"/>
      <c r="K659" s="285"/>
      <c r="L659" s="272"/>
      <c r="P659" s="225"/>
    </row>
    <row r="660" spans="1:16" ht="15" customHeight="1">
      <c r="A660" s="325" t="s">
        <v>647</v>
      </c>
      <c r="B660" s="318">
        <f t="shared" si="6"/>
        <v>-2.658077905177052</v>
      </c>
      <c r="C660" s="327">
        <f t="shared" si="7"/>
        <v>2.1386143161824971</v>
      </c>
      <c r="D660" s="289"/>
      <c r="F660" s="290">
        <f>SUMIF('Migrant stock by age'!$C$4:$C$123,'Regional profile'!$A$1, 'Migrant stock by age'!BF$4:BF$123)+SUMIF('Migrant stock by age'!$B$4:$B$123,'Regional profile'!$A$1, 'Migrant stock by age'!BF$4:BF$123)</f>
        <v>36835.112999999998</v>
      </c>
      <c r="H660" s="287"/>
      <c r="I660" s="285"/>
      <c r="J660" s="285"/>
      <c r="K660" s="285"/>
      <c r="L660" s="272"/>
      <c r="P660" s="225"/>
    </row>
    <row r="661" spans="1:16" ht="15" customHeight="1">
      <c r="A661" s="325" t="s">
        <v>648</v>
      </c>
      <c r="B661" s="318">
        <f t="shared" si="6"/>
        <v>-4.7144710532028187</v>
      </c>
      <c r="C661" s="327">
        <f t="shared" si="7"/>
        <v>2.7248783279089892</v>
      </c>
      <c r="D661" s="289"/>
      <c r="F661" s="290">
        <f>SUMIF('Migrant stock by age'!$C$4:$C$123,'Regional profile'!$A$1, 'Migrant stock by age'!BG$4:BG$123)+SUMIF('Migrant stock by age'!$B$4:$B$123,'Regional profile'!$A$1, 'Migrant stock by age'!BG$4:BG$123)</f>
        <v>35836.278999999995</v>
      </c>
      <c r="H661" s="287"/>
      <c r="I661" s="285"/>
      <c r="J661" s="285"/>
      <c r="K661" s="285"/>
      <c r="L661" s="272"/>
      <c r="P661" s="225"/>
    </row>
    <row r="662" spans="1:16" ht="15" customHeight="1">
      <c r="A662" s="325" t="s">
        <v>649</v>
      </c>
      <c r="B662" s="318">
        <f t="shared" si="6"/>
        <v>-9.1216587860988074</v>
      </c>
      <c r="C662" s="327">
        <f t="shared" si="7"/>
        <v>3.9810198681977784</v>
      </c>
      <c r="D662" s="289"/>
      <c r="F662" s="290">
        <f>SUMIF('Migrant stock by age'!$C$4:$C$123,'Regional profile'!$A$1, 'Migrant stock by age'!BH$4:BH$123)+SUMIF('Migrant stock by age'!$B$4:$B$123,'Regional profile'!$A$1, 'Migrant stock by age'!BH$4:BH$123)</f>
        <v>35825.040999999997</v>
      </c>
      <c r="H662" s="287"/>
      <c r="I662" s="285"/>
      <c r="J662" s="285"/>
      <c r="K662" s="285"/>
      <c r="L662" s="272"/>
      <c r="P662" s="225"/>
    </row>
    <row r="663" spans="1:16" ht="15" customHeight="1">
      <c r="A663" s="325" t="s">
        <v>684</v>
      </c>
      <c r="B663" s="318">
        <f t="shared" si="6"/>
        <v>-12.128782030452861</v>
      </c>
      <c r="C663" s="327">
        <f t="shared" si="7"/>
        <v>4.7342522391417923</v>
      </c>
      <c r="D663" s="289"/>
      <c r="F663" s="290">
        <f>SUMIF('Migrant stock by age'!$C$4:$C$123,'Regional profile'!$A$1, 'Migrant stock by age'!BI$4:BI$123)+SUMIF('Migrant stock by age'!$B$4:$B$123,'Regional profile'!$A$1, 'Migrant stock by age'!BI$4:BI$123)</f>
        <v>33822.11</v>
      </c>
      <c r="H663" s="287"/>
      <c r="I663" s="285"/>
      <c r="J663" s="285"/>
      <c r="K663" s="285"/>
      <c r="L663" s="272"/>
      <c r="P663" s="225"/>
    </row>
    <row r="664" spans="1:16" ht="15" customHeight="1">
      <c r="A664" s="325" t="s">
        <v>685</v>
      </c>
      <c r="B664" s="318">
        <f t="shared" si="6"/>
        <v>-12.35180165319106</v>
      </c>
      <c r="C664" s="327">
        <f t="shared" si="7"/>
        <v>4.7367052527183766</v>
      </c>
      <c r="D664" s="289"/>
      <c r="F664" s="290">
        <f>SUMIF('Migrant stock by age'!$C$4:$C$123,'Regional profile'!$A$1, 'Migrant stock by age'!BJ$4:BJ$123)+SUMIF('Migrant stock by age'!$B$4:$B$123,'Regional profile'!$A$1, 'Migrant stock by age'!BJ$4:BJ$123)</f>
        <v>29901.565000000002</v>
      </c>
      <c r="H664" s="287"/>
      <c r="I664" s="285"/>
      <c r="J664" s="285"/>
      <c r="K664" s="285"/>
      <c r="L664" s="272"/>
      <c r="P664" s="225"/>
    </row>
    <row r="665" spans="1:16" ht="15" customHeight="1">
      <c r="A665" s="325" t="s">
        <v>686</v>
      </c>
      <c r="B665" s="318">
        <f t="shared" si="6"/>
        <v>-11.763343783545018</v>
      </c>
      <c r="C665" s="327">
        <f t="shared" si="7"/>
        <v>4.0625552497381614</v>
      </c>
      <c r="D665" s="289"/>
      <c r="F665" s="290">
        <f>SUMIF('Migrant stock by age'!$C$4:$C$123,'Regional profile'!$A$1, 'Migrant stock by age'!BK$4:BK$123)+SUMIF('Migrant stock by age'!$B$4:$B$123,'Regional profile'!$A$1, 'Migrant stock by age'!BK$4:BK$123)</f>
        <v>25147.177999999996</v>
      </c>
      <c r="H665" s="287"/>
      <c r="I665" s="285"/>
      <c r="J665" s="285"/>
      <c r="K665" s="285"/>
      <c r="L665" s="272"/>
      <c r="P665" s="225"/>
    </row>
    <row r="666" spans="1:16" ht="15" customHeight="1">
      <c r="A666" s="325" t="s">
        <v>687</v>
      </c>
      <c r="B666" s="318">
        <f t="shared" si="6"/>
        <v>-10.373162033297659</v>
      </c>
      <c r="C666" s="327">
        <f t="shared" si="7"/>
        <v>3.3862131879910855</v>
      </c>
      <c r="D666" s="289"/>
      <c r="F666" s="290">
        <f>SUMIF('Migrant stock by age'!$C$4:$C$123,'Regional profile'!$A$1, 'Migrant stock by age'!BL$4:BL$123)+SUMIF('Migrant stock by age'!$B$4:$B$123,'Regional profile'!$A$1, 'Migrant stock by age'!BL$4:BL$123)</f>
        <v>20716.711000000003</v>
      </c>
      <c r="H666" s="287"/>
      <c r="I666" s="285"/>
      <c r="J666" s="285"/>
      <c r="K666" s="285"/>
      <c r="L666" s="272"/>
      <c r="P666" s="225"/>
    </row>
    <row r="667" spans="1:16" ht="15" customHeight="1">
      <c r="A667" s="325" t="s">
        <v>688</v>
      </c>
      <c r="B667" s="318">
        <f t="shared" si="6"/>
        <v>-8.1429334445041288</v>
      </c>
      <c r="C667" s="327">
        <f t="shared" si="7"/>
        <v>2.6521128283990407</v>
      </c>
      <c r="D667" s="289"/>
      <c r="F667" s="290">
        <f>SUMIF('Migrant stock by age'!$C$4:$C$123,'Regional profile'!$A$1, 'Migrant stock by age'!BM$4:BM$123)+SUMIF('Migrant stock by age'!$B$4:$B$123,'Regional profile'!$A$1, 'Migrant stock by age'!BM$4:BM$123)</f>
        <v>17002.067000000003</v>
      </c>
      <c r="H667" s="287"/>
      <c r="I667" s="285"/>
      <c r="J667" s="285"/>
      <c r="K667" s="285"/>
      <c r="L667" s="272"/>
      <c r="P667" s="225"/>
    </row>
    <row r="668" spans="1:16" ht="15" customHeight="1">
      <c r="A668" s="325" t="s">
        <v>689</v>
      </c>
      <c r="B668" s="318">
        <f t="shared" si="6"/>
        <v>-5.9668091595489043</v>
      </c>
      <c r="C668" s="327">
        <f t="shared" si="7"/>
        <v>2.2920223502122963</v>
      </c>
      <c r="D668" s="289"/>
      <c r="F668" s="290">
        <f>SUMIF('Migrant stock by age'!$C$4:$C$123,'Regional profile'!$A$1, 'Migrant stock by age'!BN$4:BN$123)+SUMIF('Migrant stock by age'!$B$4:$B$123,'Regional profile'!$A$1, 'Migrant stock by age'!BN$4:BN$123)</f>
        <v>13441.840999999999</v>
      </c>
      <c r="H668" s="287"/>
      <c r="I668" s="285"/>
      <c r="J668" s="285"/>
      <c r="K668" s="285"/>
      <c r="L668" s="272"/>
      <c r="P668" s="225"/>
    </row>
    <row r="669" spans="1:16" ht="15" customHeight="1">
      <c r="A669" s="325" t="s">
        <v>690</v>
      </c>
      <c r="B669" s="318">
        <f t="shared" si="6"/>
        <v>-3.7942959186819647</v>
      </c>
      <c r="C669" s="327">
        <f t="shared" si="7"/>
        <v>1.9851557681673955</v>
      </c>
      <c r="D669" s="289"/>
      <c r="F669" s="290">
        <f>SUMIF('Migrant stock by age'!$C$4:$C$123,'Regional profile'!$A$1, 'Migrant stock by age'!BO$4:BO$123)+SUMIF('Migrant stock by age'!$B$4:$B$123,'Regional profile'!$A$1, 'Migrant stock by age'!BO$4:BO$123)</f>
        <v>10346.240999999998</v>
      </c>
      <c r="H669" s="287"/>
      <c r="I669" s="285"/>
      <c r="J669" s="285"/>
      <c r="K669" s="285"/>
      <c r="L669" s="272"/>
      <c r="P669" s="225"/>
    </row>
    <row r="670" spans="1:16" ht="15" customHeight="1">
      <c r="A670" s="325" t="s">
        <v>691</v>
      </c>
      <c r="B670" s="318">
        <f t="shared" si="6"/>
        <v>-2.722902597990466</v>
      </c>
      <c r="C670" s="327">
        <f t="shared" si="7"/>
        <v>1.8782425000125551</v>
      </c>
      <c r="D670" s="289"/>
      <c r="F670" s="290">
        <f>SUMIF('Migrant stock by age'!$C$4:$C$123,'Regional profile'!$A$1, 'Migrant stock by age'!BP$4:BP$123)+SUMIF('Migrant stock by age'!$B$4:$B$123,'Regional profile'!$A$1, 'Migrant stock by age'!BP$4:BP$123)</f>
        <v>7367.5789999999997</v>
      </c>
      <c r="H670" s="287"/>
      <c r="I670" s="285"/>
      <c r="J670" s="285"/>
      <c r="K670" s="285"/>
      <c r="L670" s="272"/>
      <c r="P670" s="225"/>
    </row>
    <row r="671" spans="1:16" ht="15" customHeight="1">
      <c r="A671" s="325" t="s">
        <v>692</v>
      </c>
      <c r="B671" s="318">
        <f t="shared" si="6"/>
        <v>-2.3126721181917476</v>
      </c>
      <c r="C671" s="327">
        <f t="shared" si="7"/>
        <v>1.9970984341605831</v>
      </c>
      <c r="D671" s="289"/>
      <c r="F671" s="290">
        <f>SUMIF('Migrant stock by age'!$C$4:$C$123,'Regional profile'!$A$1, 'Migrant stock by age'!BQ$4:BQ$123)+SUMIF('Migrant stock by age'!$B$4:$B$123,'Regional profile'!$A$1, 'Migrant stock by age'!BQ$4:BQ$123)</f>
        <v>4929.7519999999986</v>
      </c>
      <c r="H671" s="287"/>
      <c r="I671" s="285"/>
      <c r="J671" s="285"/>
      <c r="K671" s="285"/>
      <c r="L671" s="272"/>
      <c r="P671" s="225"/>
    </row>
    <row r="672" spans="1:16" ht="15" customHeight="1">
      <c r="A672" s="325" t="s">
        <v>728</v>
      </c>
      <c r="B672" s="318">
        <f t="shared" si="6"/>
        <v>-1.8707042360587611</v>
      </c>
      <c r="C672" s="327">
        <f t="shared" si="7"/>
        <v>1.7583888153352039</v>
      </c>
      <c r="D672" s="289"/>
      <c r="F672" s="290">
        <f>SUMIF('Migrant stock by age'!$C$4:$C$123,'Regional profile'!$A$1, 'Migrant stock by age'!BR$4:BR$123)+SUMIF('Migrant stock by age'!$B$4:$B$123,'Regional profile'!$A$1, 'Migrant stock by age'!BR$4:BR$123)</f>
        <v>6314.3600000000006</v>
      </c>
      <c r="H672" s="287"/>
      <c r="I672" s="285"/>
      <c r="J672" s="285"/>
      <c r="K672" s="285"/>
      <c r="L672" s="272"/>
      <c r="P672" s="225"/>
    </row>
    <row r="673" spans="1:16" ht="15" customHeight="1">
      <c r="H673" s="287"/>
      <c r="I673" s="285"/>
      <c r="J673" s="285"/>
      <c r="K673" s="285"/>
      <c r="L673" s="272"/>
      <c r="P673" s="225"/>
    </row>
    <row r="674" spans="1:16" ht="15" customHeight="1">
      <c r="H674" s="287"/>
      <c r="I674" s="285"/>
      <c r="J674" s="285"/>
      <c r="K674" s="285"/>
      <c r="L674" s="272"/>
      <c r="P674" s="225"/>
    </row>
    <row r="675" spans="1:16" ht="15" customHeight="1">
      <c r="H675" s="291"/>
      <c r="I675" s="285"/>
      <c r="J675" s="285"/>
      <c r="K675" s="285"/>
      <c r="L675" s="272"/>
      <c r="P675" s="225"/>
    </row>
    <row r="676" spans="1:16" ht="15" customHeight="1">
      <c r="K676" s="272"/>
      <c r="L676" s="272"/>
      <c r="P676" s="272"/>
    </row>
    <row r="677" spans="1:16" ht="15" customHeight="1">
      <c r="K677" s="272"/>
      <c r="L677" s="272"/>
    </row>
    <row r="678" spans="1:16" ht="15" customHeight="1">
      <c r="A678" s="203"/>
      <c r="K678" s="272"/>
      <c r="L678" s="272"/>
    </row>
    <row r="679" spans="1:16" ht="15" customHeight="1">
      <c r="K679" s="272"/>
      <c r="L679" s="272"/>
    </row>
    <row r="680" spans="1:16" ht="15" customHeight="1">
      <c r="A680" s="189"/>
      <c r="B680" s="245"/>
      <c r="C680" s="245"/>
      <c r="D680" s="245"/>
      <c r="E680" s="245"/>
      <c r="F680" s="245"/>
      <c r="G680" s="245"/>
      <c r="H680" s="245"/>
      <c r="K680" s="272"/>
      <c r="L680" s="272"/>
    </row>
    <row r="681" spans="1:16" ht="15" customHeight="1">
      <c r="A681" s="191"/>
      <c r="K681" s="272"/>
      <c r="L681" s="272"/>
    </row>
    <row r="682" spans="1:16" ht="15" customHeight="1">
      <c r="A682" s="280"/>
      <c r="K682" s="272"/>
      <c r="L682" s="272"/>
    </row>
    <row r="683" spans="1:16" ht="15" customHeight="1">
      <c r="A683" s="280"/>
      <c r="K683" s="272"/>
      <c r="L683" s="272"/>
    </row>
    <row r="684" spans="1:16" ht="15" customHeight="1">
      <c r="A684" s="280"/>
      <c r="K684" s="272"/>
      <c r="L684" s="272"/>
    </row>
    <row r="685" spans="1:16" ht="15" customHeight="1">
      <c r="A685" s="280"/>
      <c r="K685" s="272"/>
      <c r="L685" s="272"/>
    </row>
    <row r="686" spans="1:16" ht="15" customHeight="1">
      <c r="A686" s="280"/>
      <c r="K686" s="272"/>
      <c r="L686" s="272"/>
    </row>
    <row r="687" spans="1:16" ht="15" customHeight="1">
      <c r="A687" s="280"/>
      <c r="B687" s="190"/>
      <c r="C687" s="190"/>
      <c r="D687" s="190"/>
      <c r="K687" s="272"/>
      <c r="L687" s="272"/>
    </row>
    <row r="688" spans="1:16" ht="15" customHeight="1">
      <c r="A688" s="286" t="s">
        <v>733</v>
      </c>
      <c r="B688" s="292"/>
      <c r="C688" s="292"/>
      <c r="D688" s="292"/>
      <c r="K688" s="272"/>
      <c r="L688" s="272"/>
    </row>
    <row r="689" spans="1:20" ht="15" customHeight="1">
      <c r="A689" s="280"/>
      <c r="B689" s="292"/>
      <c r="C689" s="292"/>
      <c r="D689" s="292"/>
      <c r="K689" s="272"/>
      <c r="L689" s="272"/>
    </row>
    <row r="690" spans="1:20" ht="15" customHeight="1">
      <c r="A690" s="324" t="s">
        <v>943</v>
      </c>
      <c r="K690" s="272"/>
      <c r="L690" s="272"/>
    </row>
    <row r="691" spans="1:20" ht="15" customHeight="1">
      <c r="A691" s="337" t="s">
        <v>742</v>
      </c>
      <c r="B691" s="333"/>
      <c r="C691" s="333"/>
      <c r="D691" s="333"/>
      <c r="E691" s="333"/>
      <c r="K691" s="272"/>
      <c r="L691" s="272"/>
      <c r="S691" s="186"/>
      <c r="T691" s="186"/>
    </row>
    <row r="692" spans="1:20" ht="15" customHeight="1">
      <c r="A692" s="335" t="str">
        <f>VLOOKUP($A$1&amp;1, 'Mig. stock by origin and destin'!$A$3:$E$17, 2, 0)</f>
        <v>India</v>
      </c>
      <c r="B692" s="338"/>
      <c r="C692" s="338"/>
      <c r="D692" s="333"/>
      <c r="E692" s="310">
        <f>VLOOKUP($A$1&amp;1, 'Mig. stock by origin and destin'!$A$3:$E$17, 3, 0)</f>
        <v>8920122</v>
      </c>
      <c r="K692" s="272"/>
      <c r="L692" s="272"/>
    </row>
    <row r="693" spans="1:20" ht="15" customHeight="1">
      <c r="A693" s="335" t="str">
        <f>VLOOKUP($A$1&amp;2, 'Mig. stock by origin and destin'!$A$3:$E$17, 2, 0)</f>
        <v>State of Palestine</v>
      </c>
      <c r="B693" s="338"/>
      <c r="C693" s="338"/>
      <c r="D693" s="333"/>
      <c r="E693" s="310">
        <f>VLOOKUP($A$1&amp;2, 'Mig. stock by origin and destin'!$A$3:$E$17, 3, 0)</f>
        <v>3733768</v>
      </c>
      <c r="K693" s="272"/>
      <c r="L693" s="272"/>
    </row>
    <row r="694" spans="1:20" ht="15" customHeight="1">
      <c r="A694" s="335" t="str">
        <f>VLOOKUP($A$1&amp;3, 'Mig. stock by origin and destin'!$A$3:$E$17, 2, 0)</f>
        <v>Syrian Arab Republic</v>
      </c>
      <c r="B694" s="338"/>
      <c r="C694" s="339"/>
      <c r="D694" s="333"/>
      <c r="E694" s="310">
        <f>VLOOKUP($A$1&amp;3, 'Mig. stock by origin and destin'!$A$3:$E$17, 3, 0)</f>
        <v>3182333</v>
      </c>
      <c r="K694" s="272"/>
      <c r="L694" s="272"/>
    </row>
    <row r="695" spans="1:20" ht="15" customHeight="1">
      <c r="A695" s="332" t="s">
        <v>944</v>
      </c>
      <c r="B695" s="333"/>
      <c r="C695" s="333"/>
      <c r="D695" s="333"/>
      <c r="E695" s="341">
        <f>SUMIF('Mig. stock by origin and destin'!$C$20:$C$41,'Regional profile'!$A$1,'Mig. stock by origin and destin'!$D$20:$D$41)+SUMIF('Mig. stock by origin and destin'!$B$20:$B$41,'Regional profile'!$A$1, 'Mig. stock by origin and destin'!$D$20:$D$41)</f>
        <v>38076401</v>
      </c>
      <c r="F695" s="186"/>
      <c r="K695" s="272"/>
      <c r="L695" s="272"/>
      <c r="M695" s="272"/>
      <c r="N695" s="222"/>
      <c r="O695" s="223"/>
      <c r="P695" s="223"/>
    </row>
    <row r="696" spans="1:20" ht="15" customHeight="1">
      <c r="A696" s="282" t="s">
        <v>731</v>
      </c>
      <c r="B696" s="196"/>
      <c r="C696" s="196"/>
      <c r="D696" s="196"/>
      <c r="E696" s="196"/>
      <c r="F696" s="196"/>
      <c r="K696" s="272"/>
      <c r="L696" s="272"/>
      <c r="M696" s="272"/>
      <c r="N696" s="222"/>
      <c r="O696" s="223"/>
      <c r="P696" s="223"/>
    </row>
    <row r="698" spans="1:20" ht="15" customHeight="1">
      <c r="A698" s="324" t="s">
        <v>1025</v>
      </c>
    </row>
    <row r="699" spans="1:20" ht="15" customHeight="1">
      <c r="A699" s="337" t="s">
        <v>869</v>
      </c>
      <c r="B699" s="333"/>
      <c r="C699" s="333"/>
      <c r="D699" s="333"/>
      <c r="E699" s="333"/>
    </row>
    <row r="700" spans="1:20" ht="15" customHeight="1">
      <c r="A700" s="335" t="str">
        <f>VLOOKUP($A$1&amp;1, 'Mig. stock by origin and destin'!$A$3:$E$17, 4, 0)</f>
        <v>Turkey</v>
      </c>
      <c r="B700" s="338"/>
      <c r="C700" s="338"/>
      <c r="D700" s="333"/>
      <c r="E700" s="310">
        <f>VLOOKUP($A$1&amp;1, 'Mig. stock by origin and destin'!$A$3:$E$17, 5, 0)</f>
        <v>3316637</v>
      </c>
    </row>
    <row r="701" spans="1:20" ht="15" customHeight="1">
      <c r="A701" s="335" t="str">
        <f>VLOOKUP($A$1&amp;2, 'Mig. stock by origin and destin'!$A$3:$E$17, 4, 0)</f>
        <v>Jordan</v>
      </c>
      <c r="B701" s="338"/>
      <c r="C701" s="338"/>
      <c r="D701" s="333"/>
      <c r="E701" s="310">
        <f>VLOOKUP($A$1&amp;2, 'Mig. stock by origin and destin'!$A$3:$E$17, 5, 0)</f>
        <v>3139656</v>
      </c>
    </row>
    <row r="702" spans="1:20" ht="15" customHeight="1">
      <c r="A702" s="335" t="str">
        <f>VLOOKUP($A$1&amp;3, 'Mig. stock by origin and destin'!$A$3:$E$17, 4, 0)</f>
        <v>Saudi Arabia</v>
      </c>
      <c r="B702" s="338"/>
      <c r="C702" s="339"/>
      <c r="D702" s="333"/>
      <c r="E702" s="310">
        <f>VLOOKUP($A$1&amp;3, 'Mig. stock by origin and destin'!$A$3:$E$17, 5, 0)</f>
        <v>3113173</v>
      </c>
    </row>
    <row r="703" spans="1:20" ht="15" customHeight="1">
      <c r="A703" s="340" t="s">
        <v>1024</v>
      </c>
      <c r="B703" s="333"/>
      <c r="C703" s="333"/>
      <c r="D703" s="333"/>
      <c r="E703" s="341">
        <f>SUMIF('Mig. stock by origin and destin'!$C$20:$C$41,'Regional profile'!$A$1,'Mig. stock by origin and destin'!$E$20:$E$41)+SUMIF('Mig. stock by origin and destin'!$B$20:$B$41,'Regional profile'!$A$1, 'Mig. stock by origin and destin'!$E$20:$E$41)</f>
        <v>29060042</v>
      </c>
    </row>
    <row r="704" spans="1:20" ht="15" customHeight="1">
      <c r="A704" s="294" t="s">
        <v>874</v>
      </c>
      <c r="B704" s="196"/>
      <c r="C704" s="196"/>
      <c r="D704" s="196"/>
      <c r="E704" s="196"/>
    </row>
    <row r="706" spans="1:6" ht="15" customHeight="1">
      <c r="A706" s="324" t="s">
        <v>870</v>
      </c>
    </row>
    <row r="707" spans="1:6" ht="15" customHeight="1">
      <c r="A707" s="334" t="s">
        <v>1094</v>
      </c>
      <c r="B707" s="333"/>
      <c r="C707" s="333"/>
      <c r="D707" s="333"/>
      <c r="E707" s="310">
        <f>SUMIF(Remittances!$C$3:$C$24,'Regional profile'!$A$1, Remittances!$D$3:$D$24)+SUMIF(Remittances!$B$3:$B$24,'Regional profile'!$A$1, Remittances!$D$3:$D$24)</f>
        <v>62066.201997149707</v>
      </c>
    </row>
    <row r="708" spans="1:6" ht="15" customHeight="1">
      <c r="A708" s="334" t="s">
        <v>1095</v>
      </c>
      <c r="B708" s="333"/>
      <c r="C708" s="333"/>
      <c r="D708" s="333"/>
      <c r="E708" s="310">
        <f>SUMIF(Remittances!$C$3:$C$24,'Regional profile'!$A$1, Remittances!$F$3:$F$24)+SUMIF(Remittances!$B$3:$B$24,'Regional profile'!$A$1, Remittances!$F$3:$F$24)</f>
        <v>125506.43800096697</v>
      </c>
    </row>
    <row r="709" spans="1:6" ht="15" customHeight="1">
      <c r="A709" s="335" t="s">
        <v>1096</v>
      </c>
      <c r="B709" s="333"/>
      <c r="C709" s="333"/>
      <c r="D709" s="333"/>
      <c r="E709" s="336">
        <f>VLOOKUP($A$1, Remittances!$A$30:$B$34, 2, 0)</f>
        <v>2.7591122241152122</v>
      </c>
      <c r="F709" s="295"/>
    </row>
    <row r="710" spans="1:6" ht="15" customHeight="1">
      <c r="A710" s="296" t="s">
        <v>875</v>
      </c>
      <c r="B710" s="196"/>
      <c r="C710" s="196"/>
      <c r="D710" s="196"/>
      <c r="E710" s="196"/>
    </row>
    <row r="711" spans="1:6" ht="15" customHeight="1">
      <c r="A711" s="297" t="s">
        <v>1130</v>
      </c>
      <c r="B711" s="196"/>
      <c r="C711" s="196"/>
      <c r="D711" s="196"/>
      <c r="E711" s="196"/>
    </row>
    <row r="712" spans="1:6" ht="15" customHeight="1">
      <c r="A712" s="297" t="s">
        <v>1097</v>
      </c>
      <c r="B712" s="196"/>
      <c r="C712" s="196"/>
      <c r="D712" s="196"/>
      <c r="E712" s="196"/>
    </row>
    <row r="713" spans="1:6" ht="15" customHeight="1">
      <c r="A713" s="297" t="s">
        <v>1098</v>
      </c>
      <c r="B713" s="196"/>
      <c r="C713" s="196"/>
      <c r="D713" s="196"/>
      <c r="E713" s="196"/>
    </row>
    <row r="714" spans="1:6" ht="15" customHeight="1">
      <c r="A714" s="297" t="s">
        <v>1099</v>
      </c>
    </row>
    <row r="715" spans="1:6" ht="15" customHeight="1">
      <c r="A715" s="297"/>
    </row>
    <row r="716" spans="1:6" ht="15" customHeight="1">
      <c r="A716" s="324" t="s">
        <v>1021</v>
      </c>
    </row>
    <row r="717" spans="1:6" ht="15" customHeight="1">
      <c r="A717" s="361" t="s">
        <v>18</v>
      </c>
      <c r="B717" s="333"/>
      <c r="C717" s="333"/>
      <c r="D717" s="333"/>
      <c r="E717" s="310">
        <f>SUMIF('Refugees and IDPs'!$C$3:$C$24,'Regional profile'!$A$1, 'Refugees and IDPs'!$D$3:$D$24)+SUMIF('Refugees and IDPs'!$B$3:$B$24,'Regional profile'!$A$1, 'Refugees and IDPs'!$D$3:$D$24)</f>
        <v>3787463</v>
      </c>
    </row>
    <row r="718" spans="1:6" ht="15" customHeight="1">
      <c r="A718" s="296" t="s">
        <v>1120</v>
      </c>
      <c r="B718" s="196"/>
      <c r="C718" s="196"/>
      <c r="D718" s="196"/>
      <c r="E718" s="196"/>
    </row>
    <row r="719" spans="1:6" ht="15" customHeight="1">
      <c r="A719" s="297" t="s">
        <v>947</v>
      </c>
    </row>
    <row r="721" spans="1:5" ht="15" customHeight="1">
      <c r="A721" s="324" t="s">
        <v>1022</v>
      </c>
    </row>
    <row r="722" spans="1:5" ht="15" customHeight="1">
      <c r="A722" s="361" t="s">
        <v>18</v>
      </c>
      <c r="B722" s="333"/>
      <c r="C722" s="333"/>
      <c r="D722" s="333"/>
      <c r="E722" s="310">
        <f>IF((SUMIF('Refugees and IDPs'!$C$3:$C$24,'Regional profile'!$A$1, 'Refugees and IDPs'!$E$3:$E$24)+SUMIF('Refugees and IDPs'!$B$3:$B$24,'Regional profile'!$A$1, 'Refugees and IDPs'!$E$3:$E$24))=0, "..",(SUMIF('Refugees and IDPs'!$C$3:$C$24,'Regional profile'!$A$1, 'Refugees and IDPs'!$E$3:$E$24)+SUMIF('Refugees and IDPs'!$B$3:$B$24,'Regional profile'!$A$1, 'Refugees and IDPs'!$E$3:$E$24)))</f>
        <v>14814155</v>
      </c>
    </row>
    <row r="723" spans="1:5" ht="15" customHeight="1">
      <c r="A723" s="296" t="s">
        <v>1120</v>
      </c>
      <c r="B723" s="196"/>
      <c r="C723" s="196"/>
      <c r="D723" s="196"/>
      <c r="E723" s="196"/>
    </row>
    <row r="724" spans="1:5" ht="15" customHeight="1">
      <c r="A724" s="297" t="s">
        <v>946</v>
      </c>
      <c r="B724" s="196"/>
      <c r="C724" s="196"/>
      <c r="D724" s="196"/>
      <c r="E724" s="196"/>
    </row>
    <row r="726" spans="1:5" ht="15" customHeight="1">
      <c r="A726" s="322" t="s">
        <v>1118</v>
      </c>
      <c r="B726" s="323"/>
      <c r="C726" s="323"/>
    </row>
    <row r="727" spans="1:5" ht="15" customHeight="1">
      <c r="A727" s="184"/>
    </row>
    <row r="728" spans="1:5" ht="15" customHeight="1">
      <c r="A728" s="324" t="s">
        <v>1167</v>
      </c>
    </row>
    <row r="743" spans="1:1" ht="15" customHeight="1">
      <c r="A743" s="296" t="s">
        <v>1131</v>
      </c>
    </row>
    <row r="744" spans="1:1" ht="15" customHeight="1">
      <c r="A744" s="296" t="s">
        <v>1121</v>
      </c>
    </row>
    <row r="745" spans="1:1" ht="15" customHeight="1">
      <c r="A745" s="294" t="s">
        <v>1122</v>
      </c>
    </row>
    <row r="746" spans="1:1" ht="15" customHeight="1">
      <c r="A746" s="294"/>
    </row>
    <row r="747" spans="1:1" ht="15" customHeight="1">
      <c r="A747" s="324" t="s">
        <v>1169</v>
      </c>
    </row>
    <row r="762" spans="1:1" ht="15" customHeight="1">
      <c r="A762" s="296" t="s">
        <v>1131</v>
      </c>
    </row>
    <row r="763" spans="1:1" ht="15" customHeight="1">
      <c r="A763" s="296" t="s">
        <v>1121</v>
      </c>
    </row>
    <row r="764" spans="1:1" ht="15" customHeight="1">
      <c r="A764" s="294" t="s">
        <v>1123</v>
      </c>
    </row>
    <row r="765" spans="1:1" ht="15" customHeight="1">
      <c r="A765" s="294"/>
    </row>
    <row r="766" spans="1:1" ht="15" customHeight="1">
      <c r="A766" s="324" t="s">
        <v>1168</v>
      </c>
    </row>
    <row r="781" spans="1:1" ht="15" customHeight="1">
      <c r="A781" s="296" t="s">
        <v>1131</v>
      </c>
    </row>
    <row r="782" spans="1:1" ht="15" customHeight="1">
      <c r="A782" s="296" t="s">
        <v>1125</v>
      </c>
    </row>
    <row r="783" spans="1:1" ht="15" customHeight="1">
      <c r="A783" s="294" t="s">
        <v>1124</v>
      </c>
    </row>
    <row r="784" spans="1:1" ht="15" customHeight="1">
      <c r="A784" s="296"/>
    </row>
    <row r="785" spans="1:4" ht="15" customHeight="1">
      <c r="A785" s="324" t="s">
        <v>949</v>
      </c>
    </row>
    <row r="786" spans="1:4" ht="15" customHeight="1">
      <c r="A786" s="316" t="s">
        <v>19</v>
      </c>
      <c r="B786" s="331" t="s">
        <v>2</v>
      </c>
      <c r="C786" s="314" t="s">
        <v>1</v>
      </c>
      <c r="D786" s="315" t="s">
        <v>18</v>
      </c>
    </row>
    <row r="787" spans="1:4" ht="15" customHeight="1">
      <c r="A787" s="320">
        <v>2000</v>
      </c>
      <c r="B787" s="318">
        <f>VLOOKUP($A$1&amp;2,Unemployment!$A$71:$E$86,3,0)</f>
        <v>24.900689518000394</v>
      </c>
      <c r="C787" s="327">
        <f>VLOOKUP($A$1&amp;3,Unemployment!$A$71:$E$86,3,0)</f>
        <v>33.836844287787692</v>
      </c>
      <c r="D787" s="326">
        <f>VLOOKUP($A$1&amp;1,Unemployment!$A$71:$E$86,3,0)</f>
        <v>27.065069318866787</v>
      </c>
    </row>
    <row r="788" spans="1:4" ht="15" customHeight="1">
      <c r="A788" s="320">
        <v>2010</v>
      </c>
      <c r="B788" s="318">
        <f>VLOOKUP($A$1&amp;2,Unemployment!$A$71:$E$86,4,0)</f>
        <v>17.987965001738324</v>
      </c>
      <c r="C788" s="327">
        <f>VLOOKUP($A$1&amp;3,Unemployment!$A$71:$E$86,4,0)</f>
        <v>38.289135346066956</v>
      </c>
      <c r="D788" s="326">
        <f>VLOOKUP($A$1&amp;1,Unemployment!$A$71:$E$86,4,0)</f>
        <v>22.450836120401338</v>
      </c>
    </row>
    <row r="789" spans="1:4" ht="15" customHeight="1">
      <c r="A789" s="320">
        <v>2019</v>
      </c>
      <c r="B789" s="318">
        <f>VLOOKUP($A$1&amp;2,Unemployment!$A$71:$E$86,5,0)</f>
        <v>21.99320697954272</v>
      </c>
      <c r="C789" s="327">
        <f>VLOOKUP($A$1&amp;3,Unemployment!$A$71:$E$86,5,0)</f>
        <v>38.585635593220346</v>
      </c>
      <c r="D789" s="326">
        <f>VLOOKUP($A$1&amp;1,Unemployment!$A$71:$E$86,5,0)</f>
        <v>25.648263905159084</v>
      </c>
    </row>
    <row r="790" spans="1:4" ht="15" customHeight="1">
      <c r="A790" s="296" t="s">
        <v>950</v>
      </c>
      <c r="B790" s="245"/>
      <c r="C790" s="245"/>
      <c r="D790" s="245"/>
    </row>
    <row r="792" spans="1:4" ht="15" customHeight="1">
      <c r="A792" s="322" t="s">
        <v>978</v>
      </c>
      <c r="C792" s="298"/>
    </row>
    <row r="793" spans="1:4" ht="15" customHeight="1">
      <c r="A793" s="184"/>
      <c r="C793" s="298"/>
    </row>
    <row r="794" spans="1:4" ht="15" customHeight="1">
      <c r="A794" s="324" t="s">
        <v>1180</v>
      </c>
      <c r="C794" s="298"/>
    </row>
    <row r="795" spans="1:4" ht="39">
      <c r="A795" s="316" t="s">
        <v>1009</v>
      </c>
      <c r="B795" s="331" t="s">
        <v>1128</v>
      </c>
      <c r="C795" s="298"/>
    </row>
    <row r="796" spans="1:4" ht="15" customHeight="1">
      <c r="A796" s="320" t="s">
        <v>1008</v>
      </c>
      <c r="B796" s="318">
        <f>VLOOKUP($A$1,Disability!$A$1:$S$38, 2, 0)</f>
        <v>1.0726185537325621</v>
      </c>
      <c r="C796" s="298"/>
    </row>
    <row r="797" spans="1:4" ht="15" customHeight="1">
      <c r="A797" s="320" t="s">
        <v>557</v>
      </c>
      <c r="B797" s="318">
        <f>VLOOKUP($A$1,Disability!$A$1:$S$38, 3, 0)</f>
        <v>1.4447856386850333</v>
      </c>
      <c r="C797" s="298"/>
    </row>
    <row r="798" spans="1:4" ht="15" customHeight="1">
      <c r="A798" s="320" t="s">
        <v>1006</v>
      </c>
      <c r="B798" s="318">
        <f>VLOOKUP($A$1,Disability!$A$1:$S$38, 4, 0)</f>
        <v>1.8471097768170062</v>
      </c>
      <c r="C798" s="298"/>
    </row>
    <row r="799" spans="1:4" ht="15" customHeight="1">
      <c r="A799" s="320" t="s">
        <v>1007</v>
      </c>
      <c r="B799" s="318">
        <f>VLOOKUP($A$1,Disability!$A$1:$S$38, 5, 0)</f>
        <v>5.0881781650627538</v>
      </c>
      <c r="C799" s="298"/>
    </row>
    <row r="800" spans="1:4" ht="15" customHeight="1">
      <c r="A800" s="320" t="s">
        <v>21</v>
      </c>
      <c r="B800" s="318">
        <f>VLOOKUP($A$1,Disability!$A$1:$S$38, 19, 0)</f>
        <v>20.890187036877951</v>
      </c>
      <c r="C800" s="298"/>
    </row>
    <row r="801" spans="1:3" ht="15" customHeight="1">
      <c r="A801" s="218"/>
      <c r="B801" s="240"/>
      <c r="C801" s="298"/>
    </row>
    <row r="816" spans="1:3" ht="15" customHeight="1">
      <c r="A816" s="296" t="s">
        <v>1005</v>
      </c>
    </row>
    <row r="817" spans="1:1" ht="15" customHeight="1">
      <c r="A817" s="296" t="s">
        <v>1105</v>
      </c>
    </row>
    <row r="818" spans="1:1" ht="15" customHeight="1">
      <c r="A818" s="297" t="s">
        <v>1106</v>
      </c>
    </row>
  </sheetData>
  <sheetProtection algorithmName="SHA-512" hashValue="TBp401j694qRYO7Gd986lr9rHBozYQ1JCnosrrS2DVAYP3e4fAO9XB3m0oxnIEirWtGI7FbyFb+VVoaboHH3gg==" saltValue="ahhqEnRN4JFOpy33/uWKzQ==" spinCount="100000" sheet="1"/>
  <hyperlinks>
    <hyperlink ref="A186" location="'Definition of terms'!A1" display="Contraceptive prevalence* (percentage)"/>
    <hyperlink ref="A500" location="'Definition of terms'!A2" display="Demographic dividend "/>
    <hyperlink ref="A465" location="'Definition of terms'!A3" display="Dependency ratios (percentage)"/>
    <hyperlink ref="A794" location="'Definition of terms'!A4" display="Disability prevalence rate (percentage)*"/>
    <hyperlink ref="A766" location="'Definition of terms'!A6" display="Gross tertiary school enrolment ratio* (percentage)"/>
    <hyperlink ref="A747" location="'Definition of terms'!A13" display="Net secondary school enrolment rate* (percentage)"/>
    <hyperlink ref="A728" location="'Definition of terms'!A13" display="Net primary school enrolment rate* (percentage)"/>
    <hyperlink ref="B111" location="'Definition of terms'!A7" display="Infant mortality rate"/>
    <hyperlink ref="A721" location="'Definition of terms'!A8" display="Internally displaced persons,* end 2018"/>
    <hyperlink ref="A599" location="'Definition of terms'!A9" display="International migrant stock by age and sex, 2017"/>
    <hyperlink ref="A76" location="'Definition of terms'!A10" display="Life expectancy at birth (years)"/>
    <hyperlink ref="A144" location="'Definition of terms'!A12" display="Maternal mortality ratio (maternal deaths per 100 000 live births)"/>
    <hyperlink ref="A40" location="'Definition of terms'!A15" display="Population growth rate (percentage)"/>
    <hyperlink ref="C111" location="'Definition of terms'!A23" display="Under-5 mortality rate"/>
    <hyperlink ref="A152" location="'Definition of terms'!A22" display="Total fertility rate (children per woman)"/>
    <hyperlink ref="A318" location="'Definition of terms'!A14" display="Population by age and sex"/>
    <hyperlink ref="C544" location="'Definition of terms'!A19" display="Rural"/>
    <hyperlink ref="B544" location="'Definition of terms'!A24" display="Urban"/>
    <hyperlink ref="A706" location="'Definition of terms'!A18" display="Remittances (millions of US dollars)"/>
    <hyperlink ref="A716" location="'Definition of terms'!A17" display="Refugee population,* end 2018"/>
    <hyperlink ref="A785" location="'Definition of terms'!A27" display="Youth unemployment rate (percentage)"/>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C236"/>
  <sheetViews>
    <sheetView workbookViewId="0">
      <pane xSplit="1" ySplit="2" topLeftCell="B3" activePane="bottomRight" state="frozen"/>
      <selection pane="topRight" activeCell="B1" sqref="B1"/>
      <selection pane="bottomLeft" activeCell="A3" sqref="A3"/>
      <selection pane="bottomRight" activeCell="AD4" sqref="AD4"/>
    </sheetView>
  </sheetViews>
  <sheetFormatPr defaultRowHeight="15"/>
  <cols>
    <col min="1" max="1" width="13.7109375" customWidth="1"/>
    <col min="25" max="25" width="9.85546875" customWidth="1"/>
    <col min="27" max="27" width="9.85546875" customWidth="1"/>
  </cols>
  <sheetData>
    <row r="1" spans="1:29">
      <c r="B1" s="19" t="s">
        <v>867</v>
      </c>
    </row>
    <row r="2" spans="1:29" ht="33.75">
      <c r="A2" s="70" t="s">
        <v>868</v>
      </c>
      <c r="B2" s="59" t="s">
        <v>80</v>
      </c>
      <c r="C2" s="59" t="s">
        <v>89</v>
      </c>
      <c r="D2" s="59" t="s">
        <v>29</v>
      </c>
      <c r="E2" s="59" t="s">
        <v>30</v>
      </c>
      <c r="F2" s="59" t="s">
        <v>81</v>
      </c>
      <c r="G2" s="59" t="s">
        <v>92</v>
      </c>
      <c r="H2" s="59" t="s">
        <v>94</v>
      </c>
      <c r="I2" s="59" t="s">
        <v>95</v>
      </c>
      <c r="J2" s="59" t="s">
        <v>96</v>
      </c>
      <c r="K2" s="59" t="s">
        <v>82</v>
      </c>
      <c r="L2" s="59" t="s">
        <v>73</v>
      </c>
      <c r="M2" s="59" t="s">
        <v>83</v>
      </c>
      <c r="N2" s="59" t="s">
        <v>97</v>
      </c>
      <c r="O2" s="59" t="s">
        <v>98</v>
      </c>
      <c r="P2" s="59" t="s">
        <v>99</v>
      </c>
      <c r="Q2" s="59" t="s">
        <v>22</v>
      </c>
      <c r="R2" s="59" t="s">
        <v>23</v>
      </c>
      <c r="S2" s="59" t="s">
        <v>84</v>
      </c>
      <c r="T2" s="59" t="s">
        <v>100</v>
      </c>
      <c r="U2" s="59" t="s">
        <v>85</v>
      </c>
      <c r="V2" s="59" t="s">
        <v>102</v>
      </c>
      <c r="W2" s="59" t="s">
        <v>103</v>
      </c>
      <c r="Y2" s="153" t="s">
        <v>1030</v>
      </c>
      <c r="Z2" s="153" t="s">
        <v>1069</v>
      </c>
      <c r="AA2" s="153" t="s">
        <v>1072</v>
      </c>
      <c r="AB2" s="153" t="s">
        <v>1070</v>
      </c>
      <c r="AC2" s="153" t="s">
        <v>1093</v>
      </c>
    </row>
    <row r="3" spans="1:29">
      <c r="A3" s="49" t="s">
        <v>99</v>
      </c>
      <c r="B3" s="46">
        <v>0</v>
      </c>
      <c r="C3" s="46">
        <v>0</v>
      </c>
      <c r="D3" s="46">
        <v>0</v>
      </c>
      <c r="E3" s="46">
        <v>0</v>
      </c>
      <c r="F3" s="46">
        <v>871621</v>
      </c>
      <c r="G3" s="46">
        <v>5503</v>
      </c>
      <c r="H3" s="46">
        <v>217904</v>
      </c>
      <c r="I3" s="46">
        <v>0</v>
      </c>
      <c r="J3" s="46">
        <v>139459</v>
      </c>
      <c r="K3" s="46">
        <v>0</v>
      </c>
      <c r="L3" s="46">
        <v>0</v>
      </c>
      <c r="M3" s="46">
        <v>0</v>
      </c>
      <c r="N3" s="46">
        <v>0</v>
      </c>
      <c r="O3" s="46">
        <v>0</v>
      </c>
      <c r="P3" s="46">
        <v>0</v>
      </c>
      <c r="Q3" s="46">
        <v>0</v>
      </c>
      <c r="R3" s="46">
        <v>0</v>
      </c>
      <c r="S3" s="46">
        <v>435810</v>
      </c>
      <c r="T3" s="46">
        <v>745580</v>
      </c>
      <c r="U3" s="46">
        <v>0</v>
      </c>
      <c r="V3" s="46">
        <v>0</v>
      </c>
      <c r="W3" s="46">
        <v>697296</v>
      </c>
      <c r="Y3" s="109">
        <f t="shared" ref="Y3:Y66" si="0">SUM(B3:W3)</f>
        <v>3113173</v>
      </c>
      <c r="Z3" s="109">
        <f t="shared" ref="Z3:Z66" si="1">SUM(B3,K3,M3,U3)</f>
        <v>0</v>
      </c>
      <c r="AA3" s="109">
        <f t="shared" ref="AA3:AA66" si="2">SUM(F3,G3,H3,J3,R3,T3)</f>
        <v>1980067</v>
      </c>
      <c r="AB3" s="109">
        <f t="shared" ref="AB3:AB66" si="3">SUM(C3,I3,N3,O3,P3,V3)</f>
        <v>0</v>
      </c>
      <c r="AC3" s="109">
        <f t="shared" ref="AC3:AC66" si="4">SUM(D3,E3,L3,Q3,S3,W3)</f>
        <v>1133106</v>
      </c>
    </row>
    <row r="4" spans="1:29">
      <c r="A4" s="49" t="s">
        <v>42</v>
      </c>
      <c r="B4" s="46">
        <v>0</v>
      </c>
      <c r="C4" s="46">
        <v>0</v>
      </c>
      <c r="D4" s="46">
        <v>0</v>
      </c>
      <c r="E4" s="46">
        <v>0</v>
      </c>
      <c r="F4" s="46">
        <v>5151</v>
      </c>
      <c r="G4" s="46">
        <v>0</v>
      </c>
      <c r="H4" s="46">
        <v>0</v>
      </c>
      <c r="I4" s="46">
        <v>0</v>
      </c>
      <c r="J4" s="46">
        <v>0</v>
      </c>
      <c r="K4" s="46">
        <v>153</v>
      </c>
      <c r="L4" s="46">
        <v>0</v>
      </c>
      <c r="M4" s="46">
        <v>0</v>
      </c>
      <c r="N4" s="46">
        <v>0</v>
      </c>
      <c r="O4" s="46">
        <v>0</v>
      </c>
      <c r="P4" s="46">
        <v>0</v>
      </c>
      <c r="Q4" s="46">
        <v>0</v>
      </c>
      <c r="R4" s="46">
        <v>0</v>
      </c>
      <c r="S4" s="46">
        <v>563135</v>
      </c>
      <c r="T4" s="46">
        <v>0</v>
      </c>
      <c r="U4" s="46">
        <v>0</v>
      </c>
      <c r="V4" s="46">
        <v>0</v>
      </c>
      <c r="W4" s="46">
        <v>0</v>
      </c>
      <c r="Y4" s="109">
        <f t="shared" si="0"/>
        <v>568439</v>
      </c>
      <c r="Z4" s="109">
        <f t="shared" si="1"/>
        <v>153</v>
      </c>
      <c r="AA4" s="109">
        <f t="shared" si="2"/>
        <v>5151</v>
      </c>
      <c r="AB4" s="109">
        <f t="shared" si="3"/>
        <v>0</v>
      </c>
      <c r="AC4" s="109">
        <f t="shared" si="4"/>
        <v>563135</v>
      </c>
    </row>
    <row r="5" spans="1:29">
      <c r="A5" s="49" t="s">
        <v>32</v>
      </c>
      <c r="B5" s="46">
        <v>0</v>
      </c>
      <c r="C5" s="46">
        <v>0</v>
      </c>
      <c r="D5" s="46">
        <v>0</v>
      </c>
      <c r="E5" s="46">
        <v>3910</v>
      </c>
      <c r="F5" s="46">
        <v>0</v>
      </c>
      <c r="G5" s="46">
        <v>0</v>
      </c>
      <c r="H5" s="46">
        <v>0</v>
      </c>
      <c r="I5" s="46">
        <v>0</v>
      </c>
      <c r="J5" s="46">
        <v>0</v>
      </c>
      <c r="K5" s="46">
        <v>0</v>
      </c>
      <c r="L5" s="46">
        <v>0</v>
      </c>
      <c r="M5" s="46">
        <v>0</v>
      </c>
      <c r="N5" s="46">
        <v>0</v>
      </c>
      <c r="O5" s="46">
        <v>0</v>
      </c>
      <c r="P5" s="46">
        <v>0</v>
      </c>
      <c r="Q5" s="46">
        <v>467508</v>
      </c>
      <c r="R5" s="46">
        <v>0</v>
      </c>
      <c r="S5" s="46">
        <v>41734</v>
      </c>
      <c r="T5" s="46">
        <v>0</v>
      </c>
      <c r="U5" s="46">
        <v>0</v>
      </c>
      <c r="V5" s="46">
        <v>0</v>
      </c>
      <c r="W5" s="46">
        <v>153</v>
      </c>
      <c r="Y5" s="109">
        <f t="shared" si="0"/>
        <v>513305</v>
      </c>
      <c r="Z5" s="109">
        <f t="shared" si="1"/>
        <v>0</v>
      </c>
      <c r="AA5" s="109">
        <f t="shared" si="2"/>
        <v>0</v>
      </c>
      <c r="AB5" s="109">
        <f t="shared" si="3"/>
        <v>0</v>
      </c>
      <c r="AC5" s="109">
        <f t="shared" si="4"/>
        <v>513305</v>
      </c>
    </row>
    <row r="6" spans="1:29">
      <c r="A6" s="49" t="s">
        <v>33</v>
      </c>
      <c r="B6" s="46">
        <v>0</v>
      </c>
      <c r="C6" s="46">
        <v>0</v>
      </c>
      <c r="D6" s="46">
        <v>0</v>
      </c>
      <c r="E6" s="46">
        <v>0</v>
      </c>
      <c r="F6" s="46">
        <v>0</v>
      </c>
      <c r="G6" s="46">
        <v>0</v>
      </c>
      <c r="H6" s="46">
        <v>0</v>
      </c>
      <c r="I6" s="46">
        <v>0</v>
      </c>
      <c r="J6" s="46">
        <v>0</v>
      </c>
      <c r="K6" s="46">
        <v>0</v>
      </c>
      <c r="L6" s="46">
        <v>0</v>
      </c>
      <c r="M6" s="46">
        <v>0</v>
      </c>
      <c r="N6" s="46">
        <v>0</v>
      </c>
      <c r="O6" s="46">
        <v>0</v>
      </c>
      <c r="P6" s="46">
        <v>0</v>
      </c>
      <c r="Q6" s="46">
        <v>485864</v>
      </c>
      <c r="R6" s="46">
        <v>0</v>
      </c>
      <c r="S6" s="46">
        <v>7573</v>
      </c>
      <c r="T6" s="46">
        <v>0</v>
      </c>
      <c r="U6" s="46">
        <v>0</v>
      </c>
      <c r="V6" s="46">
        <v>0</v>
      </c>
      <c r="W6" s="46">
        <v>0</v>
      </c>
      <c r="Y6" s="109">
        <f t="shared" si="0"/>
        <v>493437</v>
      </c>
      <c r="Z6" s="109">
        <f t="shared" si="1"/>
        <v>0</v>
      </c>
      <c r="AA6" s="109">
        <f t="shared" si="2"/>
        <v>0</v>
      </c>
      <c r="AB6" s="109">
        <f t="shared" si="3"/>
        <v>0</v>
      </c>
      <c r="AC6" s="109">
        <f t="shared" si="4"/>
        <v>493437</v>
      </c>
    </row>
    <row r="7" spans="1:29">
      <c r="A7" s="49" t="s">
        <v>51</v>
      </c>
      <c r="B7" s="46">
        <v>0</v>
      </c>
      <c r="C7" s="46">
        <v>0</v>
      </c>
      <c r="D7" s="46">
        <v>0</v>
      </c>
      <c r="E7" s="46">
        <v>0</v>
      </c>
      <c r="F7" s="46">
        <v>0</v>
      </c>
      <c r="G7" s="46">
        <v>0</v>
      </c>
      <c r="H7" s="46">
        <v>0</v>
      </c>
      <c r="I7" s="46">
        <v>0</v>
      </c>
      <c r="J7" s="46">
        <v>0</v>
      </c>
      <c r="K7" s="46">
        <v>1238</v>
      </c>
      <c r="L7" s="46">
        <v>0</v>
      </c>
      <c r="M7" s="46">
        <v>0</v>
      </c>
      <c r="N7" s="46">
        <v>0</v>
      </c>
      <c r="O7" s="46">
        <v>0</v>
      </c>
      <c r="P7" s="46">
        <v>0</v>
      </c>
      <c r="Q7" s="46">
        <v>0</v>
      </c>
      <c r="R7" s="46">
        <v>0</v>
      </c>
      <c r="S7" s="46">
        <v>344286</v>
      </c>
      <c r="T7" s="46">
        <v>0</v>
      </c>
      <c r="U7" s="46">
        <v>0</v>
      </c>
      <c r="V7" s="46">
        <v>0</v>
      </c>
      <c r="W7" s="46">
        <v>0</v>
      </c>
      <c r="Y7" s="109">
        <f t="shared" si="0"/>
        <v>345524</v>
      </c>
      <c r="Z7" s="109">
        <f t="shared" si="1"/>
        <v>1238</v>
      </c>
      <c r="AA7" s="109">
        <f t="shared" si="2"/>
        <v>0</v>
      </c>
      <c r="AB7" s="109">
        <f t="shared" si="3"/>
        <v>0</v>
      </c>
      <c r="AC7" s="109">
        <f t="shared" si="4"/>
        <v>344286</v>
      </c>
    </row>
    <row r="8" spans="1:29">
      <c r="A8" s="49" t="s">
        <v>102</v>
      </c>
      <c r="B8" s="46">
        <v>0</v>
      </c>
      <c r="C8" s="46">
        <v>1906</v>
      </c>
      <c r="D8" s="46">
        <v>0</v>
      </c>
      <c r="E8" s="46">
        <v>0</v>
      </c>
      <c r="F8" s="46">
        <v>857947</v>
      </c>
      <c r="G8" s="46">
        <v>0</v>
      </c>
      <c r="H8" s="46">
        <v>161143</v>
      </c>
      <c r="I8" s="46">
        <v>64398</v>
      </c>
      <c r="J8" s="46">
        <v>39972</v>
      </c>
      <c r="K8" s="46">
        <v>0</v>
      </c>
      <c r="L8" s="46">
        <v>0</v>
      </c>
      <c r="M8" s="46">
        <v>8529</v>
      </c>
      <c r="N8" s="46">
        <v>0</v>
      </c>
      <c r="O8" s="46">
        <v>2549</v>
      </c>
      <c r="P8" s="46">
        <v>6275</v>
      </c>
      <c r="Q8" s="46">
        <v>9284</v>
      </c>
      <c r="R8" s="46">
        <v>55608</v>
      </c>
      <c r="S8" s="46">
        <v>127057</v>
      </c>
      <c r="T8" s="46">
        <v>50463</v>
      </c>
      <c r="U8" s="46">
        <v>5602</v>
      </c>
      <c r="V8" s="46">
        <v>0</v>
      </c>
      <c r="W8" s="46">
        <v>196095</v>
      </c>
      <c r="Y8" s="109">
        <f t="shared" si="0"/>
        <v>1586828</v>
      </c>
      <c r="Z8" s="109">
        <f t="shared" si="1"/>
        <v>14131</v>
      </c>
      <c r="AA8" s="109">
        <f t="shared" si="2"/>
        <v>1165133</v>
      </c>
      <c r="AB8" s="109">
        <f t="shared" si="3"/>
        <v>75128</v>
      </c>
      <c r="AC8" s="109">
        <f t="shared" si="4"/>
        <v>332436</v>
      </c>
    </row>
    <row r="9" spans="1:29">
      <c r="A9" s="49" t="s">
        <v>103</v>
      </c>
      <c r="B9" s="46">
        <v>0</v>
      </c>
      <c r="C9" s="46">
        <v>0</v>
      </c>
      <c r="D9" s="46">
        <v>0</v>
      </c>
      <c r="E9" s="46">
        <v>0</v>
      </c>
      <c r="F9" s="46">
        <v>11225</v>
      </c>
      <c r="G9" s="46">
        <v>9915</v>
      </c>
      <c r="H9" s="46">
        <v>0</v>
      </c>
      <c r="I9" s="46">
        <v>0</v>
      </c>
      <c r="J9" s="46">
        <v>0</v>
      </c>
      <c r="K9" s="46">
        <v>0</v>
      </c>
      <c r="L9" s="46">
        <v>0</v>
      </c>
      <c r="M9" s="46">
        <v>0</v>
      </c>
      <c r="N9" s="46">
        <v>0</v>
      </c>
      <c r="O9" s="46">
        <v>0</v>
      </c>
      <c r="P9" s="46">
        <v>0</v>
      </c>
      <c r="Q9" s="46">
        <v>278891</v>
      </c>
      <c r="R9" s="46">
        <v>3800</v>
      </c>
      <c r="S9" s="46">
        <v>27397</v>
      </c>
      <c r="T9" s="46">
        <v>2977</v>
      </c>
      <c r="U9" s="46">
        <v>0</v>
      </c>
      <c r="V9" s="46">
        <v>0</v>
      </c>
      <c r="W9" s="46">
        <v>0</v>
      </c>
      <c r="Y9" s="109">
        <f t="shared" si="0"/>
        <v>334205</v>
      </c>
      <c r="Z9" s="109">
        <f t="shared" si="1"/>
        <v>0</v>
      </c>
      <c r="AA9" s="109">
        <f t="shared" si="2"/>
        <v>27917</v>
      </c>
      <c r="AB9" s="109">
        <f t="shared" si="3"/>
        <v>0</v>
      </c>
      <c r="AC9" s="109">
        <f t="shared" si="4"/>
        <v>306288</v>
      </c>
    </row>
    <row r="10" spans="1:29">
      <c r="A10" s="49" t="s">
        <v>861</v>
      </c>
      <c r="B10" s="46">
        <v>19316</v>
      </c>
      <c r="C10" s="46">
        <v>0</v>
      </c>
      <c r="D10" s="46">
        <v>0</v>
      </c>
      <c r="E10" s="46">
        <v>0</v>
      </c>
      <c r="F10" s="46">
        <v>185131</v>
      </c>
      <c r="G10" s="46">
        <v>209971</v>
      </c>
      <c r="H10" s="46">
        <v>74138</v>
      </c>
      <c r="I10" s="46">
        <v>29345</v>
      </c>
      <c r="J10" s="46">
        <v>129006</v>
      </c>
      <c r="K10" s="46">
        <v>9520</v>
      </c>
      <c r="L10" s="46">
        <v>0</v>
      </c>
      <c r="M10" s="46">
        <v>72563</v>
      </c>
      <c r="N10" s="46">
        <v>0</v>
      </c>
      <c r="O10" s="46">
        <v>0</v>
      </c>
      <c r="P10" s="46">
        <v>86444</v>
      </c>
      <c r="Q10" s="46">
        <v>91501</v>
      </c>
      <c r="R10" s="46">
        <v>39529</v>
      </c>
      <c r="S10" s="46">
        <v>44595</v>
      </c>
      <c r="T10" s="46">
        <v>83511</v>
      </c>
      <c r="U10" s="46">
        <v>118931</v>
      </c>
      <c r="V10" s="46">
        <v>12219</v>
      </c>
      <c r="W10" s="46">
        <v>44905</v>
      </c>
      <c r="Y10" s="109">
        <f t="shared" si="0"/>
        <v>1250625</v>
      </c>
      <c r="Z10" s="109">
        <f t="shared" si="1"/>
        <v>220330</v>
      </c>
      <c r="AA10" s="109">
        <f t="shared" si="2"/>
        <v>721286</v>
      </c>
      <c r="AB10" s="109">
        <f t="shared" si="3"/>
        <v>128008</v>
      </c>
      <c r="AC10" s="109">
        <f t="shared" si="4"/>
        <v>181001</v>
      </c>
    </row>
    <row r="11" spans="1:29">
      <c r="A11" s="49" t="s">
        <v>860</v>
      </c>
      <c r="B11" s="46">
        <v>21995</v>
      </c>
      <c r="C11" s="46">
        <v>5133</v>
      </c>
      <c r="D11" s="46">
        <v>126</v>
      </c>
      <c r="E11" s="46">
        <v>398</v>
      </c>
      <c r="F11" s="46">
        <v>39980</v>
      </c>
      <c r="G11" s="46">
        <v>74719</v>
      </c>
      <c r="H11" s="46">
        <v>5182</v>
      </c>
      <c r="I11" s="46">
        <v>11523</v>
      </c>
      <c r="J11" s="46">
        <v>14043</v>
      </c>
      <c r="K11" s="46">
        <v>14499</v>
      </c>
      <c r="L11" s="46">
        <v>190</v>
      </c>
      <c r="M11" s="46">
        <v>35765</v>
      </c>
      <c r="N11" s="46">
        <v>2813</v>
      </c>
      <c r="O11" s="46">
        <v>2218</v>
      </c>
      <c r="P11" s="46">
        <v>31574</v>
      </c>
      <c r="Q11" s="46">
        <v>119953</v>
      </c>
      <c r="R11" s="46">
        <v>0</v>
      </c>
      <c r="S11" s="46">
        <v>16200</v>
      </c>
      <c r="T11" s="46">
        <v>8158</v>
      </c>
      <c r="U11" s="46">
        <v>5415</v>
      </c>
      <c r="V11" s="46">
        <v>10095</v>
      </c>
      <c r="W11" s="46">
        <v>15910</v>
      </c>
      <c r="Y11" s="109">
        <f t="shared" si="0"/>
        <v>435889</v>
      </c>
      <c r="Z11" s="109">
        <f t="shared" si="1"/>
        <v>77674</v>
      </c>
      <c r="AA11" s="109">
        <f t="shared" si="2"/>
        <v>142082</v>
      </c>
      <c r="AB11" s="109">
        <f t="shared" si="3"/>
        <v>63356</v>
      </c>
      <c r="AC11" s="109">
        <f t="shared" si="4"/>
        <v>152777</v>
      </c>
    </row>
    <row r="12" spans="1:29">
      <c r="A12" s="49" t="s">
        <v>82</v>
      </c>
      <c r="B12" s="46">
        <v>3669</v>
      </c>
      <c r="C12" s="46">
        <v>989</v>
      </c>
      <c r="D12" s="46">
        <v>4391</v>
      </c>
      <c r="E12" s="46">
        <v>1456</v>
      </c>
      <c r="F12" s="46">
        <v>21474</v>
      </c>
      <c r="G12" s="46">
        <v>70010</v>
      </c>
      <c r="H12" s="46">
        <v>20865</v>
      </c>
      <c r="I12" s="46">
        <v>11041</v>
      </c>
      <c r="J12" s="46">
        <v>11314</v>
      </c>
      <c r="K12" s="46">
        <v>0</v>
      </c>
      <c r="L12" s="46">
        <v>364</v>
      </c>
      <c r="M12" s="46">
        <v>5008</v>
      </c>
      <c r="N12" s="46">
        <v>1730</v>
      </c>
      <c r="O12" s="46">
        <v>1445</v>
      </c>
      <c r="P12" s="46">
        <v>36268</v>
      </c>
      <c r="Q12" s="46">
        <v>106880</v>
      </c>
      <c r="R12" s="46">
        <v>292545</v>
      </c>
      <c r="S12" s="46">
        <v>14751</v>
      </c>
      <c r="T12" s="46">
        <v>28383</v>
      </c>
      <c r="U12" s="46">
        <v>3153</v>
      </c>
      <c r="V12" s="46">
        <v>2837</v>
      </c>
      <c r="W12" s="46">
        <v>21905</v>
      </c>
      <c r="Y12" s="109">
        <f t="shared" si="0"/>
        <v>660478</v>
      </c>
      <c r="Z12" s="109">
        <f t="shared" si="1"/>
        <v>11830</v>
      </c>
      <c r="AA12" s="109">
        <f t="shared" si="2"/>
        <v>444591</v>
      </c>
      <c r="AB12" s="109">
        <f t="shared" si="3"/>
        <v>54310</v>
      </c>
      <c r="AC12" s="109">
        <f t="shared" si="4"/>
        <v>149747</v>
      </c>
    </row>
    <row r="13" spans="1:29">
      <c r="A13" s="49" t="s">
        <v>43</v>
      </c>
      <c r="B13" s="46">
        <v>0</v>
      </c>
      <c r="C13" s="46">
        <v>0</v>
      </c>
      <c r="D13" s="46">
        <v>0</v>
      </c>
      <c r="E13" s="46">
        <v>0</v>
      </c>
      <c r="F13" s="46">
        <v>0</v>
      </c>
      <c r="G13" s="46">
        <v>0</v>
      </c>
      <c r="H13" s="46">
        <v>0</v>
      </c>
      <c r="I13" s="46">
        <v>0</v>
      </c>
      <c r="J13" s="46">
        <v>0</v>
      </c>
      <c r="K13" s="46">
        <v>0</v>
      </c>
      <c r="L13" s="46">
        <v>0</v>
      </c>
      <c r="M13" s="46">
        <v>0</v>
      </c>
      <c r="N13" s="46">
        <v>0</v>
      </c>
      <c r="O13" s="46">
        <v>0</v>
      </c>
      <c r="P13" s="46">
        <v>0</v>
      </c>
      <c r="Q13" s="46">
        <v>40404</v>
      </c>
      <c r="R13" s="46">
        <v>0</v>
      </c>
      <c r="S13" s="46">
        <v>90652</v>
      </c>
      <c r="T13" s="46">
        <v>0</v>
      </c>
      <c r="U13" s="46">
        <v>0</v>
      </c>
      <c r="V13" s="46">
        <v>0</v>
      </c>
      <c r="W13" s="46">
        <v>0</v>
      </c>
      <c r="Y13" s="109">
        <f t="shared" si="0"/>
        <v>131056</v>
      </c>
      <c r="Z13" s="109">
        <f t="shared" si="1"/>
        <v>0</v>
      </c>
      <c r="AA13" s="109">
        <f t="shared" si="2"/>
        <v>0</v>
      </c>
      <c r="AB13" s="109">
        <f t="shared" si="3"/>
        <v>0</v>
      </c>
      <c r="AC13" s="109">
        <f t="shared" si="4"/>
        <v>131056</v>
      </c>
    </row>
    <row r="14" spans="1:29">
      <c r="A14" s="49" t="s">
        <v>95</v>
      </c>
      <c r="B14" s="46">
        <v>0</v>
      </c>
      <c r="C14" s="46">
        <v>1413</v>
      </c>
      <c r="D14" s="46">
        <v>0</v>
      </c>
      <c r="E14" s="46">
        <v>0</v>
      </c>
      <c r="F14" s="46">
        <v>422823</v>
      </c>
      <c r="G14" s="46">
        <v>0</v>
      </c>
      <c r="H14" s="46">
        <v>54923</v>
      </c>
      <c r="I14" s="46">
        <v>0</v>
      </c>
      <c r="J14" s="46">
        <v>12567</v>
      </c>
      <c r="K14" s="46">
        <v>0</v>
      </c>
      <c r="L14" s="46">
        <v>0</v>
      </c>
      <c r="M14" s="46">
        <v>3045</v>
      </c>
      <c r="N14" s="46">
        <v>0</v>
      </c>
      <c r="O14" s="46">
        <v>678</v>
      </c>
      <c r="P14" s="46">
        <v>2263</v>
      </c>
      <c r="Q14" s="46">
        <v>3452</v>
      </c>
      <c r="R14" s="46">
        <v>15532</v>
      </c>
      <c r="S14" s="46">
        <v>49611</v>
      </c>
      <c r="T14" s="46">
        <v>23255</v>
      </c>
      <c r="U14" s="46">
        <v>1944</v>
      </c>
      <c r="V14" s="46">
        <v>26875</v>
      </c>
      <c r="W14" s="46">
        <v>70975</v>
      </c>
      <c r="Y14" s="109">
        <f t="shared" si="0"/>
        <v>689356</v>
      </c>
      <c r="Z14" s="109">
        <f t="shared" si="1"/>
        <v>4989</v>
      </c>
      <c r="AA14" s="109">
        <f t="shared" si="2"/>
        <v>529100</v>
      </c>
      <c r="AB14" s="109">
        <f t="shared" si="3"/>
        <v>31229</v>
      </c>
      <c r="AC14" s="109">
        <f t="shared" si="4"/>
        <v>124038</v>
      </c>
    </row>
    <row r="15" spans="1:29">
      <c r="A15" s="49" t="s">
        <v>30</v>
      </c>
      <c r="B15" s="46">
        <v>0</v>
      </c>
      <c r="C15" s="46">
        <v>0</v>
      </c>
      <c r="D15" s="46">
        <v>0</v>
      </c>
      <c r="E15" s="46">
        <v>0</v>
      </c>
      <c r="F15" s="46">
        <v>0</v>
      </c>
      <c r="G15" s="46">
        <v>0</v>
      </c>
      <c r="H15" s="46">
        <v>0</v>
      </c>
      <c r="I15" s="46">
        <v>0</v>
      </c>
      <c r="J15" s="46">
        <v>0</v>
      </c>
      <c r="K15" s="46">
        <v>0</v>
      </c>
      <c r="L15" s="46">
        <v>0</v>
      </c>
      <c r="M15" s="46">
        <v>0</v>
      </c>
      <c r="N15" s="46">
        <v>0</v>
      </c>
      <c r="O15" s="46">
        <v>0</v>
      </c>
      <c r="P15" s="46">
        <v>0</v>
      </c>
      <c r="Q15" s="46">
        <v>96137</v>
      </c>
      <c r="R15" s="46">
        <v>0</v>
      </c>
      <c r="S15" s="46">
        <v>0</v>
      </c>
      <c r="T15" s="46">
        <v>0</v>
      </c>
      <c r="U15" s="46">
        <v>0</v>
      </c>
      <c r="V15" s="46">
        <v>0</v>
      </c>
      <c r="W15" s="46">
        <v>273</v>
      </c>
      <c r="Y15" s="109">
        <f t="shared" si="0"/>
        <v>96410</v>
      </c>
      <c r="Z15" s="109">
        <f t="shared" si="1"/>
        <v>0</v>
      </c>
      <c r="AA15" s="109">
        <f t="shared" si="2"/>
        <v>0</v>
      </c>
      <c r="AB15" s="109">
        <f t="shared" si="3"/>
        <v>0</v>
      </c>
      <c r="AC15" s="109">
        <f t="shared" si="4"/>
        <v>96410</v>
      </c>
    </row>
    <row r="16" spans="1:29">
      <c r="A16" s="49" t="s">
        <v>743</v>
      </c>
      <c r="B16" s="46">
        <v>1452409</v>
      </c>
      <c r="C16" s="46">
        <v>162</v>
      </c>
      <c r="D16" s="46">
        <v>37190</v>
      </c>
      <c r="E16" s="46">
        <v>6670</v>
      </c>
      <c r="F16" s="46">
        <v>31407</v>
      </c>
      <c r="G16" s="46">
        <v>6212</v>
      </c>
      <c r="H16" s="46">
        <v>1464</v>
      </c>
      <c r="I16" s="46">
        <v>744</v>
      </c>
      <c r="J16" s="46">
        <v>47878</v>
      </c>
      <c r="K16" s="46">
        <v>2386</v>
      </c>
      <c r="L16" s="46">
        <v>18037</v>
      </c>
      <c r="M16" s="46">
        <v>940552</v>
      </c>
      <c r="N16" s="46">
        <v>109</v>
      </c>
      <c r="O16" s="46">
        <v>149</v>
      </c>
      <c r="P16" s="46">
        <v>2526</v>
      </c>
      <c r="Q16" s="46">
        <v>1911</v>
      </c>
      <c r="R16" s="46">
        <v>1008</v>
      </c>
      <c r="S16" s="46">
        <v>3256</v>
      </c>
      <c r="T16" s="46">
        <v>17012</v>
      </c>
      <c r="U16" s="46">
        <v>394506</v>
      </c>
      <c r="V16" s="46">
        <v>795</v>
      </c>
      <c r="W16" s="46">
        <v>494</v>
      </c>
      <c r="Y16" s="109">
        <f t="shared" si="0"/>
        <v>2966877</v>
      </c>
      <c r="Z16" s="109">
        <f t="shared" si="1"/>
        <v>2789853</v>
      </c>
      <c r="AA16" s="109">
        <f t="shared" si="2"/>
        <v>104981</v>
      </c>
      <c r="AB16" s="109">
        <f t="shared" si="3"/>
        <v>4485</v>
      </c>
      <c r="AC16" s="109">
        <f t="shared" si="4"/>
        <v>67558</v>
      </c>
    </row>
    <row r="17" spans="1:29">
      <c r="A17" s="49" t="s">
        <v>851</v>
      </c>
      <c r="B17" s="46">
        <v>3056</v>
      </c>
      <c r="C17" s="46">
        <v>89</v>
      </c>
      <c r="D17" s="46">
        <v>0</v>
      </c>
      <c r="E17" s="46">
        <v>336</v>
      </c>
      <c r="F17" s="46">
        <v>6328</v>
      </c>
      <c r="G17" s="46">
        <v>133414</v>
      </c>
      <c r="H17" s="46">
        <v>3943</v>
      </c>
      <c r="I17" s="46">
        <v>2294</v>
      </c>
      <c r="J17" s="46">
        <v>26461</v>
      </c>
      <c r="K17" s="46">
        <v>2720</v>
      </c>
      <c r="L17" s="46">
        <v>68</v>
      </c>
      <c r="M17" s="46">
        <v>9589</v>
      </c>
      <c r="N17" s="46">
        <v>60</v>
      </c>
      <c r="O17" s="46">
        <v>178</v>
      </c>
      <c r="P17" s="46">
        <v>3811</v>
      </c>
      <c r="Q17" s="46">
        <v>61324</v>
      </c>
      <c r="R17" s="46">
        <v>5825</v>
      </c>
      <c r="S17" s="46">
        <v>3806</v>
      </c>
      <c r="T17" s="46">
        <v>99352</v>
      </c>
      <c r="U17" s="46">
        <v>5053</v>
      </c>
      <c r="V17" s="46">
        <v>1797</v>
      </c>
      <c r="W17" s="46">
        <v>1516</v>
      </c>
      <c r="Y17" s="109">
        <f t="shared" si="0"/>
        <v>371020</v>
      </c>
      <c r="Z17" s="109">
        <f t="shared" si="1"/>
        <v>20418</v>
      </c>
      <c r="AA17" s="109">
        <f t="shared" si="2"/>
        <v>275323</v>
      </c>
      <c r="AB17" s="109">
        <f t="shared" si="3"/>
        <v>8229</v>
      </c>
      <c r="AC17" s="109">
        <f t="shared" si="4"/>
        <v>67050</v>
      </c>
    </row>
    <row r="18" spans="1:29">
      <c r="A18" s="49" t="s">
        <v>81</v>
      </c>
      <c r="B18" s="46">
        <v>834</v>
      </c>
      <c r="C18" s="46">
        <v>378</v>
      </c>
      <c r="D18" s="46">
        <v>856</v>
      </c>
      <c r="E18" s="46">
        <v>349</v>
      </c>
      <c r="F18" s="46">
        <v>0</v>
      </c>
      <c r="G18" s="46">
        <v>10038</v>
      </c>
      <c r="H18" s="46">
        <v>4940</v>
      </c>
      <c r="I18" s="46">
        <v>2817</v>
      </c>
      <c r="J18" s="46">
        <v>2993</v>
      </c>
      <c r="K18" s="46">
        <v>4725</v>
      </c>
      <c r="L18" s="46">
        <v>147</v>
      </c>
      <c r="M18" s="46">
        <v>999</v>
      </c>
      <c r="N18" s="46">
        <v>511</v>
      </c>
      <c r="O18" s="46">
        <v>376</v>
      </c>
      <c r="P18" s="46">
        <v>7712</v>
      </c>
      <c r="Q18" s="46">
        <v>19193</v>
      </c>
      <c r="R18" s="46">
        <v>127186</v>
      </c>
      <c r="S18" s="46">
        <v>33459</v>
      </c>
      <c r="T18" s="46">
        <v>174813</v>
      </c>
      <c r="U18" s="46">
        <v>736</v>
      </c>
      <c r="V18" s="46">
        <v>673</v>
      </c>
      <c r="W18" s="46">
        <v>5367</v>
      </c>
      <c r="Y18" s="109">
        <f t="shared" si="0"/>
        <v>399102</v>
      </c>
      <c r="Z18" s="109">
        <f t="shared" si="1"/>
        <v>7294</v>
      </c>
      <c r="AA18" s="109">
        <f t="shared" si="2"/>
        <v>319970</v>
      </c>
      <c r="AB18" s="109">
        <f t="shared" si="3"/>
        <v>12467</v>
      </c>
      <c r="AC18" s="109">
        <f t="shared" si="4"/>
        <v>59371</v>
      </c>
    </row>
    <row r="19" spans="1:29">
      <c r="A19" s="49" t="s">
        <v>37</v>
      </c>
      <c r="B19" s="46">
        <v>0</v>
      </c>
      <c r="C19" s="46">
        <v>0</v>
      </c>
      <c r="D19" s="46">
        <v>57795</v>
      </c>
      <c r="E19" s="46">
        <v>0</v>
      </c>
      <c r="F19" s="46">
        <v>0</v>
      </c>
      <c r="G19" s="46">
        <v>0</v>
      </c>
      <c r="H19" s="46">
        <v>0</v>
      </c>
      <c r="I19" s="46">
        <v>0</v>
      </c>
      <c r="J19" s="46">
        <v>0</v>
      </c>
      <c r="K19" s="46">
        <v>0</v>
      </c>
      <c r="L19" s="46">
        <v>0</v>
      </c>
      <c r="M19" s="46">
        <v>0</v>
      </c>
      <c r="N19" s="46">
        <v>0</v>
      </c>
      <c r="O19" s="46">
        <v>0</v>
      </c>
      <c r="P19" s="46">
        <v>0</v>
      </c>
      <c r="Q19" s="46">
        <v>0</v>
      </c>
      <c r="R19" s="46">
        <v>0</v>
      </c>
      <c r="S19" s="46">
        <v>0</v>
      </c>
      <c r="T19" s="46">
        <v>0</v>
      </c>
      <c r="U19" s="46">
        <v>0</v>
      </c>
      <c r="V19" s="46">
        <v>0</v>
      </c>
      <c r="W19" s="46">
        <v>0</v>
      </c>
      <c r="Y19" s="109">
        <f t="shared" si="0"/>
        <v>57795</v>
      </c>
      <c r="Z19" s="109">
        <f t="shared" si="1"/>
        <v>0</v>
      </c>
      <c r="AA19" s="109">
        <f t="shared" si="2"/>
        <v>0</v>
      </c>
      <c r="AB19" s="109">
        <f t="shared" si="3"/>
        <v>0</v>
      </c>
      <c r="AC19" s="109">
        <f t="shared" si="4"/>
        <v>57795</v>
      </c>
    </row>
    <row r="20" spans="1:29">
      <c r="A20" s="49" t="s">
        <v>98</v>
      </c>
      <c r="B20" s="46">
        <v>0</v>
      </c>
      <c r="C20" s="46">
        <v>779</v>
      </c>
      <c r="D20" s="46">
        <v>0</v>
      </c>
      <c r="E20" s="46">
        <v>0</v>
      </c>
      <c r="F20" s="46">
        <v>166840</v>
      </c>
      <c r="G20" s="46">
        <v>0</v>
      </c>
      <c r="H20" s="46">
        <v>32861</v>
      </c>
      <c r="I20" s="46">
        <v>6623</v>
      </c>
      <c r="J20" s="46">
        <v>8439</v>
      </c>
      <c r="K20" s="46">
        <v>0</v>
      </c>
      <c r="L20" s="46">
        <v>0</v>
      </c>
      <c r="M20" s="46">
        <v>1465</v>
      </c>
      <c r="N20" s="46">
        <v>0</v>
      </c>
      <c r="O20" s="46">
        <v>0</v>
      </c>
      <c r="P20" s="46">
        <v>914</v>
      </c>
      <c r="Q20" s="46">
        <v>1267</v>
      </c>
      <c r="R20" s="46">
        <v>5706</v>
      </c>
      <c r="S20" s="46">
        <v>18954</v>
      </c>
      <c r="T20" s="46">
        <v>7290</v>
      </c>
      <c r="U20" s="46">
        <v>997</v>
      </c>
      <c r="V20" s="46">
        <v>9875</v>
      </c>
      <c r="W20" s="46">
        <v>35574</v>
      </c>
      <c r="Y20" s="109">
        <f t="shared" si="0"/>
        <v>297584</v>
      </c>
      <c r="Z20" s="109">
        <f t="shared" si="1"/>
        <v>2462</v>
      </c>
      <c r="AA20" s="109">
        <f t="shared" si="2"/>
        <v>221136</v>
      </c>
      <c r="AB20" s="109">
        <f t="shared" si="3"/>
        <v>18191</v>
      </c>
      <c r="AC20" s="109">
        <f t="shared" si="4"/>
        <v>55795</v>
      </c>
    </row>
    <row r="21" spans="1:29">
      <c r="A21" s="49" t="s">
        <v>76</v>
      </c>
      <c r="B21" s="46">
        <v>4086</v>
      </c>
      <c r="C21" s="46">
        <v>0</v>
      </c>
      <c r="D21" s="46">
        <v>0</v>
      </c>
      <c r="E21" s="46">
        <v>0</v>
      </c>
      <c r="F21" s="46">
        <v>0</v>
      </c>
      <c r="G21" s="46">
        <v>0</v>
      </c>
      <c r="H21" s="46">
        <v>0</v>
      </c>
      <c r="I21" s="46">
        <v>0</v>
      </c>
      <c r="J21" s="46">
        <v>1075</v>
      </c>
      <c r="K21" s="46">
        <v>0</v>
      </c>
      <c r="L21" s="46">
        <v>51951</v>
      </c>
      <c r="M21" s="46">
        <v>4016</v>
      </c>
      <c r="N21" s="46">
        <v>0</v>
      </c>
      <c r="O21" s="46">
        <v>0</v>
      </c>
      <c r="P21" s="46">
        <v>1389</v>
      </c>
      <c r="Q21" s="46">
        <v>0</v>
      </c>
      <c r="R21" s="46">
        <v>0</v>
      </c>
      <c r="S21" s="46">
        <v>0</v>
      </c>
      <c r="T21" s="46">
        <v>0</v>
      </c>
      <c r="U21" s="46">
        <v>0</v>
      </c>
      <c r="V21" s="46">
        <v>0</v>
      </c>
      <c r="W21" s="46">
        <v>0</v>
      </c>
      <c r="Y21" s="109">
        <f t="shared" si="0"/>
        <v>62517</v>
      </c>
      <c r="Z21" s="109">
        <f t="shared" si="1"/>
        <v>8102</v>
      </c>
      <c r="AA21" s="109">
        <f t="shared" si="2"/>
        <v>1075</v>
      </c>
      <c r="AB21" s="109">
        <f t="shared" si="3"/>
        <v>1389</v>
      </c>
      <c r="AC21" s="109">
        <f t="shared" si="4"/>
        <v>51951</v>
      </c>
    </row>
    <row r="22" spans="1:29">
      <c r="A22" s="49" t="s">
        <v>744</v>
      </c>
      <c r="B22" s="46">
        <v>59389</v>
      </c>
      <c r="C22" s="46">
        <v>2319</v>
      </c>
      <c r="D22" s="46">
        <v>202</v>
      </c>
      <c r="E22" s="46">
        <v>1545</v>
      </c>
      <c r="F22" s="46">
        <v>58058</v>
      </c>
      <c r="G22" s="46">
        <v>57576</v>
      </c>
      <c r="H22" s="46">
        <v>10929</v>
      </c>
      <c r="I22" s="46">
        <v>14951</v>
      </c>
      <c r="J22" s="46">
        <v>94299</v>
      </c>
      <c r="K22" s="46">
        <v>5469</v>
      </c>
      <c r="L22" s="46">
        <v>563</v>
      </c>
      <c r="M22" s="46">
        <v>65436</v>
      </c>
      <c r="N22" s="46">
        <v>1609</v>
      </c>
      <c r="O22" s="46">
        <v>1918</v>
      </c>
      <c r="P22" s="46">
        <v>15713</v>
      </c>
      <c r="Q22" s="46">
        <v>25875</v>
      </c>
      <c r="R22" s="46">
        <v>8597</v>
      </c>
      <c r="S22" s="46">
        <v>15992</v>
      </c>
      <c r="T22" s="46">
        <v>25677</v>
      </c>
      <c r="U22" s="46">
        <v>12771</v>
      </c>
      <c r="V22" s="46">
        <v>16689</v>
      </c>
      <c r="W22" s="46">
        <v>1976</v>
      </c>
      <c r="Y22" s="109">
        <f t="shared" si="0"/>
        <v>497553</v>
      </c>
      <c r="Z22" s="109">
        <f t="shared" si="1"/>
        <v>143065</v>
      </c>
      <c r="AA22" s="109">
        <f t="shared" si="2"/>
        <v>255136</v>
      </c>
      <c r="AB22" s="109">
        <f t="shared" si="3"/>
        <v>53199</v>
      </c>
      <c r="AC22" s="109">
        <f t="shared" si="4"/>
        <v>46153</v>
      </c>
    </row>
    <row r="23" spans="1:29">
      <c r="A23" s="49" t="s">
        <v>61</v>
      </c>
      <c r="B23" s="46">
        <v>738</v>
      </c>
      <c r="C23" s="46">
        <v>270</v>
      </c>
      <c r="D23" s="46">
        <v>320</v>
      </c>
      <c r="E23" s="46">
        <v>0</v>
      </c>
      <c r="F23" s="46">
        <v>7628</v>
      </c>
      <c r="G23" s="46">
        <v>270</v>
      </c>
      <c r="H23" s="46">
        <v>92</v>
      </c>
      <c r="I23" s="46">
        <v>148</v>
      </c>
      <c r="J23" s="46">
        <v>1528</v>
      </c>
      <c r="K23" s="46">
        <v>268</v>
      </c>
      <c r="L23" s="46">
        <v>0</v>
      </c>
      <c r="M23" s="46">
        <v>1791</v>
      </c>
      <c r="N23" s="46">
        <v>51</v>
      </c>
      <c r="O23" s="46">
        <v>0</v>
      </c>
      <c r="P23" s="46">
        <v>1021</v>
      </c>
      <c r="Q23" s="46">
        <v>30847</v>
      </c>
      <c r="R23" s="46">
        <v>159</v>
      </c>
      <c r="S23" s="46">
        <v>5008</v>
      </c>
      <c r="T23" s="46">
        <v>192</v>
      </c>
      <c r="U23" s="46">
        <v>188</v>
      </c>
      <c r="V23" s="46">
        <v>296</v>
      </c>
      <c r="W23" s="46">
        <v>134</v>
      </c>
      <c r="Y23" s="109">
        <f t="shared" si="0"/>
        <v>50949</v>
      </c>
      <c r="Z23" s="109">
        <f t="shared" si="1"/>
        <v>2985</v>
      </c>
      <c r="AA23" s="109">
        <f t="shared" si="2"/>
        <v>9869</v>
      </c>
      <c r="AB23" s="109">
        <f t="shared" si="3"/>
        <v>1786</v>
      </c>
      <c r="AC23" s="109">
        <f t="shared" si="4"/>
        <v>36309</v>
      </c>
    </row>
    <row r="24" spans="1:29">
      <c r="A24" s="49" t="s">
        <v>821</v>
      </c>
      <c r="B24" s="46">
        <v>4211</v>
      </c>
      <c r="C24" s="46">
        <v>144</v>
      </c>
      <c r="D24" s="46">
        <v>0</v>
      </c>
      <c r="E24" s="46">
        <v>108</v>
      </c>
      <c r="F24" s="46">
        <v>14126</v>
      </c>
      <c r="G24" s="46">
        <v>43737</v>
      </c>
      <c r="H24" s="46">
        <v>1161</v>
      </c>
      <c r="I24" s="46">
        <v>1411</v>
      </c>
      <c r="J24" s="46">
        <v>3894</v>
      </c>
      <c r="K24" s="46">
        <v>971</v>
      </c>
      <c r="L24" s="46">
        <v>327</v>
      </c>
      <c r="M24" s="46">
        <v>180226</v>
      </c>
      <c r="N24" s="46">
        <v>709</v>
      </c>
      <c r="O24" s="46">
        <v>196</v>
      </c>
      <c r="P24" s="46">
        <v>2509</v>
      </c>
      <c r="Q24" s="46">
        <v>28681</v>
      </c>
      <c r="R24" s="46">
        <v>0</v>
      </c>
      <c r="S24" s="46">
        <v>5009</v>
      </c>
      <c r="T24" s="46">
        <v>10392</v>
      </c>
      <c r="U24" s="46">
        <v>4872</v>
      </c>
      <c r="V24" s="46">
        <v>1213</v>
      </c>
      <c r="W24" s="46">
        <v>612</v>
      </c>
      <c r="Y24" s="109">
        <f t="shared" si="0"/>
        <v>304509</v>
      </c>
      <c r="Z24" s="109">
        <f t="shared" si="1"/>
        <v>190280</v>
      </c>
      <c r="AA24" s="109">
        <f t="shared" si="2"/>
        <v>73310</v>
      </c>
      <c r="AB24" s="109">
        <f t="shared" si="3"/>
        <v>6182</v>
      </c>
      <c r="AC24" s="109">
        <f t="shared" si="4"/>
        <v>34737</v>
      </c>
    </row>
    <row r="25" spans="1:29">
      <c r="A25" s="49" t="s">
        <v>753</v>
      </c>
      <c r="B25" s="46">
        <v>1636</v>
      </c>
      <c r="C25" s="46">
        <v>1736</v>
      </c>
      <c r="D25" s="46">
        <v>0</v>
      </c>
      <c r="E25" s="46">
        <v>177</v>
      </c>
      <c r="F25" s="46">
        <v>47548</v>
      </c>
      <c r="G25" s="46">
        <v>65831</v>
      </c>
      <c r="H25" s="46">
        <v>6591</v>
      </c>
      <c r="I25" s="46">
        <v>6403</v>
      </c>
      <c r="J25" s="46">
        <v>100970</v>
      </c>
      <c r="K25" s="46">
        <v>3240</v>
      </c>
      <c r="L25" s="46">
        <v>44</v>
      </c>
      <c r="M25" s="46">
        <v>2278</v>
      </c>
      <c r="N25" s="46">
        <v>1614</v>
      </c>
      <c r="O25" s="46">
        <v>994</v>
      </c>
      <c r="P25" s="46">
        <v>15838</v>
      </c>
      <c r="Q25" s="46">
        <v>8118</v>
      </c>
      <c r="R25" s="46">
        <v>3306</v>
      </c>
      <c r="S25" s="46">
        <v>25150</v>
      </c>
      <c r="T25" s="46">
        <v>11392</v>
      </c>
      <c r="U25" s="46">
        <v>707</v>
      </c>
      <c r="V25" s="46">
        <v>7476</v>
      </c>
      <c r="W25" s="46">
        <v>707</v>
      </c>
      <c r="Y25" s="109">
        <f t="shared" si="0"/>
        <v>311756</v>
      </c>
      <c r="Z25" s="109">
        <f t="shared" si="1"/>
        <v>7861</v>
      </c>
      <c r="AA25" s="109">
        <f t="shared" si="2"/>
        <v>235638</v>
      </c>
      <c r="AB25" s="109">
        <f t="shared" si="3"/>
        <v>34061</v>
      </c>
      <c r="AC25" s="109">
        <f t="shared" si="4"/>
        <v>34196</v>
      </c>
    </row>
    <row r="26" spans="1:29">
      <c r="A26" s="49" t="s">
        <v>827</v>
      </c>
      <c r="B26" s="46">
        <v>1308</v>
      </c>
      <c r="C26" s="46">
        <v>33</v>
      </c>
      <c r="D26" s="46">
        <v>0</v>
      </c>
      <c r="E26" s="46">
        <v>57</v>
      </c>
      <c r="F26" s="46">
        <v>1161</v>
      </c>
      <c r="G26" s="46">
        <v>23866</v>
      </c>
      <c r="H26" s="46">
        <v>445</v>
      </c>
      <c r="I26" s="46">
        <v>426</v>
      </c>
      <c r="J26" s="46">
        <v>2004</v>
      </c>
      <c r="K26" s="46">
        <v>571</v>
      </c>
      <c r="L26" s="46">
        <v>62</v>
      </c>
      <c r="M26" s="46">
        <v>5970</v>
      </c>
      <c r="N26" s="46">
        <v>58</v>
      </c>
      <c r="O26" s="46">
        <v>65</v>
      </c>
      <c r="P26" s="46">
        <v>647</v>
      </c>
      <c r="Q26" s="46">
        <v>29124</v>
      </c>
      <c r="R26" s="46">
        <v>3598</v>
      </c>
      <c r="S26" s="46">
        <v>3365</v>
      </c>
      <c r="T26" s="46">
        <v>5893</v>
      </c>
      <c r="U26" s="46">
        <v>1084</v>
      </c>
      <c r="V26" s="46">
        <v>437</v>
      </c>
      <c r="W26" s="46">
        <v>375</v>
      </c>
      <c r="Y26" s="109">
        <f t="shared" si="0"/>
        <v>80549</v>
      </c>
      <c r="Z26" s="109">
        <f t="shared" si="1"/>
        <v>8933</v>
      </c>
      <c r="AA26" s="109">
        <f t="shared" si="2"/>
        <v>36967</v>
      </c>
      <c r="AB26" s="109">
        <f t="shared" si="3"/>
        <v>1666</v>
      </c>
      <c r="AC26" s="109">
        <f t="shared" si="4"/>
        <v>32983</v>
      </c>
    </row>
    <row r="27" spans="1:29">
      <c r="A27" s="49" t="s">
        <v>94</v>
      </c>
      <c r="B27" s="46">
        <v>346</v>
      </c>
      <c r="C27" s="46">
        <v>428</v>
      </c>
      <c r="D27" s="46">
        <v>0</v>
      </c>
      <c r="E27" s="46">
        <v>0</v>
      </c>
      <c r="F27" s="46">
        <v>132703</v>
      </c>
      <c r="G27" s="46">
        <v>227215</v>
      </c>
      <c r="H27" s="46">
        <v>0</v>
      </c>
      <c r="I27" s="46">
        <v>757</v>
      </c>
      <c r="J27" s="46">
        <v>1852</v>
      </c>
      <c r="K27" s="46">
        <v>21680</v>
      </c>
      <c r="L27" s="46">
        <v>69</v>
      </c>
      <c r="M27" s="46">
        <v>602</v>
      </c>
      <c r="N27" s="46">
        <v>641</v>
      </c>
      <c r="O27" s="46">
        <v>224</v>
      </c>
      <c r="P27" s="46">
        <v>5074</v>
      </c>
      <c r="Q27" s="46">
        <v>75</v>
      </c>
      <c r="R27" s="46">
        <v>2046650</v>
      </c>
      <c r="S27" s="46">
        <v>2265</v>
      </c>
      <c r="T27" s="46">
        <v>668842</v>
      </c>
      <c r="U27" s="46">
        <v>260</v>
      </c>
      <c r="V27" s="46">
        <v>210</v>
      </c>
      <c r="W27" s="46">
        <v>29763</v>
      </c>
      <c r="Y27" s="109">
        <f t="shared" si="0"/>
        <v>3139656</v>
      </c>
      <c r="Z27" s="109">
        <f t="shared" si="1"/>
        <v>22888</v>
      </c>
      <c r="AA27" s="109">
        <f t="shared" si="2"/>
        <v>3077262</v>
      </c>
      <c r="AB27" s="109">
        <f t="shared" si="3"/>
        <v>7334</v>
      </c>
      <c r="AC27" s="109">
        <f t="shared" si="4"/>
        <v>32172</v>
      </c>
    </row>
    <row r="28" spans="1:29">
      <c r="A28" s="49" t="s">
        <v>93</v>
      </c>
      <c r="B28" s="46">
        <v>44553</v>
      </c>
      <c r="C28" s="46">
        <v>0</v>
      </c>
      <c r="D28" s="46">
        <v>0</v>
      </c>
      <c r="E28" s="46">
        <v>0</v>
      </c>
      <c r="F28" s="46">
        <v>20579</v>
      </c>
      <c r="G28" s="46">
        <v>66119</v>
      </c>
      <c r="H28" s="46">
        <v>0</v>
      </c>
      <c r="I28" s="46">
        <v>0</v>
      </c>
      <c r="J28" s="46">
        <v>6078</v>
      </c>
      <c r="K28" s="46">
        <v>16847</v>
      </c>
      <c r="L28" s="46">
        <v>0</v>
      </c>
      <c r="M28" s="46">
        <v>159091</v>
      </c>
      <c r="N28" s="46">
        <v>0</v>
      </c>
      <c r="O28" s="46">
        <v>0</v>
      </c>
      <c r="P28" s="46">
        <v>0</v>
      </c>
      <c r="Q28" s="46">
        <v>0</v>
      </c>
      <c r="R28" s="46">
        <v>0</v>
      </c>
      <c r="S28" s="46">
        <v>0</v>
      </c>
      <c r="T28" s="46">
        <v>9249</v>
      </c>
      <c r="U28" s="46">
        <v>22962</v>
      </c>
      <c r="V28" s="46">
        <v>0</v>
      </c>
      <c r="W28" s="46">
        <v>30107</v>
      </c>
      <c r="Y28" s="109">
        <f t="shared" si="0"/>
        <v>375585</v>
      </c>
      <c r="Z28" s="109">
        <f t="shared" si="1"/>
        <v>243453</v>
      </c>
      <c r="AA28" s="109">
        <f t="shared" si="2"/>
        <v>102025</v>
      </c>
      <c r="AB28" s="109">
        <f t="shared" si="3"/>
        <v>0</v>
      </c>
      <c r="AC28" s="109">
        <f t="shared" si="4"/>
        <v>30107</v>
      </c>
    </row>
    <row r="29" spans="1:29">
      <c r="A29" s="49" t="s">
        <v>89</v>
      </c>
      <c r="B29" s="46">
        <v>0</v>
      </c>
      <c r="C29" s="46">
        <v>0</v>
      </c>
      <c r="D29" s="46">
        <v>0</v>
      </c>
      <c r="E29" s="46">
        <v>0</v>
      </c>
      <c r="F29" s="46">
        <v>83015</v>
      </c>
      <c r="G29" s="46">
        <v>0</v>
      </c>
      <c r="H29" s="46">
        <v>14874</v>
      </c>
      <c r="I29" s="46">
        <v>5551</v>
      </c>
      <c r="J29" s="46">
        <v>4626</v>
      </c>
      <c r="K29" s="46">
        <v>0</v>
      </c>
      <c r="L29" s="46">
        <v>0</v>
      </c>
      <c r="M29" s="46">
        <v>665</v>
      </c>
      <c r="N29" s="46">
        <v>0</v>
      </c>
      <c r="O29" s="46">
        <v>355</v>
      </c>
      <c r="P29" s="46">
        <v>418</v>
      </c>
      <c r="Q29" s="46">
        <v>532</v>
      </c>
      <c r="R29" s="46">
        <v>4793</v>
      </c>
      <c r="S29" s="46">
        <v>7719</v>
      </c>
      <c r="T29" s="46">
        <v>3124</v>
      </c>
      <c r="U29" s="46">
        <v>480</v>
      </c>
      <c r="V29" s="46">
        <v>4147</v>
      </c>
      <c r="W29" s="46">
        <v>15397</v>
      </c>
      <c r="Y29" s="109">
        <f t="shared" si="0"/>
        <v>145696</v>
      </c>
      <c r="Z29" s="109">
        <f t="shared" si="1"/>
        <v>1145</v>
      </c>
      <c r="AA29" s="109">
        <f t="shared" si="2"/>
        <v>110432</v>
      </c>
      <c r="AB29" s="109">
        <f t="shared" si="3"/>
        <v>10471</v>
      </c>
      <c r="AC29" s="109">
        <f t="shared" si="4"/>
        <v>23648</v>
      </c>
    </row>
    <row r="30" spans="1:29">
      <c r="A30" s="49" t="s">
        <v>50</v>
      </c>
      <c r="B30" s="46">
        <v>0</v>
      </c>
      <c r="C30" s="46">
        <v>0</v>
      </c>
      <c r="D30" s="46">
        <v>0</v>
      </c>
      <c r="E30" s="46">
        <v>0</v>
      </c>
      <c r="F30" s="46">
        <v>41</v>
      </c>
      <c r="G30" s="46">
        <v>0</v>
      </c>
      <c r="H30" s="46">
        <v>0</v>
      </c>
      <c r="I30" s="46">
        <v>0</v>
      </c>
      <c r="J30" s="46">
        <v>0</v>
      </c>
      <c r="K30" s="46">
        <v>0</v>
      </c>
      <c r="L30" s="46">
        <v>0</v>
      </c>
      <c r="M30" s="46">
        <v>0</v>
      </c>
      <c r="N30" s="46">
        <v>0</v>
      </c>
      <c r="O30" s="46">
        <v>0</v>
      </c>
      <c r="P30" s="46">
        <v>0</v>
      </c>
      <c r="Q30" s="46">
        <v>0</v>
      </c>
      <c r="R30" s="46">
        <v>0</v>
      </c>
      <c r="S30" s="46">
        <v>21264</v>
      </c>
      <c r="T30" s="46">
        <v>0</v>
      </c>
      <c r="U30" s="46">
        <v>0</v>
      </c>
      <c r="V30" s="46">
        <v>0</v>
      </c>
      <c r="W30" s="46">
        <v>0</v>
      </c>
      <c r="Y30" s="109">
        <f t="shared" si="0"/>
        <v>21305</v>
      </c>
      <c r="Z30" s="109">
        <f t="shared" si="1"/>
        <v>0</v>
      </c>
      <c r="AA30" s="109">
        <f t="shared" si="2"/>
        <v>41</v>
      </c>
      <c r="AB30" s="109">
        <f t="shared" si="3"/>
        <v>0</v>
      </c>
      <c r="AC30" s="109">
        <f t="shared" si="4"/>
        <v>21264</v>
      </c>
    </row>
    <row r="31" spans="1:29">
      <c r="A31" s="49" t="s">
        <v>72</v>
      </c>
      <c r="B31" s="46">
        <v>4524</v>
      </c>
      <c r="C31" s="46">
        <v>0</v>
      </c>
      <c r="D31" s="46">
        <v>0</v>
      </c>
      <c r="E31" s="46">
        <v>0</v>
      </c>
      <c r="F31" s="46">
        <v>0</v>
      </c>
      <c r="G31" s="46">
        <v>0</v>
      </c>
      <c r="H31" s="46">
        <v>0</v>
      </c>
      <c r="I31" s="46">
        <v>0</v>
      </c>
      <c r="J31" s="46">
        <v>0</v>
      </c>
      <c r="K31" s="46">
        <v>0</v>
      </c>
      <c r="L31" s="46">
        <v>18063</v>
      </c>
      <c r="M31" s="46">
        <v>0</v>
      </c>
      <c r="N31" s="46">
        <v>0</v>
      </c>
      <c r="O31" s="46">
        <v>0</v>
      </c>
      <c r="P31" s="46">
        <v>0</v>
      </c>
      <c r="Q31" s="46">
        <v>0</v>
      </c>
      <c r="R31" s="46">
        <v>0</v>
      </c>
      <c r="S31" s="46">
        <v>0</v>
      </c>
      <c r="T31" s="46">
        <v>0</v>
      </c>
      <c r="U31" s="46">
        <v>0</v>
      </c>
      <c r="V31" s="46">
        <v>0</v>
      </c>
      <c r="W31" s="46">
        <v>0</v>
      </c>
      <c r="Y31" s="109">
        <f t="shared" si="0"/>
        <v>22587</v>
      </c>
      <c r="Z31" s="109">
        <f t="shared" si="1"/>
        <v>4524</v>
      </c>
      <c r="AA31" s="109">
        <f t="shared" si="2"/>
        <v>0</v>
      </c>
      <c r="AB31" s="109">
        <f t="shared" si="3"/>
        <v>0</v>
      </c>
      <c r="AC31" s="109">
        <f t="shared" si="4"/>
        <v>18063</v>
      </c>
    </row>
    <row r="32" spans="1:29">
      <c r="A32" s="49" t="s">
        <v>97</v>
      </c>
      <c r="B32" s="46">
        <v>0</v>
      </c>
      <c r="C32" s="46">
        <v>997</v>
      </c>
      <c r="D32" s="46">
        <v>0</v>
      </c>
      <c r="E32" s="46">
        <v>0</v>
      </c>
      <c r="F32" s="46">
        <v>77119</v>
      </c>
      <c r="G32" s="46">
        <v>10734</v>
      </c>
      <c r="H32" s="46">
        <v>19108</v>
      </c>
      <c r="I32" s="46">
        <v>746</v>
      </c>
      <c r="J32" s="46">
        <v>0</v>
      </c>
      <c r="K32" s="46">
        <v>0</v>
      </c>
      <c r="L32" s="46">
        <v>0</v>
      </c>
      <c r="M32" s="46">
        <v>0</v>
      </c>
      <c r="N32" s="46">
        <v>0</v>
      </c>
      <c r="O32" s="46">
        <v>430</v>
      </c>
      <c r="P32" s="46">
        <v>1869</v>
      </c>
      <c r="Q32" s="46">
        <v>0</v>
      </c>
      <c r="R32" s="46">
        <v>0</v>
      </c>
      <c r="S32" s="46">
        <v>17724</v>
      </c>
      <c r="T32" s="46">
        <v>0</v>
      </c>
      <c r="U32" s="46">
        <v>0</v>
      </c>
      <c r="V32" s="46">
        <v>16584</v>
      </c>
      <c r="W32" s="46">
        <v>0</v>
      </c>
      <c r="Y32" s="109">
        <f t="shared" si="0"/>
        <v>145311</v>
      </c>
      <c r="Z32" s="109">
        <f t="shared" si="1"/>
        <v>0</v>
      </c>
      <c r="AA32" s="109">
        <f t="shared" si="2"/>
        <v>106961</v>
      </c>
      <c r="AB32" s="109">
        <f t="shared" si="3"/>
        <v>20626</v>
      </c>
      <c r="AC32" s="109">
        <f t="shared" si="4"/>
        <v>17724</v>
      </c>
    </row>
    <row r="33" spans="1:29">
      <c r="A33" s="49" t="s">
        <v>805</v>
      </c>
      <c r="B33" s="46">
        <v>22866</v>
      </c>
      <c r="C33" s="46">
        <v>50</v>
      </c>
      <c r="D33" s="46">
        <v>37</v>
      </c>
      <c r="E33" s="46">
        <v>90</v>
      </c>
      <c r="F33" s="46">
        <v>110398</v>
      </c>
      <c r="G33" s="46">
        <v>3957</v>
      </c>
      <c r="H33" s="46">
        <v>3043</v>
      </c>
      <c r="I33" s="46">
        <v>552</v>
      </c>
      <c r="J33" s="46">
        <v>7210</v>
      </c>
      <c r="K33" s="46">
        <v>36859</v>
      </c>
      <c r="L33" s="46">
        <v>688</v>
      </c>
      <c r="M33" s="46">
        <v>432718</v>
      </c>
      <c r="N33" s="46">
        <v>52</v>
      </c>
      <c r="O33" s="46">
        <v>81</v>
      </c>
      <c r="P33" s="46">
        <v>978</v>
      </c>
      <c r="Q33" s="46">
        <v>11759</v>
      </c>
      <c r="R33" s="46">
        <v>397</v>
      </c>
      <c r="S33" s="46">
        <v>2965</v>
      </c>
      <c r="T33" s="46">
        <v>6164</v>
      </c>
      <c r="U33" s="46">
        <v>109565</v>
      </c>
      <c r="V33" s="46">
        <v>376</v>
      </c>
      <c r="W33" s="46">
        <v>267</v>
      </c>
      <c r="Y33" s="109">
        <f t="shared" si="0"/>
        <v>751072</v>
      </c>
      <c r="Z33" s="109">
        <f t="shared" si="1"/>
        <v>602008</v>
      </c>
      <c r="AA33" s="109">
        <f t="shared" si="2"/>
        <v>131169</v>
      </c>
      <c r="AB33" s="109">
        <f t="shared" si="3"/>
        <v>2089</v>
      </c>
      <c r="AC33" s="109">
        <f t="shared" si="4"/>
        <v>15806</v>
      </c>
    </row>
    <row r="34" spans="1:29">
      <c r="A34" s="49" t="s">
        <v>80</v>
      </c>
      <c r="B34" s="46">
        <v>0</v>
      </c>
      <c r="C34" s="46">
        <v>0</v>
      </c>
      <c r="D34" s="46">
        <v>0</v>
      </c>
      <c r="E34" s="46">
        <v>0</v>
      </c>
      <c r="F34" s="46">
        <v>0</v>
      </c>
      <c r="G34" s="46">
        <v>7533</v>
      </c>
      <c r="H34" s="46">
        <v>2243</v>
      </c>
      <c r="I34" s="46">
        <v>1187</v>
      </c>
      <c r="J34" s="46">
        <v>1215</v>
      </c>
      <c r="K34" s="46">
        <v>2310</v>
      </c>
      <c r="L34" s="46">
        <v>0</v>
      </c>
      <c r="M34" s="46">
        <v>0</v>
      </c>
      <c r="N34" s="46">
        <v>0</v>
      </c>
      <c r="O34" s="46">
        <v>0</v>
      </c>
      <c r="P34" s="46">
        <v>3900</v>
      </c>
      <c r="Q34" s="46">
        <v>11499</v>
      </c>
      <c r="R34" s="46">
        <v>31477</v>
      </c>
      <c r="S34" s="46">
        <v>1585</v>
      </c>
      <c r="T34" s="46">
        <v>3053</v>
      </c>
      <c r="U34" s="46">
        <v>0</v>
      </c>
      <c r="V34" s="46">
        <v>0</v>
      </c>
      <c r="W34" s="46">
        <v>2349</v>
      </c>
      <c r="Y34" s="109">
        <f t="shared" si="0"/>
        <v>68351</v>
      </c>
      <c r="Z34" s="109">
        <f t="shared" si="1"/>
        <v>2310</v>
      </c>
      <c r="AA34" s="109">
        <f t="shared" si="2"/>
        <v>45521</v>
      </c>
      <c r="AB34" s="109">
        <f t="shared" si="3"/>
        <v>5087</v>
      </c>
      <c r="AC34" s="109">
        <f t="shared" si="4"/>
        <v>15433</v>
      </c>
    </row>
    <row r="35" spans="1:29">
      <c r="A35" s="49" t="s">
        <v>786</v>
      </c>
      <c r="B35" s="46">
        <v>1031</v>
      </c>
      <c r="C35" s="46">
        <v>22</v>
      </c>
      <c r="D35" s="46">
        <v>3</v>
      </c>
      <c r="E35" s="46">
        <v>7</v>
      </c>
      <c r="F35" s="46">
        <v>1325</v>
      </c>
      <c r="G35" s="46">
        <v>32778</v>
      </c>
      <c r="H35" s="46">
        <v>336</v>
      </c>
      <c r="I35" s="46">
        <v>154</v>
      </c>
      <c r="J35" s="46">
        <v>687</v>
      </c>
      <c r="K35" s="46">
        <v>236</v>
      </c>
      <c r="L35" s="46">
        <v>20</v>
      </c>
      <c r="M35" s="46">
        <v>2536</v>
      </c>
      <c r="N35" s="46">
        <v>13</v>
      </c>
      <c r="O35" s="46">
        <v>18</v>
      </c>
      <c r="P35" s="46">
        <v>391</v>
      </c>
      <c r="Q35" s="46">
        <v>12776</v>
      </c>
      <c r="R35" s="46">
        <v>57</v>
      </c>
      <c r="S35" s="46">
        <v>1121</v>
      </c>
      <c r="T35" s="46">
        <v>1061</v>
      </c>
      <c r="U35" s="46">
        <v>828</v>
      </c>
      <c r="V35" s="46">
        <v>159</v>
      </c>
      <c r="W35" s="46">
        <v>74</v>
      </c>
      <c r="Y35" s="109">
        <f t="shared" si="0"/>
        <v>55633</v>
      </c>
      <c r="Z35" s="109">
        <f t="shared" si="1"/>
        <v>4631</v>
      </c>
      <c r="AA35" s="109">
        <f t="shared" si="2"/>
        <v>36244</v>
      </c>
      <c r="AB35" s="109">
        <f t="shared" si="3"/>
        <v>757</v>
      </c>
      <c r="AC35" s="109">
        <f t="shared" si="4"/>
        <v>14001</v>
      </c>
    </row>
    <row r="36" spans="1:29">
      <c r="A36" s="49" t="s">
        <v>777</v>
      </c>
      <c r="B36" s="46">
        <v>1094</v>
      </c>
      <c r="C36" s="46">
        <v>104</v>
      </c>
      <c r="D36" s="46">
        <v>14</v>
      </c>
      <c r="E36" s="46">
        <v>23</v>
      </c>
      <c r="F36" s="46">
        <v>1956</v>
      </c>
      <c r="G36" s="46">
        <v>25918</v>
      </c>
      <c r="H36" s="46">
        <v>1394</v>
      </c>
      <c r="I36" s="46">
        <v>1616</v>
      </c>
      <c r="J36" s="46">
        <v>14982</v>
      </c>
      <c r="K36" s="46">
        <v>282</v>
      </c>
      <c r="L36" s="46">
        <v>30</v>
      </c>
      <c r="M36" s="46">
        <v>6460</v>
      </c>
      <c r="N36" s="46">
        <v>31</v>
      </c>
      <c r="O36" s="46">
        <v>102</v>
      </c>
      <c r="P36" s="46">
        <v>304</v>
      </c>
      <c r="Q36" s="46">
        <v>12252</v>
      </c>
      <c r="R36" s="46">
        <v>0</v>
      </c>
      <c r="S36" s="46">
        <v>817</v>
      </c>
      <c r="T36" s="46">
        <v>4957</v>
      </c>
      <c r="U36" s="46">
        <v>1061</v>
      </c>
      <c r="V36" s="46">
        <v>426</v>
      </c>
      <c r="W36" s="46">
        <v>190</v>
      </c>
      <c r="Y36" s="109">
        <f t="shared" si="0"/>
        <v>74013</v>
      </c>
      <c r="Z36" s="109">
        <f t="shared" si="1"/>
        <v>8897</v>
      </c>
      <c r="AA36" s="109">
        <f t="shared" si="2"/>
        <v>49207</v>
      </c>
      <c r="AB36" s="109">
        <f t="shared" si="3"/>
        <v>2583</v>
      </c>
      <c r="AC36" s="109">
        <f t="shared" si="4"/>
        <v>13326</v>
      </c>
    </row>
    <row r="37" spans="1:29">
      <c r="A37" s="49" t="s">
        <v>34</v>
      </c>
      <c r="B37" s="46">
        <v>0</v>
      </c>
      <c r="C37" s="46">
        <v>0</v>
      </c>
      <c r="D37" s="46">
        <v>11557</v>
      </c>
      <c r="E37" s="46">
        <v>0</v>
      </c>
      <c r="F37" s="46">
        <v>0</v>
      </c>
      <c r="G37" s="46">
        <v>0</v>
      </c>
      <c r="H37" s="46">
        <v>0</v>
      </c>
      <c r="I37" s="46">
        <v>0</v>
      </c>
      <c r="J37" s="46">
        <v>0</v>
      </c>
      <c r="K37" s="46">
        <v>0</v>
      </c>
      <c r="L37" s="46">
        <v>0</v>
      </c>
      <c r="M37" s="46">
        <v>0</v>
      </c>
      <c r="N37" s="46">
        <v>0</v>
      </c>
      <c r="O37" s="46">
        <v>0</v>
      </c>
      <c r="P37" s="46">
        <v>0</v>
      </c>
      <c r="Q37" s="46">
        <v>0</v>
      </c>
      <c r="R37" s="46">
        <v>0</v>
      </c>
      <c r="S37" s="46">
        <v>0</v>
      </c>
      <c r="T37" s="46">
        <v>0</v>
      </c>
      <c r="U37" s="46">
        <v>0</v>
      </c>
      <c r="V37" s="46">
        <v>0</v>
      </c>
      <c r="W37" s="46">
        <v>0</v>
      </c>
      <c r="Y37" s="109">
        <f t="shared" si="0"/>
        <v>11557</v>
      </c>
      <c r="Z37" s="109">
        <f t="shared" si="1"/>
        <v>0</v>
      </c>
      <c r="AA37" s="109">
        <f t="shared" si="2"/>
        <v>0</v>
      </c>
      <c r="AB37" s="109">
        <f t="shared" si="3"/>
        <v>0</v>
      </c>
      <c r="AC37" s="109">
        <f t="shared" si="4"/>
        <v>11557</v>
      </c>
    </row>
    <row r="38" spans="1:29">
      <c r="A38" s="49" t="s">
        <v>789</v>
      </c>
      <c r="B38" s="46">
        <v>23349</v>
      </c>
      <c r="C38" s="46">
        <v>0</v>
      </c>
      <c r="D38" s="46">
        <v>0</v>
      </c>
      <c r="E38" s="46">
        <v>0</v>
      </c>
      <c r="F38" s="46">
        <v>23428</v>
      </c>
      <c r="G38" s="46">
        <v>115429</v>
      </c>
      <c r="H38" s="46">
        <v>12704</v>
      </c>
      <c r="I38" s="46">
        <v>0</v>
      </c>
      <c r="J38" s="46">
        <v>79801</v>
      </c>
      <c r="K38" s="46">
        <v>4484</v>
      </c>
      <c r="L38" s="46">
        <v>0</v>
      </c>
      <c r="M38" s="46">
        <v>114938</v>
      </c>
      <c r="N38" s="46">
        <v>0</v>
      </c>
      <c r="O38" s="46">
        <v>0</v>
      </c>
      <c r="P38" s="46">
        <v>3757</v>
      </c>
      <c r="Q38" s="46">
        <v>7383</v>
      </c>
      <c r="R38" s="46">
        <v>0</v>
      </c>
      <c r="S38" s="46">
        <v>0</v>
      </c>
      <c r="T38" s="46">
        <v>53277</v>
      </c>
      <c r="U38" s="46">
        <v>41471</v>
      </c>
      <c r="V38" s="46">
        <v>0</v>
      </c>
      <c r="W38" s="46">
        <v>2901</v>
      </c>
      <c r="Y38" s="109">
        <f t="shared" si="0"/>
        <v>482922</v>
      </c>
      <c r="Z38" s="109">
        <f t="shared" si="1"/>
        <v>184242</v>
      </c>
      <c r="AA38" s="109">
        <f t="shared" si="2"/>
        <v>284639</v>
      </c>
      <c r="AB38" s="109">
        <f t="shared" si="3"/>
        <v>3757</v>
      </c>
      <c r="AC38" s="109">
        <f t="shared" si="4"/>
        <v>10284</v>
      </c>
    </row>
    <row r="39" spans="1:29">
      <c r="A39" s="49" t="s">
        <v>745</v>
      </c>
      <c r="B39" s="46">
        <v>56569</v>
      </c>
      <c r="C39" s="46">
        <v>56</v>
      </c>
      <c r="D39" s="46">
        <v>0</v>
      </c>
      <c r="E39" s="46">
        <v>21</v>
      </c>
      <c r="F39" s="46">
        <v>4167</v>
      </c>
      <c r="G39" s="46">
        <v>1846</v>
      </c>
      <c r="H39" s="46">
        <v>2282</v>
      </c>
      <c r="I39" s="46">
        <v>487</v>
      </c>
      <c r="J39" s="46">
        <v>3372</v>
      </c>
      <c r="K39" s="46">
        <v>975</v>
      </c>
      <c r="L39" s="46">
        <v>8612</v>
      </c>
      <c r="M39" s="46">
        <v>706520</v>
      </c>
      <c r="N39" s="46">
        <v>51</v>
      </c>
      <c r="O39" s="46">
        <v>91</v>
      </c>
      <c r="P39" s="46">
        <v>853</v>
      </c>
      <c r="Q39" s="46">
        <v>274</v>
      </c>
      <c r="R39" s="46">
        <v>0</v>
      </c>
      <c r="S39" s="46">
        <v>392</v>
      </c>
      <c r="T39" s="46">
        <v>5966</v>
      </c>
      <c r="U39" s="46">
        <v>2759</v>
      </c>
      <c r="V39" s="46">
        <v>329</v>
      </c>
      <c r="W39" s="46">
        <v>140</v>
      </c>
      <c r="Y39" s="109">
        <f t="shared" si="0"/>
        <v>795762</v>
      </c>
      <c r="Z39" s="109">
        <f t="shared" si="1"/>
        <v>766823</v>
      </c>
      <c r="AA39" s="109">
        <f t="shared" si="2"/>
        <v>17633</v>
      </c>
      <c r="AB39" s="109">
        <f t="shared" si="3"/>
        <v>1867</v>
      </c>
      <c r="AC39" s="109">
        <f t="shared" si="4"/>
        <v>9439</v>
      </c>
    </row>
    <row r="40" spans="1:29">
      <c r="A40" s="49" t="s">
        <v>22</v>
      </c>
      <c r="B40" s="46">
        <v>0</v>
      </c>
      <c r="C40" s="46">
        <v>0</v>
      </c>
      <c r="D40" s="46">
        <v>0</v>
      </c>
      <c r="E40" s="46">
        <v>0</v>
      </c>
      <c r="F40" s="46">
        <v>0</v>
      </c>
      <c r="G40" s="46">
        <v>0</v>
      </c>
      <c r="H40" s="46">
        <v>0</v>
      </c>
      <c r="I40" s="46">
        <v>0</v>
      </c>
      <c r="J40" s="46">
        <v>0</v>
      </c>
      <c r="K40" s="46">
        <v>0</v>
      </c>
      <c r="L40" s="46">
        <v>0</v>
      </c>
      <c r="M40" s="46">
        <v>0</v>
      </c>
      <c r="N40" s="46">
        <v>0</v>
      </c>
      <c r="O40" s="46">
        <v>0</v>
      </c>
      <c r="P40" s="46">
        <v>0</v>
      </c>
      <c r="Q40" s="46">
        <v>0</v>
      </c>
      <c r="R40" s="46">
        <v>0</v>
      </c>
      <c r="S40" s="46">
        <v>0</v>
      </c>
      <c r="T40" s="46">
        <v>0</v>
      </c>
      <c r="U40" s="46">
        <v>0</v>
      </c>
      <c r="V40" s="46">
        <v>0</v>
      </c>
      <c r="W40" s="46">
        <v>8141</v>
      </c>
      <c r="Y40" s="109">
        <f t="shared" si="0"/>
        <v>8141</v>
      </c>
      <c r="Z40" s="109">
        <f t="shared" si="1"/>
        <v>0</v>
      </c>
      <c r="AA40" s="109">
        <f t="shared" si="2"/>
        <v>0</v>
      </c>
      <c r="AB40" s="109">
        <f t="shared" si="3"/>
        <v>0</v>
      </c>
      <c r="AC40" s="109">
        <f t="shared" si="4"/>
        <v>8141</v>
      </c>
    </row>
    <row r="41" spans="1:29">
      <c r="A41" s="49" t="s">
        <v>66</v>
      </c>
      <c r="B41" s="46">
        <v>0</v>
      </c>
      <c r="C41" s="46">
        <v>0</v>
      </c>
      <c r="D41" s="46">
        <v>0</v>
      </c>
      <c r="E41" s="46">
        <v>0</v>
      </c>
      <c r="F41" s="46">
        <v>0</v>
      </c>
      <c r="G41" s="46">
        <v>0</v>
      </c>
      <c r="H41" s="46">
        <v>0</v>
      </c>
      <c r="I41" s="46">
        <v>0</v>
      </c>
      <c r="J41" s="46">
        <v>0</v>
      </c>
      <c r="K41" s="46">
        <v>3701</v>
      </c>
      <c r="L41" s="46">
        <v>8076</v>
      </c>
      <c r="M41" s="46">
        <v>0</v>
      </c>
      <c r="N41" s="46">
        <v>0</v>
      </c>
      <c r="O41" s="46">
        <v>0</v>
      </c>
      <c r="P41" s="46">
        <v>0</v>
      </c>
      <c r="Q41" s="46">
        <v>0</v>
      </c>
      <c r="R41" s="46">
        <v>0</v>
      </c>
      <c r="S41" s="46">
        <v>0</v>
      </c>
      <c r="T41" s="46">
        <v>0</v>
      </c>
      <c r="U41" s="46">
        <v>0</v>
      </c>
      <c r="V41" s="46">
        <v>0</v>
      </c>
      <c r="W41" s="46">
        <v>0</v>
      </c>
      <c r="Y41" s="109">
        <f t="shared" si="0"/>
        <v>11777</v>
      </c>
      <c r="Z41" s="109">
        <f t="shared" si="1"/>
        <v>3701</v>
      </c>
      <c r="AA41" s="109">
        <f t="shared" si="2"/>
        <v>0</v>
      </c>
      <c r="AB41" s="109">
        <f t="shared" si="3"/>
        <v>0</v>
      </c>
      <c r="AC41" s="109">
        <f t="shared" si="4"/>
        <v>8076</v>
      </c>
    </row>
    <row r="42" spans="1:29">
      <c r="A42" s="49" t="s">
        <v>852</v>
      </c>
      <c r="B42" s="46">
        <v>9957</v>
      </c>
      <c r="C42" s="46">
        <v>318</v>
      </c>
      <c r="D42" s="46">
        <v>31</v>
      </c>
      <c r="E42" s="46">
        <v>104</v>
      </c>
      <c r="F42" s="46">
        <v>6676</v>
      </c>
      <c r="G42" s="46">
        <v>7819</v>
      </c>
      <c r="H42" s="46">
        <v>712</v>
      </c>
      <c r="I42" s="46">
        <v>487</v>
      </c>
      <c r="J42" s="46">
        <v>6411</v>
      </c>
      <c r="K42" s="46">
        <v>1139</v>
      </c>
      <c r="L42" s="46">
        <v>134</v>
      </c>
      <c r="M42" s="46">
        <v>18145</v>
      </c>
      <c r="N42" s="46">
        <v>91</v>
      </c>
      <c r="O42" s="46">
        <v>72</v>
      </c>
      <c r="P42" s="46">
        <v>1031</v>
      </c>
      <c r="Q42" s="46">
        <v>5119</v>
      </c>
      <c r="R42" s="46">
        <v>190</v>
      </c>
      <c r="S42" s="46">
        <v>1162</v>
      </c>
      <c r="T42" s="46">
        <v>3831</v>
      </c>
      <c r="U42" s="46">
        <v>11568</v>
      </c>
      <c r="V42" s="46">
        <v>451</v>
      </c>
      <c r="W42" s="46">
        <v>480</v>
      </c>
      <c r="Y42" s="109">
        <f t="shared" si="0"/>
        <v>75928</v>
      </c>
      <c r="Z42" s="109">
        <f t="shared" si="1"/>
        <v>40809</v>
      </c>
      <c r="AA42" s="109">
        <f t="shared" si="2"/>
        <v>25639</v>
      </c>
      <c r="AB42" s="109">
        <f t="shared" si="3"/>
        <v>2450</v>
      </c>
      <c r="AC42" s="109">
        <f t="shared" si="4"/>
        <v>7030</v>
      </c>
    </row>
    <row r="43" spans="1:29">
      <c r="A43" s="49" t="s">
        <v>92</v>
      </c>
      <c r="B43" s="46">
        <v>0</v>
      </c>
      <c r="C43" s="46">
        <v>0</v>
      </c>
      <c r="D43" s="46">
        <v>0</v>
      </c>
      <c r="E43" s="46">
        <v>0</v>
      </c>
      <c r="F43" s="46">
        <v>14651</v>
      </c>
      <c r="G43" s="46">
        <v>0</v>
      </c>
      <c r="H43" s="46">
        <v>10542</v>
      </c>
      <c r="I43" s="46">
        <v>407</v>
      </c>
      <c r="J43" s="46">
        <v>1552</v>
      </c>
      <c r="K43" s="46">
        <v>0</v>
      </c>
      <c r="L43" s="46">
        <v>203</v>
      </c>
      <c r="M43" s="46">
        <v>597</v>
      </c>
      <c r="N43" s="46">
        <v>0</v>
      </c>
      <c r="O43" s="46">
        <v>0</v>
      </c>
      <c r="P43" s="46">
        <v>687</v>
      </c>
      <c r="Q43" s="46">
        <v>422</v>
      </c>
      <c r="R43" s="46">
        <v>12291</v>
      </c>
      <c r="S43" s="46">
        <v>3867</v>
      </c>
      <c r="T43" s="46">
        <v>257096</v>
      </c>
      <c r="U43" s="46">
        <v>318</v>
      </c>
      <c r="V43" s="46">
        <v>293</v>
      </c>
      <c r="W43" s="46">
        <v>2041</v>
      </c>
      <c r="Y43" s="109">
        <f t="shared" si="0"/>
        <v>304967</v>
      </c>
      <c r="Z43" s="109">
        <f t="shared" si="1"/>
        <v>915</v>
      </c>
      <c r="AA43" s="109">
        <f t="shared" si="2"/>
        <v>296132</v>
      </c>
      <c r="AB43" s="109">
        <f t="shared" si="3"/>
        <v>1387</v>
      </c>
      <c r="AC43" s="109">
        <f t="shared" si="4"/>
        <v>6533</v>
      </c>
    </row>
    <row r="44" spans="1:29">
      <c r="A44" s="49" t="s">
        <v>53</v>
      </c>
      <c r="B44" s="46">
        <v>0</v>
      </c>
      <c r="C44" s="46">
        <v>0</v>
      </c>
      <c r="D44" s="46">
        <v>0</v>
      </c>
      <c r="E44" s="46">
        <v>0</v>
      </c>
      <c r="F44" s="46">
        <v>0</v>
      </c>
      <c r="G44" s="46">
        <v>0</v>
      </c>
      <c r="H44" s="46">
        <v>0</v>
      </c>
      <c r="I44" s="46">
        <v>0</v>
      </c>
      <c r="J44" s="46">
        <v>0</v>
      </c>
      <c r="K44" s="46">
        <v>0</v>
      </c>
      <c r="L44" s="46">
        <v>0</v>
      </c>
      <c r="M44" s="46">
        <v>0</v>
      </c>
      <c r="N44" s="46">
        <v>0</v>
      </c>
      <c r="O44" s="46">
        <v>0</v>
      </c>
      <c r="P44" s="46">
        <v>0</v>
      </c>
      <c r="Q44" s="46">
        <v>0</v>
      </c>
      <c r="R44" s="46">
        <v>0</v>
      </c>
      <c r="S44" s="46">
        <v>5994</v>
      </c>
      <c r="T44" s="46">
        <v>0</v>
      </c>
      <c r="U44" s="46">
        <v>0</v>
      </c>
      <c r="V44" s="46">
        <v>0</v>
      </c>
      <c r="W44" s="46">
        <v>0</v>
      </c>
      <c r="Y44" s="109">
        <f t="shared" si="0"/>
        <v>5994</v>
      </c>
      <c r="Z44" s="109">
        <f t="shared" si="1"/>
        <v>0</v>
      </c>
      <c r="AA44" s="109">
        <f t="shared" si="2"/>
        <v>0</v>
      </c>
      <c r="AB44" s="109">
        <f t="shared" si="3"/>
        <v>0</v>
      </c>
      <c r="AC44" s="109">
        <f t="shared" si="4"/>
        <v>5994</v>
      </c>
    </row>
    <row r="45" spans="1:29">
      <c r="A45" s="49" t="s">
        <v>44</v>
      </c>
      <c r="B45" s="46">
        <v>0</v>
      </c>
      <c r="C45" s="46">
        <v>0</v>
      </c>
      <c r="D45" s="46">
        <v>710</v>
      </c>
      <c r="E45" s="46">
        <v>0</v>
      </c>
      <c r="F45" s="46">
        <v>0</v>
      </c>
      <c r="G45" s="46">
        <v>0</v>
      </c>
      <c r="H45" s="46">
        <v>0</v>
      </c>
      <c r="I45" s="46">
        <v>0</v>
      </c>
      <c r="J45" s="46">
        <v>0</v>
      </c>
      <c r="K45" s="46">
        <v>0</v>
      </c>
      <c r="L45" s="46">
        <v>0</v>
      </c>
      <c r="M45" s="46">
        <v>0</v>
      </c>
      <c r="N45" s="46">
        <v>0</v>
      </c>
      <c r="O45" s="46">
        <v>0</v>
      </c>
      <c r="P45" s="46">
        <v>0</v>
      </c>
      <c r="Q45" s="46">
        <v>3536</v>
      </c>
      <c r="R45" s="46">
        <v>0</v>
      </c>
      <c r="S45" s="46">
        <v>0</v>
      </c>
      <c r="T45" s="46">
        <v>0</v>
      </c>
      <c r="U45" s="46">
        <v>0</v>
      </c>
      <c r="V45" s="46">
        <v>0</v>
      </c>
      <c r="W45" s="46">
        <v>0</v>
      </c>
      <c r="Y45" s="109">
        <f t="shared" si="0"/>
        <v>4246</v>
      </c>
      <c r="Z45" s="109">
        <f t="shared" si="1"/>
        <v>0</v>
      </c>
      <c r="AA45" s="109">
        <f t="shared" si="2"/>
        <v>0</v>
      </c>
      <c r="AB45" s="109">
        <f t="shared" si="3"/>
        <v>0</v>
      </c>
      <c r="AC45" s="109">
        <f t="shared" si="4"/>
        <v>4246</v>
      </c>
    </row>
    <row r="46" spans="1:29">
      <c r="A46" s="49" t="s">
        <v>67</v>
      </c>
      <c r="B46" s="46">
        <v>0</v>
      </c>
      <c r="C46" s="46">
        <v>0</v>
      </c>
      <c r="D46" s="46">
        <v>0</v>
      </c>
      <c r="E46" s="46">
        <v>0</v>
      </c>
      <c r="F46" s="46">
        <v>0</v>
      </c>
      <c r="G46" s="46">
        <v>0</v>
      </c>
      <c r="H46" s="46">
        <v>0</v>
      </c>
      <c r="I46" s="46">
        <v>0</v>
      </c>
      <c r="J46" s="46">
        <v>0</v>
      </c>
      <c r="K46" s="46">
        <v>0</v>
      </c>
      <c r="L46" s="46">
        <v>3468</v>
      </c>
      <c r="M46" s="46">
        <v>0</v>
      </c>
      <c r="N46" s="46">
        <v>0</v>
      </c>
      <c r="O46" s="46">
        <v>0</v>
      </c>
      <c r="P46" s="46">
        <v>0</v>
      </c>
      <c r="Q46" s="46">
        <v>0</v>
      </c>
      <c r="R46" s="46">
        <v>0</v>
      </c>
      <c r="S46" s="46">
        <v>0</v>
      </c>
      <c r="T46" s="46">
        <v>0</v>
      </c>
      <c r="U46" s="46">
        <v>0</v>
      </c>
      <c r="V46" s="46">
        <v>0</v>
      </c>
      <c r="W46" s="46">
        <v>0</v>
      </c>
      <c r="Y46" s="109">
        <f t="shared" si="0"/>
        <v>3468</v>
      </c>
      <c r="Z46" s="109">
        <f t="shared" si="1"/>
        <v>0</v>
      </c>
      <c r="AA46" s="109">
        <f t="shared" si="2"/>
        <v>0</v>
      </c>
      <c r="AB46" s="109">
        <f t="shared" si="3"/>
        <v>0</v>
      </c>
      <c r="AC46" s="109">
        <f t="shared" si="4"/>
        <v>3468</v>
      </c>
    </row>
    <row r="47" spans="1:29">
      <c r="A47" s="49" t="s">
        <v>52</v>
      </c>
      <c r="B47" s="46">
        <v>0</v>
      </c>
      <c r="C47" s="46">
        <v>0</v>
      </c>
      <c r="D47" s="46">
        <v>0</v>
      </c>
      <c r="E47" s="46">
        <v>0</v>
      </c>
      <c r="F47" s="46">
        <v>0</v>
      </c>
      <c r="G47" s="46">
        <v>0</v>
      </c>
      <c r="H47" s="46">
        <v>0</v>
      </c>
      <c r="I47" s="46">
        <v>0</v>
      </c>
      <c r="J47" s="46">
        <v>1184</v>
      </c>
      <c r="K47" s="46">
        <v>0</v>
      </c>
      <c r="L47" s="46">
        <v>3196</v>
      </c>
      <c r="M47" s="46">
        <v>0</v>
      </c>
      <c r="N47" s="46">
        <v>0</v>
      </c>
      <c r="O47" s="46">
        <v>0</v>
      </c>
      <c r="P47" s="46">
        <v>0</v>
      </c>
      <c r="Q47" s="46">
        <v>0</v>
      </c>
      <c r="R47" s="46">
        <v>0</v>
      </c>
      <c r="S47" s="46">
        <v>0</v>
      </c>
      <c r="T47" s="46">
        <v>0</v>
      </c>
      <c r="U47" s="46">
        <v>0</v>
      </c>
      <c r="V47" s="46">
        <v>0</v>
      </c>
      <c r="W47" s="46">
        <v>0</v>
      </c>
      <c r="Y47" s="109">
        <f t="shared" si="0"/>
        <v>4380</v>
      </c>
      <c r="Z47" s="109">
        <f t="shared" si="1"/>
        <v>0</v>
      </c>
      <c r="AA47" s="109">
        <f t="shared" si="2"/>
        <v>1184</v>
      </c>
      <c r="AB47" s="109">
        <f t="shared" si="3"/>
        <v>0</v>
      </c>
      <c r="AC47" s="109">
        <f t="shared" si="4"/>
        <v>3196</v>
      </c>
    </row>
    <row r="48" spans="1:29">
      <c r="A48" s="49" t="s">
        <v>101</v>
      </c>
      <c r="B48" s="46">
        <v>765</v>
      </c>
      <c r="C48" s="46">
        <v>0</v>
      </c>
      <c r="D48" s="46">
        <v>0</v>
      </c>
      <c r="E48" s="46">
        <v>0</v>
      </c>
      <c r="F48" s="46">
        <v>931</v>
      </c>
      <c r="G48" s="46">
        <v>26460</v>
      </c>
      <c r="H48" s="46">
        <v>1084</v>
      </c>
      <c r="I48" s="46">
        <v>337</v>
      </c>
      <c r="J48" s="46">
        <v>1341</v>
      </c>
      <c r="K48" s="46">
        <v>3642</v>
      </c>
      <c r="L48" s="46">
        <v>0</v>
      </c>
      <c r="M48" s="46">
        <v>568</v>
      </c>
      <c r="N48" s="46">
        <v>28</v>
      </c>
      <c r="O48" s="46">
        <v>35</v>
      </c>
      <c r="P48" s="46">
        <v>5218</v>
      </c>
      <c r="Q48" s="46">
        <v>2571</v>
      </c>
      <c r="R48" s="46">
        <v>874</v>
      </c>
      <c r="S48" s="46">
        <v>472</v>
      </c>
      <c r="T48" s="46">
        <v>3271533</v>
      </c>
      <c r="U48" s="46">
        <v>610</v>
      </c>
      <c r="V48" s="46">
        <v>50</v>
      </c>
      <c r="W48" s="46">
        <v>118</v>
      </c>
      <c r="Y48" s="109">
        <f t="shared" si="0"/>
        <v>3316637</v>
      </c>
      <c r="Z48" s="109">
        <f t="shared" si="1"/>
        <v>5585</v>
      </c>
      <c r="AA48" s="109">
        <f t="shared" si="2"/>
        <v>3302223</v>
      </c>
      <c r="AB48" s="109">
        <f t="shared" si="3"/>
        <v>5668</v>
      </c>
      <c r="AC48" s="109">
        <f t="shared" si="4"/>
        <v>3161</v>
      </c>
    </row>
    <row r="49" spans="1:29">
      <c r="A49" s="49" t="s">
        <v>100</v>
      </c>
      <c r="B49" s="46">
        <v>0</v>
      </c>
      <c r="C49" s="46">
        <v>0</v>
      </c>
      <c r="D49" s="46">
        <v>0</v>
      </c>
      <c r="E49" s="46">
        <v>0</v>
      </c>
      <c r="F49" s="46">
        <v>0</v>
      </c>
      <c r="G49" s="46">
        <v>206944</v>
      </c>
      <c r="H49" s="46">
        <v>0</v>
      </c>
      <c r="I49" s="46">
        <v>0</v>
      </c>
      <c r="J49" s="46">
        <v>0</v>
      </c>
      <c r="K49" s="46">
        <v>0</v>
      </c>
      <c r="L49" s="46">
        <v>0</v>
      </c>
      <c r="M49" s="46">
        <v>0</v>
      </c>
      <c r="N49" s="46">
        <v>0</v>
      </c>
      <c r="O49" s="46">
        <v>0</v>
      </c>
      <c r="P49" s="46">
        <v>0</v>
      </c>
      <c r="Q49" s="46">
        <v>2588</v>
      </c>
      <c r="R49" s="46">
        <v>630490</v>
      </c>
      <c r="S49" s="46">
        <v>573</v>
      </c>
      <c r="T49" s="46">
        <v>0</v>
      </c>
      <c r="U49" s="46">
        <v>0</v>
      </c>
      <c r="V49" s="46">
        <v>0</v>
      </c>
      <c r="W49" s="46">
        <v>0</v>
      </c>
      <c r="Y49" s="109">
        <f t="shared" si="0"/>
        <v>840595</v>
      </c>
      <c r="Z49" s="109">
        <f t="shared" si="1"/>
        <v>0</v>
      </c>
      <c r="AA49" s="109">
        <f t="shared" si="2"/>
        <v>837434</v>
      </c>
      <c r="AB49" s="109">
        <f t="shared" si="3"/>
        <v>0</v>
      </c>
      <c r="AC49" s="109">
        <f t="shared" si="4"/>
        <v>3161</v>
      </c>
    </row>
    <row r="50" spans="1:29">
      <c r="A50" s="49" t="s">
        <v>31</v>
      </c>
      <c r="B50" s="46">
        <v>0</v>
      </c>
      <c r="C50" s="46">
        <v>0</v>
      </c>
      <c r="D50" s="46">
        <v>193</v>
      </c>
      <c r="E50" s="46">
        <v>0</v>
      </c>
      <c r="F50" s="46">
        <v>0</v>
      </c>
      <c r="G50" s="46">
        <v>0</v>
      </c>
      <c r="H50" s="46">
        <v>0</v>
      </c>
      <c r="I50" s="46">
        <v>0</v>
      </c>
      <c r="J50" s="46">
        <v>0</v>
      </c>
      <c r="K50" s="46">
        <v>0</v>
      </c>
      <c r="L50" s="46">
        <v>0</v>
      </c>
      <c r="M50" s="46">
        <v>0</v>
      </c>
      <c r="N50" s="46">
        <v>0</v>
      </c>
      <c r="O50" s="46">
        <v>0</v>
      </c>
      <c r="P50" s="46">
        <v>0</v>
      </c>
      <c r="Q50" s="46">
        <v>2472</v>
      </c>
      <c r="R50" s="46">
        <v>0</v>
      </c>
      <c r="S50" s="46">
        <v>209</v>
      </c>
      <c r="T50" s="46">
        <v>0</v>
      </c>
      <c r="U50" s="46">
        <v>0</v>
      </c>
      <c r="V50" s="46">
        <v>0</v>
      </c>
      <c r="W50" s="46">
        <v>0</v>
      </c>
      <c r="Y50" s="109">
        <f t="shared" si="0"/>
        <v>2874</v>
      </c>
      <c r="Z50" s="109">
        <f t="shared" si="1"/>
        <v>0</v>
      </c>
      <c r="AA50" s="109">
        <f t="shared" si="2"/>
        <v>0</v>
      </c>
      <c r="AB50" s="109">
        <f t="shared" si="3"/>
        <v>0</v>
      </c>
      <c r="AC50" s="109">
        <f t="shared" si="4"/>
        <v>2874</v>
      </c>
    </row>
    <row r="51" spans="1:29">
      <c r="A51" s="49" t="s">
        <v>758</v>
      </c>
      <c r="B51" s="46">
        <v>10130</v>
      </c>
      <c r="C51" s="46">
        <v>2</v>
      </c>
      <c r="D51" s="46">
        <v>0</v>
      </c>
      <c r="E51" s="46">
        <v>497</v>
      </c>
      <c r="F51" s="46">
        <v>1392</v>
      </c>
      <c r="G51" s="46">
        <v>3730</v>
      </c>
      <c r="H51" s="46">
        <v>386</v>
      </c>
      <c r="I51" s="46">
        <v>10</v>
      </c>
      <c r="J51" s="46">
        <v>2074</v>
      </c>
      <c r="K51" s="46">
        <v>192</v>
      </c>
      <c r="L51" s="46">
        <v>968</v>
      </c>
      <c r="M51" s="46">
        <v>92399</v>
      </c>
      <c r="N51" s="46">
        <v>11</v>
      </c>
      <c r="O51" s="46">
        <v>0</v>
      </c>
      <c r="P51" s="46">
        <v>46</v>
      </c>
      <c r="Q51" s="46">
        <v>883</v>
      </c>
      <c r="R51" s="46">
        <v>379</v>
      </c>
      <c r="S51" s="46">
        <v>458</v>
      </c>
      <c r="T51" s="46">
        <v>2039</v>
      </c>
      <c r="U51" s="46">
        <v>4470</v>
      </c>
      <c r="V51" s="46">
        <v>0</v>
      </c>
      <c r="W51" s="46">
        <v>59</v>
      </c>
      <c r="Y51" s="109">
        <f t="shared" si="0"/>
        <v>120125</v>
      </c>
      <c r="Z51" s="109">
        <f t="shared" si="1"/>
        <v>107191</v>
      </c>
      <c r="AA51" s="109">
        <f t="shared" si="2"/>
        <v>10000</v>
      </c>
      <c r="AB51" s="109">
        <f t="shared" si="3"/>
        <v>69</v>
      </c>
      <c r="AC51" s="109">
        <f t="shared" si="4"/>
        <v>2865</v>
      </c>
    </row>
    <row r="52" spans="1:29">
      <c r="A52" s="49" t="s">
        <v>791</v>
      </c>
      <c r="B52" s="46">
        <v>1082</v>
      </c>
      <c r="C52" s="46">
        <v>22</v>
      </c>
      <c r="D52" s="46">
        <v>71</v>
      </c>
      <c r="E52" s="46">
        <v>38</v>
      </c>
      <c r="F52" s="46">
        <v>27754</v>
      </c>
      <c r="G52" s="46">
        <v>3584</v>
      </c>
      <c r="H52" s="46">
        <v>798</v>
      </c>
      <c r="I52" s="46">
        <v>137</v>
      </c>
      <c r="J52" s="46">
        <v>2014</v>
      </c>
      <c r="K52" s="46">
        <v>629</v>
      </c>
      <c r="L52" s="46">
        <v>115</v>
      </c>
      <c r="M52" s="46">
        <v>2038</v>
      </c>
      <c r="N52" s="46">
        <v>4</v>
      </c>
      <c r="O52" s="46">
        <v>1083</v>
      </c>
      <c r="P52" s="46">
        <v>418</v>
      </c>
      <c r="Q52" s="46">
        <v>728</v>
      </c>
      <c r="R52" s="46">
        <v>982</v>
      </c>
      <c r="S52" s="46">
        <v>1821</v>
      </c>
      <c r="T52" s="46">
        <v>6916</v>
      </c>
      <c r="U52" s="46">
        <v>624</v>
      </c>
      <c r="V52" s="46">
        <v>84</v>
      </c>
      <c r="W52" s="46">
        <v>26</v>
      </c>
      <c r="Y52" s="109">
        <f t="shared" si="0"/>
        <v>50968</v>
      </c>
      <c r="Z52" s="109">
        <f t="shared" si="1"/>
        <v>4373</v>
      </c>
      <c r="AA52" s="109">
        <f t="shared" si="2"/>
        <v>42048</v>
      </c>
      <c r="AB52" s="109">
        <f t="shared" si="3"/>
        <v>1748</v>
      </c>
      <c r="AC52" s="109">
        <f t="shared" si="4"/>
        <v>2799</v>
      </c>
    </row>
    <row r="53" spans="1:29">
      <c r="A53" s="49" t="s">
        <v>39</v>
      </c>
      <c r="B53" s="46">
        <v>0</v>
      </c>
      <c r="C53" s="46">
        <v>0</v>
      </c>
      <c r="D53" s="46">
        <v>2248</v>
      </c>
      <c r="E53" s="46">
        <v>0</v>
      </c>
      <c r="F53" s="46">
        <v>0</v>
      </c>
      <c r="G53" s="46">
        <v>0</v>
      </c>
      <c r="H53" s="46">
        <v>0</v>
      </c>
      <c r="I53" s="46">
        <v>0</v>
      </c>
      <c r="J53" s="46">
        <v>0</v>
      </c>
      <c r="K53" s="46">
        <v>0</v>
      </c>
      <c r="L53" s="46">
        <v>0</v>
      </c>
      <c r="M53" s="46">
        <v>0</v>
      </c>
      <c r="N53" s="46">
        <v>0</v>
      </c>
      <c r="O53" s="46">
        <v>0</v>
      </c>
      <c r="P53" s="46">
        <v>0</v>
      </c>
      <c r="Q53" s="46">
        <v>0</v>
      </c>
      <c r="R53" s="46">
        <v>0</v>
      </c>
      <c r="S53" s="46">
        <v>0</v>
      </c>
      <c r="T53" s="46">
        <v>0</v>
      </c>
      <c r="U53" s="46">
        <v>0</v>
      </c>
      <c r="V53" s="46">
        <v>0</v>
      </c>
      <c r="W53" s="46">
        <v>0</v>
      </c>
      <c r="Y53" s="109">
        <f t="shared" si="0"/>
        <v>2248</v>
      </c>
      <c r="Z53" s="109">
        <f t="shared" si="1"/>
        <v>0</v>
      </c>
      <c r="AA53" s="109">
        <f t="shared" si="2"/>
        <v>0</v>
      </c>
      <c r="AB53" s="109">
        <f t="shared" si="3"/>
        <v>0</v>
      </c>
      <c r="AC53" s="109">
        <f t="shared" si="4"/>
        <v>2248</v>
      </c>
    </row>
    <row r="54" spans="1:29">
      <c r="A54" s="49" t="s">
        <v>754</v>
      </c>
      <c r="B54" s="46">
        <v>1420</v>
      </c>
      <c r="C54" s="46">
        <v>23</v>
      </c>
      <c r="D54" s="46">
        <v>0</v>
      </c>
      <c r="E54" s="46">
        <v>7</v>
      </c>
      <c r="F54" s="46">
        <v>16397</v>
      </c>
      <c r="G54" s="46">
        <v>6082</v>
      </c>
      <c r="H54" s="46">
        <v>824</v>
      </c>
      <c r="I54" s="46">
        <v>278</v>
      </c>
      <c r="J54" s="46">
        <v>2027</v>
      </c>
      <c r="K54" s="46">
        <v>505</v>
      </c>
      <c r="L54" s="46">
        <v>36</v>
      </c>
      <c r="M54" s="46">
        <v>2120</v>
      </c>
      <c r="N54" s="46">
        <v>34</v>
      </c>
      <c r="O54" s="46">
        <v>27</v>
      </c>
      <c r="P54" s="46">
        <v>525</v>
      </c>
      <c r="Q54" s="46">
        <v>1337</v>
      </c>
      <c r="R54" s="46">
        <v>305</v>
      </c>
      <c r="S54" s="46">
        <v>699</v>
      </c>
      <c r="T54" s="46">
        <v>10967</v>
      </c>
      <c r="U54" s="46">
        <v>4063</v>
      </c>
      <c r="V54" s="46">
        <v>193</v>
      </c>
      <c r="W54" s="46">
        <v>104</v>
      </c>
      <c r="Y54" s="109">
        <f t="shared" si="0"/>
        <v>47973</v>
      </c>
      <c r="Z54" s="109">
        <f t="shared" si="1"/>
        <v>8108</v>
      </c>
      <c r="AA54" s="109">
        <f t="shared" si="2"/>
        <v>36602</v>
      </c>
      <c r="AB54" s="109">
        <f t="shared" si="3"/>
        <v>1080</v>
      </c>
      <c r="AC54" s="109">
        <f t="shared" si="4"/>
        <v>2183</v>
      </c>
    </row>
    <row r="55" spans="1:29">
      <c r="A55" s="49" t="s">
        <v>69</v>
      </c>
      <c r="B55" s="46">
        <v>6843</v>
      </c>
      <c r="C55" s="46">
        <v>2</v>
      </c>
      <c r="D55" s="46">
        <v>739</v>
      </c>
      <c r="E55" s="46">
        <v>17</v>
      </c>
      <c r="F55" s="46">
        <v>26</v>
      </c>
      <c r="G55" s="46">
        <v>0</v>
      </c>
      <c r="H55" s="46">
        <v>1</v>
      </c>
      <c r="I55" s="46">
        <v>0</v>
      </c>
      <c r="J55" s="46">
        <v>151</v>
      </c>
      <c r="K55" s="46">
        <v>42</v>
      </c>
      <c r="L55" s="46">
        <v>1316</v>
      </c>
      <c r="M55" s="46">
        <v>323</v>
      </c>
      <c r="N55" s="46">
        <v>0</v>
      </c>
      <c r="O55" s="46">
        <v>0</v>
      </c>
      <c r="P55" s="46">
        <v>30</v>
      </c>
      <c r="Q55" s="46">
        <v>5</v>
      </c>
      <c r="R55" s="46">
        <v>0</v>
      </c>
      <c r="S55" s="46">
        <v>6</v>
      </c>
      <c r="T55" s="46">
        <v>7</v>
      </c>
      <c r="U55" s="46">
        <v>517</v>
      </c>
      <c r="V55" s="46">
        <v>0</v>
      </c>
      <c r="W55" s="46">
        <v>0</v>
      </c>
      <c r="Y55" s="109">
        <f t="shared" si="0"/>
        <v>10025</v>
      </c>
      <c r="Z55" s="109">
        <f t="shared" si="1"/>
        <v>7725</v>
      </c>
      <c r="AA55" s="109">
        <f t="shared" si="2"/>
        <v>185</v>
      </c>
      <c r="AB55" s="109">
        <f t="shared" si="3"/>
        <v>32</v>
      </c>
      <c r="AC55" s="109">
        <f t="shared" si="4"/>
        <v>2083</v>
      </c>
    </row>
    <row r="56" spans="1:29">
      <c r="A56" s="49" t="s">
        <v>83</v>
      </c>
      <c r="B56" s="46">
        <v>13771</v>
      </c>
      <c r="C56" s="46">
        <v>0</v>
      </c>
      <c r="D56" s="46">
        <v>0</v>
      </c>
      <c r="E56" s="46">
        <v>0</v>
      </c>
      <c r="F56" s="46">
        <v>1904</v>
      </c>
      <c r="G56" s="46">
        <v>1756</v>
      </c>
      <c r="H56" s="46">
        <v>0</v>
      </c>
      <c r="I56" s="46">
        <v>0</v>
      </c>
      <c r="J56" s="46">
        <v>1383</v>
      </c>
      <c r="K56" s="46">
        <v>1204</v>
      </c>
      <c r="L56" s="46">
        <v>1632</v>
      </c>
      <c r="M56" s="46">
        <v>0</v>
      </c>
      <c r="N56" s="46">
        <v>0</v>
      </c>
      <c r="O56" s="46">
        <v>0</v>
      </c>
      <c r="P56" s="46">
        <v>0</v>
      </c>
      <c r="Q56" s="46">
        <v>0</v>
      </c>
      <c r="R56" s="46">
        <v>0</v>
      </c>
      <c r="S56" s="46">
        <v>0</v>
      </c>
      <c r="T56" s="46">
        <v>2098</v>
      </c>
      <c r="U56" s="46">
        <v>2643</v>
      </c>
      <c r="V56" s="46">
        <v>0</v>
      </c>
      <c r="W56" s="46">
        <v>0</v>
      </c>
      <c r="Y56" s="109">
        <f t="shared" si="0"/>
        <v>26391</v>
      </c>
      <c r="Z56" s="109">
        <f t="shared" si="1"/>
        <v>17618</v>
      </c>
      <c r="AA56" s="109">
        <f t="shared" si="2"/>
        <v>7141</v>
      </c>
      <c r="AB56" s="109">
        <f t="shared" si="3"/>
        <v>0</v>
      </c>
      <c r="AC56" s="109">
        <f t="shared" si="4"/>
        <v>1632</v>
      </c>
    </row>
    <row r="57" spans="1:29">
      <c r="A57" s="49" t="s">
        <v>812</v>
      </c>
      <c r="B57" s="46">
        <v>65</v>
      </c>
      <c r="C57" s="46">
        <v>0</v>
      </c>
      <c r="D57" s="46">
        <v>0</v>
      </c>
      <c r="E57" s="46">
        <v>0</v>
      </c>
      <c r="F57" s="46">
        <v>586</v>
      </c>
      <c r="G57" s="46">
        <v>103</v>
      </c>
      <c r="H57" s="46">
        <v>49</v>
      </c>
      <c r="I57" s="46">
        <v>71</v>
      </c>
      <c r="J57" s="46">
        <v>80</v>
      </c>
      <c r="K57" s="46">
        <v>1003</v>
      </c>
      <c r="L57" s="46">
        <v>0</v>
      </c>
      <c r="M57" s="46">
        <v>279</v>
      </c>
      <c r="N57" s="46">
        <v>0</v>
      </c>
      <c r="O57" s="46">
        <v>0</v>
      </c>
      <c r="P57" s="46">
        <v>33</v>
      </c>
      <c r="Q57" s="46">
        <v>1298</v>
      </c>
      <c r="R57" s="46">
        <v>66</v>
      </c>
      <c r="S57" s="46">
        <v>293</v>
      </c>
      <c r="T57" s="46">
        <v>329</v>
      </c>
      <c r="U57" s="46">
        <v>403</v>
      </c>
      <c r="V57" s="46">
        <v>32</v>
      </c>
      <c r="W57" s="46">
        <v>0</v>
      </c>
      <c r="Y57" s="109">
        <f t="shared" si="0"/>
        <v>4690</v>
      </c>
      <c r="Z57" s="109">
        <f t="shared" si="1"/>
        <v>1750</v>
      </c>
      <c r="AA57" s="109">
        <f t="shared" si="2"/>
        <v>1213</v>
      </c>
      <c r="AB57" s="109">
        <f t="shared" si="3"/>
        <v>136</v>
      </c>
      <c r="AC57" s="109">
        <f t="shared" si="4"/>
        <v>1591</v>
      </c>
    </row>
    <row r="58" spans="1:29">
      <c r="A58" s="49" t="s">
        <v>23</v>
      </c>
      <c r="B58" s="46">
        <v>0</v>
      </c>
      <c r="C58" s="46">
        <v>8495</v>
      </c>
      <c r="D58" s="46">
        <v>0</v>
      </c>
      <c r="E58" s="46">
        <v>0</v>
      </c>
      <c r="F58" s="46">
        <v>18323</v>
      </c>
      <c r="G58" s="46">
        <v>0</v>
      </c>
      <c r="H58" s="46">
        <v>55322</v>
      </c>
      <c r="I58" s="46">
        <v>16992</v>
      </c>
      <c r="J58" s="46">
        <v>3288</v>
      </c>
      <c r="K58" s="46">
        <v>0</v>
      </c>
      <c r="L58" s="46">
        <v>0</v>
      </c>
      <c r="M58" s="46">
        <v>0</v>
      </c>
      <c r="N58" s="46">
        <v>9269</v>
      </c>
      <c r="O58" s="46">
        <v>10040</v>
      </c>
      <c r="P58" s="46">
        <v>21626</v>
      </c>
      <c r="Q58" s="46">
        <v>0</v>
      </c>
      <c r="R58" s="46">
        <v>0</v>
      </c>
      <c r="S58" s="46">
        <v>0</v>
      </c>
      <c r="T58" s="46">
        <v>4639</v>
      </c>
      <c r="U58" s="46">
        <v>595</v>
      </c>
      <c r="V58" s="46">
        <v>10812</v>
      </c>
      <c r="W58" s="46">
        <v>1456</v>
      </c>
      <c r="Y58" s="109">
        <f t="shared" si="0"/>
        <v>160857</v>
      </c>
      <c r="Z58" s="109">
        <f t="shared" si="1"/>
        <v>595</v>
      </c>
      <c r="AA58" s="109">
        <f t="shared" si="2"/>
        <v>81572</v>
      </c>
      <c r="AB58" s="109">
        <f t="shared" si="3"/>
        <v>77234</v>
      </c>
      <c r="AC58" s="109">
        <f t="shared" si="4"/>
        <v>1456</v>
      </c>
    </row>
    <row r="59" spans="1:29">
      <c r="A59" s="49" t="s">
        <v>803</v>
      </c>
      <c r="B59" s="46">
        <v>632</v>
      </c>
      <c r="C59" s="46">
        <v>88</v>
      </c>
      <c r="D59" s="46">
        <v>0</v>
      </c>
      <c r="E59" s="46">
        <v>1</v>
      </c>
      <c r="F59" s="46">
        <v>572</v>
      </c>
      <c r="G59" s="46">
        <v>487</v>
      </c>
      <c r="H59" s="46">
        <v>119</v>
      </c>
      <c r="I59" s="46">
        <v>216</v>
      </c>
      <c r="J59" s="46">
        <v>143</v>
      </c>
      <c r="K59" s="46">
        <v>472</v>
      </c>
      <c r="L59" s="46">
        <v>8</v>
      </c>
      <c r="M59" s="46">
        <v>294</v>
      </c>
      <c r="N59" s="46">
        <v>52</v>
      </c>
      <c r="O59" s="46">
        <v>37</v>
      </c>
      <c r="P59" s="46">
        <v>461</v>
      </c>
      <c r="Q59" s="46">
        <v>571</v>
      </c>
      <c r="R59" s="46">
        <v>72</v>
      </c>
      <c r="S59" s="46">
        <v>632</v>
      </c>
      <c r="T59" s="46">
        <v>122</v>
      </c>
      <c r="U59" s="46">
        <v>107</v>
      </c>
      <c r="V59" s="46">
        <v>216</v>
      </c>
      <c r="W59" s="46">
        <v>33</v>
      </c>
      <c r="Y59" s="109">
        <f t="shared" si="0"/>
        <v>5335</v>
      </c>
      <c r="Z59" s="109">
        <f t="shared" si="1"/>
        <v>1505</v>
      </c>
      <c r="AA59" s="109">
        <f t="shared" si="2"/>
        <v>1515</v>
      </c>
      <c r="AB59" s="109">
        <f t="shared" si="3"/>
        <v>1070</v>
      </c>
      <c r="AC59" s="109">
        <f t="shared" si="4"/>
        <v>1245</v>
      </c>
    </row>
    <row r="60" spans="1:29">
      <c r="A60" s="49" t="s">
        <v>801</v>
      </c>
      <c r="B60" s="46">
        <v>789</v>
      </c>
      <c r="C60" s="46">
        <v>20</v>
      </c>
      <c r="D60" s="46">
        <v>0</v>
      </c>
      <c r="E60" s="46">
        <v>0</v>
      </c>
      <c r="F60" s="46">
        <v>1496</v>
      </c>
      <c r="G60" s="46">
        <v>1060</v>
      </c>
      <c r="H60" s="46">
        <v>507</v>
      </c>
      <c r="I60" s="46">
        <v>282</v>
      </c>
      <c r="J60" s="46">
        <v>427</v>
      </c>
      <c r="K60" s="46">
        <v>452</v>
      </c>
      <c r="L60" s="46">
        <v>6</v>
      </c>
      <c r="M60" s="46">
        <v>259</v>
      </c>
      <c r="N60" s="46">
        <v>27</v>
      </c>
      <c r="O60" s="46">
        <v>78</v>
      </c>
      <c r="P60" s="46">
        <v>473</v>
      </c>
      <c r="Q60" s="46">
        <v>663</v>
      </c>
      <c r="R60" s="46">
        <v>78</v>
      </c>
      <c r="S60" s="46">
        <v>202</v>
      </c>
      <c r="T60" s="46">
        <v>1870</v>
      </c>
      <c r="U60" s="46">
        <v>365</v>
      </c>
      <c r="V60" s="46">
        <v>352</v>
      </c>
      <c r="W60" s="46">
        <v>329</v>
      </c>
      <c r="Y60" s="109">
        <f t="shared" si="0"/>
        <v>9735</v>
      </c>
      <c r="Z60" s="109">
        <f t="shared" si="1"/>
        <v>1865</v>
      </c>
      <c r="AA60" s="109">
        <f t="shared" si="2"/>
        <v>5438</v>
      </c>
      <c r="AB60" s="109">
        <f t="shared" si="3"/>
        <v>1232</v>
      </c>
      <c r="AC60" s="109">
        <f t="shared" si="4"/>
        <v>1200</v>
      </c>
    </row>
    <row r="61" spans="1:29">
      <c r="A61" s="49" t="s">
        <v>96</v>
      </c>
      <c r="B61" s="46">
        <v>0</v>
      </c>
      <c r="C61" s="46">
        <v>109</v>
      </c>
      <c r="D61" s="46">
        <v>0</v>
      </c>
      <c r="E61" s="46">
        <v>0</v>
      </c>
      <c r="F61" s="46">
        <v>81924</v>
      </c>
      <c r="G61" s="46">
        <v>118659</v>
      </c>
      <c r="H61" s="46">
        <v>473</v>
      </c>
      <c r="I61" s="46">
        <v>193</v>
      </c>
      <c r="J61" s="46">
        <v>0</v>
      </c>
      <c r="K61" s="46">
        <v>250</v>
      </c>
      <c r="L61" s="46">
        <v>0</v>
      </c>
      <c r="M61" s="46">
        <v>154</v>
      </c>
      <c r="N61" s="46">
        <v>164</v>
      </c>
      <c r="O61" s="46">
        <v>0</v>
      </c>
      <c r="P61" s="46">
        <v>1296</v>
      </c>
      <c r="Q61" s="46">
        <v>0</v>
      </c>
      <c r="R61" s="46">
        <v>506966</v>
      </c>
      <c r="S61" s="46">
        <v>578</v>
      </c>
      <c r="T61" s="46">
        <v>1209286</v>
      </c>
      <c r="U61" s="46">
        <v>0</v>
      </c>
      <c r="V61" s="46">
        <v>0</v>
      </c>
      <c r="W61" s="46">
        <v>613</v>
      </c>
      <c r="Y61" s="109">
        <f t="shared" si="0"/>
        <v>1920665</v>
      </c>
      <c r="Z61" s="109">
        <f t="shared" si="1"/>
        <v>404</v>
      </c>
      <c r="AA61" s="109">
        <f t="shared" si="2"/>
        <v>1917308</v>
      </c>
      <c r="AB61" s="109">
        <f t="shared" si="3"/>
        <v>1762</v>
      </c>
      <c r="AC61" s="109">
        <f t="shared" si="4"/>
        <v>1191</v>
      </c>
    </row>
    <row r="62" spans="1:29">
      <c r="A62" s="49" t="s">
        <v>823</v>
      </c>
      <c r="B62" s="46">
        <v>0</v>
      </c>
      <c r="C62" s="46">
        <v>0</v>
      </c>
      <c r="D62" s="46">
        <v>0</v>
      </c>
      <c r="E62" s="46">
        <v>0</v>
      </c>
      <c r="F62" s="46">
        <v>1359</v>
      </c>
      <c r="G62" s="46">
        <v>5849</v>
      </c>
      <c r="H62" s="46">
        <v>0</v>
      </c>
      <c r="I62" s="46">
        <v>0</v>
      </c>
      <c r="J62" s="46">
        <v>0</v>
      </c>
      <c r="K62" s="46">
        <v>0</v>
      </c>
      <c r="L62" s="46">
        <v>0</v>
      </c>
      <c r="M62" s="46">
        <v>0</v>
      </c>
      <c r="N62" s="46">
        <v>0</v>
      </c>
      <c r="O62" s="46">
        <v>0</v>
      </c>
      <c r="P62" s="46">
        <v>2002</v>
      </c>
      <c r="Q62" s="46">
        <v>1177</v>
      </c>
      <c r="R62" s="46">
        <v>0</v>
      </c>
      <c r="S62" s="46">
        <v>0</v>
      </c>
      <c r="T62" s="46">
        <v>0</v>
      </c>
      <c r="U62" s="46">
        <v>0</v>
      </c>
      <c r="V62" s="46">
        <v>0</v>
      </c>
      <c r="W62" s="46">
        <v>0</v>
      </c>
      <c r="Y62" s="109">
        <f t="shared" si="0"/>
        <v>10387</v>
      </c>
      <c r="Z62" s="109">
        <f t="shared" si="1"/>
        <v>0</v>
      </c>
      <c r="AA62" s="109">
        <f t="shared" si="2"/>
        <v>7208</v>
      </c>
      <c r="AB62" s="109">
        <f t="shared" si="3"/>
        <v>2002</v>
      </c>
      <c r="AC62" s="109">
        <f t="shared" si="4"/>
        <v>1177</v>
      </c>
    </row>
    <row r="63" spans="1:29">
      <c r="A63" s="49" t="s">
        <v>838</v>
      </c>
      <c r="B63" s="46">
        <v>778</v>
      </c>
      <c r="C63" s="46">
        <v>0</v>
      </c>
      <c r="D63" s="46">
        <v>88</v>
      </c>
      <c r="E63" s="46">
        <v>0</v>
      </c>
      <c r="F63" s="46">
        <v>1060</v>
      </c>
      <c r="G63" s="46">
        <v>986</v>
      </c>
      <c r="H63" s="46">
        <v>816</v>
      </c>
      <c r="I63" s="46">
        <v>85</v>
      </c>
      <c r="J63" s="46">
        <v>968</v>
      </c>
      <c r="K63" s="46">
        <v>270</v>
      </c>
      <c r="L63" s="46">
        <v>0</v>
      </c>
      <c r="M63" s="46">
        <v>1101</v>
      </c>
      <c r="N63" s="46">
        <v>52</v>
      </c>
      <c r="O63" s="46">
        <v>26</v>
      </c>
      <c r="P63" s="46">
        <v>219</v>
      </c>
      <c r="Q63" s="46">
        <v>59</v>
      </c>
      <c r="R63" s="46">
        <v>566</v>
      </c>
      <c r="S63" s="46">
        <v>258</v>
      </c>
      <c r="T63" s="46">
        <v>3267</v>
      </c>
      <c r="U63" s="46">
        <v>335</v>
      </c>
      <c r="V63" s="46">
        <v>355</v>
      </c>
      <c r="W63" s="46">
        <v>648</v>
      </c>
      <c r="Y63" s="109">
        <f t="shared" si="0"/>
        <v>11937</v>
      </c>
      <c r="Z63" s="109">
        <f t="shared" si="1"/>
        <v>2484</v>
      </c>
      <c r="AA63" s="109">
        <f t="shared" si="2"/>
        <v>7663</v>
      </c>
      <c r="AB63" s="109">
        <f t="shared" si="3"/>
        <v>737</v>
      </c>
      <c r="AC63" s="109">
        <f t="shared" si="4"/>
        <v>1053</v>
      </c>
    </row>
    <row r="64" spans="1:29">
      <c r="A64" s="49" t="s">
        <v>134</v>
      </c>
      <c r="B64" s="46">
        <v>0</v>
      </c>
      <c r="C64" s="46">
        <v>0</v>
      </c>
      <c r="D64" s="46">
        <v>0</v>
      </c>
      <c r="E64" s="46">
        <v>0</v>
      </c>
      <c r="F64" s="46">
        <v>0</v>
      </c>
      <c r="G64" s="46">
        <v>589</v>
      </c>
      <c r="H64" s="46">
        <v>0</v>
      </c>
      <c r="I64" s="46">
        <v>0</v>
      </c>
      <c r="J64" s="46">
        <v>0</v>
      </c>
      <c r="K64" s="46">
        <v>0</v>
      </c>
      <c r="L64" s="46">
        <v>0</v>
      </c>
      <c r="M64" s="46">
        <v>0</v>
      </c>
      <c r="N64" s="46">
        <v>0</v>
      </c>
      <c r="O64" s="46">
        <v>0</v>
      </c>
      <c r="P64" s="46">
        <v>0</v>
      </c>
      <c r="Q64" s="46">
        <v>986</v>
      </c>
      <c r="R64" s="46">
        <v>0</v>
      </c>
      <c r="S64" s="46">
        <v>0</v>
      </c>
      <c r="T64" s="46">
        <v>0</v>
      </c>
      <c r="U64" s="46">
        <v>0</v>
      </c>
      <c r="V64" s="46">
        <v>0</v>
      </c>
      <c r="W64" s="46">
        <v>0</v>
      </c>
      <c r="Y64" s="109">
        <f t="shared" si="0"/>
        <v>1575</v>
      </c>
      <c r="Z64" s="109">
        <f t="shared" si="1"/>
        <v>0</v>
      </c>
      <c r="AA64" s="109">
        <f t="shared" si="2"/>
        <v>589</v>
      </c>
      <c r="AB64" s="109">
        <f t="shared" si="3"/>
        <v>0</v>
      </c>
      <c r="AC64" s="109">
        <f t="shared" si="4"/>
        <v>986</v>
      </c>
    </row>
    <row r="65" spans="1:29">
      <c r="A65" s="49" t="s">
        <v>74</v>
      </c>
      <c r="B65" s="46">
        <v>537</v>
      </c>
      <c r="C65" s="46">
        <v>0</v>
      </c>
      <c r="D65" s="46">
        <v>0</v>
      </c>
      <c r="E65" s="46">
        <v>0</v>
      </c>
      <c r="F65" s="46">
        <v>0</v>
      </c>
      <c r="G65" s="46">
        <v>0</v>
      </c>
      <c r="H65" s="46">
        <v>0</v>
      </c>
      <c r="I65" s="46">
        <v>0</v>
      </c>
      <c r="J65" s="46">
        <v>0</v>
      </c>
      <c r="K65" s="46">
        <v>183</v>
      </c>
      <c r="L65" s="46">
        <v>0</v>
      </c>
      <c r="M65" s="46">
        <v>0</v>
      </c>
      <c r="N65" s="46">
        <v>0</v>
      </c>
      <c r="O65" s="46">
        <v>0</v>
      </c>
      <c r="P65" s="46">
        <v>0</v>
      </c>
      <c r="Q65" s="46">
        <v>0</v>
      </c>
      <c r="R65" s="46">
        <v>0</v>
      </c>
      <c r="S65" s="46">
        <v>618</v>
      </c>
      <c r="T65" s="46">
        <v>0</v>
      </c>
      <c r="U65" s="46">
        <v>0</v>
      </c>
      <c r="V65" s="46">
        <v>0</v>
      </c>
      <c r="W65" s="46">
        <v>0</v>
      </c>
      <c r="Y65" s="109">
        <f t="shared" si="0"/>
        <v>1338</v>
      </c>
      <c r="Z65" s="109">
        <f t="shared" si="1"/>
        <v>720</v>
      </c>
      <c r="AA65" s="109">
        <f t="shared" si="2"/>
        <v>0</v>
      </c>
      <c r="AB65" s="109">
        <f t="shared" si="3"/>
        <v>0</v>
      </c>
      <c r="AC65" s="109">
        <f t="shared" si="4"/>
        <v>618</v>
      </c>
    </row>
    <row r="66" spans="1:29">
      <c r="A66" s="49" t="s">
        <v>848</v>
      </c>
      <c r="B66" s="46">
        <v>27</v>
      </c>
      <c r="C66" s="46">
        <v>0</v>
      </c>
      <c r="D66" s="46">
        <v>0</v>
      </c>
      <c r="E66" s="46">
        <v>0</v>
      </c>
      <c r="F66" s="46">
        <v>10</v>
      </c>
      <c r="G66" s="46">
        <v>110</v>
      </c>
      <c r="H66" s="46">
        <v>85</v>
      </c>
      <c r="I66" s="46">
        <v>16295</v>
      </c>
      <c r="J66" s="46">
        <v>38</v>
      </c>
      <c r="K66" s="46">
        <v>8</v>
      </c>
      <c r="L66" s="46">
        <v>9</v>
      </c>
      <c r="M66" s="46">
        <v>2876</v>
      </c>
      <c r="N66" s="46">
        <v>15</v>
      </c>
      <c r="O66" s="46">
        <v>58</v>
      </c>
      <c r="P66" s="46">
        <v>1</v>
      </c>
      <c r="Q66" s="46">
        <v>563</v>
      </c>
      <c r="R66" s="46">
        <v>28</v>
      </c>
      <c r="S66" s="46">
        <v>16</v>
      </c>
      <c r="T66" s="46">
        <v>978</v>
      </c>
      <c r="U66" s="46">
        <v>2</v>
      </c>
      <c r="V66" s="46">
        <v>2031</v>
      </c>
      <c r="W66" s="46">
        <v>2</v>
      </c>
      <c r="Y66" s="109">
        <f t="shared" si="0"/>
        <v>23152</v>
      </c>
      <c r="Z66" s="109">
        <f t="shared" si="1"/>
        <v>2913</v>
      </c>
      <c r="AA66" s="109">
        <f t="shared" si="2"/>
        <v>1249</v>
      </c>
      <c r="AB66" s="109">
        <f t="shared" si="3"/>
        <v>18400</v>
      </c>
      <c r="AC66" s="109">
        <f t="shared" si="4"/>
        <v>590</v>
      </c>
    </row>
    <row r="67" spans="1:29">
      <c r="A67" s="49" t="s">
        <v>90</v>
      </c>
      <c r="B67" s="46">
        <v>37</v>
      </c>
      <c r="C67" s="46">
        <v>115</v>
      </c>
      <c r="D67" s="46">
        <v>0</v>
      </c>
      <c r="E67" s="46">
        <v>4</v>
      </c>
      <c r="F67" s="46">
        <v>5547</v>
      </c>
      <c r="G67" s="46">
        <v>335</v>
      </c>
      <c r="H67" s="46">
        <v>471</v>
      </c>
      <c r="I67" s="46">
        <v>248</v>
      </c>
      <c r="J67" s="46">
        <v>2945</v>
      </c>
      <c r="K67" s="46">
        <v>244</v>
      </c>
      <c r="L67" s="46">
        <v>0</v>
      </c>
      <c r="M67" s="46">
        <v>67</v>
      </c>
      <c r="N67" s="46">
        <v>67</v>
      </c>
      <c r="O67" s="46">
        <v>11</v>
      </c>
      <c r="P67" s="46">
        <v>248</v>
      </c>
      <c r="Q67" s="46">
        <v>11</v>
      </c>
      <c r="R67" s="46">
        <v>387</v>
      </c>
      <c r="S67" s="46">
        <v>555</v>
      </c>
      <c r="T67" s="46">
        <v>3484</v>
      </c>
      <c r="U67" s="46">
        <v>37</v>
      </c>
      <c r="V67" s="46">
        <v>162</v>
      </c>
      <c r="W67" s="46">
        <v>15</v>
      </c>
      <c r="Y67" s="109">
        <f t="shared" ref="Y67:Y130" si="5">SUM(B67:W67)</f>
        <v>14990</v>
      </c>
      <c r="Z67" s="109">
        <f t="shared" ref="Z67:Z130" si="6">SUM(B67,K67,M67,U67)</f>
        <v>385</v>
      </c>
      <c r="AA67" s="109">
        <f t="shared" ref="AA67:AA130" si="7">SUM(F67,G67,H67,J67,R67,T67)</f>
        <v>13169</v>
      </c>
      <c r="AB67" s="109">
        <f t="shared" ref="AB67:AB130" si="8">SUM(C67,I67,N67,O67,P67,V67)</f>
        <v>851</v>
      </c>
      <c r="AC67" s="109">
        <f t="shared" ref="AC67:AC130" si="9">SUM(D67,E67,L67,Q67,S67,W67)</f>
        <v>585</v>
      </c>
    </row>
    <row r="68" spans="1:29">
      <c r="A68" s="49" t="s">
        <v>70</v>
      </c>
      <c r="B68" s="46">
        <v>0</v>
      </c>
      <c r="C68" s="46">
        <v>0</v>
      </c>
      <c r="D68" s="46">
        <v>0</v>
      </c>
      <c r="E68" s="46">
        <v>0</v>
      </c>
      <c r="F68" s="46">
        <v>0</v>
      </c>
      <c r="G68" s="46">
        <v>0</v>
      </c>
      <c r="H68" s="46">
        <v>0</v>
      </c>
      <c r="I68" s="46">
        <v>0</v>
      </c>
      <c r="J68" s="46">
        <v>0</v>
      </c>
      <c r="K68" s="46">
        <v>0</v>
      </c>
      <c r="L68" s="46">
        <v>585</v>
      </c>
      <c r="M68" s="46">
        <v>0</v>
      </c>
      <c r="N68" s="46">
        <v>0</v>
      </c>
      <c r="O68" s="46">
        <v>0</v>
      </c>
      <c r="P68" s="46">
        <v>0</v>
      </c>
      <c r="Q68" s="46">
        <v>0</v>
      </c>
      <c r="R68" s="46">
        <v>0</v>
      </c>
      <c r="S68" s="46">
        <v>0</v>
      </c>
      <c r="T68" s="46">
        <v>0</v>
      </c>
      <c r="U68" s="46">
        <v>0</v>
      </c>
      <c r="V68" s="46">
        <v>0</v>
      </c>
      <c r="W68" s="46">
        <v>0</v>
      </c>
      <c r="Y68" s="109">
        <f t="shared" si="5"/>
        <v>585</v>
      </c>
      <c r="Z68" s="109">
        <f t="shared" si="6"/>
        <v>0</v>
      </c>
      <c r="AA68" s="109">
        <f t="shared" si="7"/>
        <v>0</v>
      </c>
      <c r="AB68" s="109">
        <f t="shared" si="8"/>
        <v>0</v>
      </c>
      <c r="AC68" s="109">
        <f t="shared" si="9"/>
        <v>585</v>
      </c>
    </row>
    <row r="69" spans="1:29">
      <c r="A69" s="49" t="s">
        <v>24</v>
      </c>
      <c r="B69" s="46">
        <v>81</v>
      </c>
      <c r="C69" s="46">
        <v>0</v>
      </c>
      <c r="D69" s="46">
        <v>0</v>
      </c>
      <c r="E69" s="46">
        <v>0</v>
      </c>
      <c r="F69" s="46">
        <v>0</v>
      </c>
      <c r="G69" s="46">
        <v>0</v>
      </c>
      <c r="H69" s="46">
        <v>0</v>
      </c>
      <c r="I69" s="46">
        <v>0</v>
      </c>
      <c r="J69" s="46">
        <v>0</v>
      </c>
      <c r="K69" s="46">
        <v>0</v>
      </c>
      <c r="L69" s="46">
        <v>563</v>
      </c>
      <c r="M69" s="46">
        <v>0</v>
      </c>
      <c r="N69" s="46">
        <v>0</v>
      </c>
      <c r="O69" s="46">
        <v>0</v>
      </c>
      <c r="P69" s="46">
        <v>0</v>
      </c>
      <c r="Q69" s="46">
        <v>0</v>
      </c>
      <c r="R69" s="46">
        <v>0</v>
      </c>
      <c r="S69" s="46">
        <v>0</v>
      </c>
      <c r="T69" s="46">
        <v>0</v>
      </c>
      <c r="U69" s="46">
        <v>0</v>
      </c>
      <c r="V69" s="46">
        <v>0</v>
      </c>
      <c r="W69" s="46">
        <v>0</v>
      </c>
      <c r="Y69" s="109">
        <f t="shared" si="5"/>
        <v>644</v>
      </c>
      <c r="Z69" s="109">
        <f t="shared" si="6"/>
        <v>81</v>
      </c>
      <c r="AA69" s="109">
        <f t="shared" si="7"/>
        <v>0</v>
      </c>
      <c r="AB69" s="109">
        <f t="shared" si="8"/>
        <v>0</v>
      </c>
      <c r="AC69" s="109">
        <f t="shared" si="9"/>
        <v>563</v>
      </c>
    </row>
    <row r="70" spans="1:29">
      <c r="A70" s="49" t="s">
        <v>85</v>
      </c>
      <c r="B70" s="46">
        <v>10620</v>
      </c>
      <c r="C70" s="46">
        <v>0</v>
      </c>
      <c r="D70" s="46">
        <v>0</v>
      </c>
      <c r="E70" s="46">
        <v>0</v>
      </c>
      <c r="F70" s="46">
        <v>1159</v>
      </c>
      <c r="G70" s="46">
        <v>648</v>
      </c>
      <c r="H70" s="46">
        <v>0</v>
      </c>
      <c r="I70" s="46">
        <v>0</v>
      </c>
      <c r="J70" s="46">
        <v>0</v>
      </c>
      <c r="K70" s="46">
        <v>9302</v>
      </c>
      <c r="L70" s="46">
        <v>538</v>
      </c>
      <c r="M70" s="46">
        <v>5901</v>
      </c>
      <c r="N70" s="46">
        <v>0</v>
      </c>
      <c r="O70" s="46">
        <v>0</v>
      </c>
      <c r="P70" s="46">
        <v>0</v>
      </c>
      <c r="Q70" s="46">
        <v>0</v>
      </c>
      <c r="R70" s="46">
        <v>562</v>
      </c>
      <c r="S70" s="46">
        <v>0</v>
      </c>
      <c r="T70" s="46">
        <v>1252</v>
      </c>
      <c r="U70" s="46">
        <v>0</v>
      </c>
      <c r="V70" s="46">
        <v>0</v>
      </c>
      <c r="W70" s="46">
        <v>0</v>
      </c>
      <c r="Y70" s="109">
        <f t="shared" si="5"/>
        <v>29982</v>
      </c>
      <c r="Z70" s="109">
        <f t="shared" si="6"/>
        <v>25823</v>
      </c>
      <c r="AA70" s="109">
        <f t="shared" si="7"/>
        <v>3621</v>
      </c>
      <c r="AB70" s="109">
        <f t="shared" si="8"/>
        <v>0</v>
      </c>
      <c r="AC70" s="109">
        <f t="shared" si="9"/>
        <v>538</v>
      </c>
    </row>
    <row r="71" spans="1:29">
      <c r="A71" s="49" t="s">
        <v>776</v>
      </c>
      <c r="B71" s="46">
        <v>676</v>
      </c>
      <c r="C71" s="46">
        <v>16</v>
      </c>
      <c r="D71" s="46">
        <v>1</v>
      </c>
      <c r="E71" s="46">
        <v>3</v>
      </c>
      <c r="F71" s="46">
        <v>519</v>
      </c>
      <c r="G71" s="46">
        <v>477</v>
      </c>
      <c r="H71" s="46">
        <v>161</v>
      </c>
      <c r="I71" s="46">
        <v>93</v>
      </c>
      <c r="J71" s="46">
        <v>349</v>
      </c>
      <c r="K71" s="46">
        <v>159</v>
      </c>
      <c r="L71" s="46">
        <v>4</v>
      </c>
      <c r="M71" s="46">
        <v>266</v>
      </c>
      <c r="N71" s="46">
        <v>0</v>
      </c>
      <c r="O71" s="46">
        <v>6</v>
      </c>
      <c r="P71" s="46">
        <v>66</v>
      </c>
      <c r="Q71" s="46">
        <v>37</v>
      </c>
      <c r="R71" s="46">
        <v>114</v>
      </c>
      <c r="S71" s="46">
        <v>65</v>
      </c>
      <c r="T71" s="46">
        <v>592</v>
      </c>
      <c r="U71" s="46">
        <v>603</v>
      </c>
      <c r="V71" s="46">
        <v>35</v>
      </c>
      <c r="W71" s="46">
        <v>194</v>
      </c>
      <c r="Y71" s="109">
        <f t="shared" si="5"/>
        <v>4436</v>
      </c>
      <c r="Z71" s="109">
        <f t="shared" si="6"/>
        <v>1704</v>
      </c>
      <c r="AA71" s="109">
        <f t="shared" si="7"/>
        <v>2212</v>
      </c>
      <c r="AB71" s="109">
        <f t="shared" si="8"/>
        <v>216</v>
      </c>
      <c r="AC71" s="109">
        <f t="shared" si="9"/>
        <v>304</v>
      </c>
    </row>
    <row r="72" spans="1:29">
      <c r="A72" s="49" t="s">
        <v>60</v>
      </c>
      <c r="B72" s="46">
        <v>448</v>
      </c>
      <c r="C72" s="46">
        <v>44</v>
      </c>
      <c r="D72" s="46">
        <v>0</v>
      </c>
      <c r="E72" s="46">
        <v>0</v>
      </c>
      <c r="F72" s="46">
        <v>160</v>
      </c>
      <c r="G72" s="46">
        <v>0</v>
      </c>
      <c r="H72" s="46">
        <v>0</v>
      </c>
      <c r="I72" s="46">
        <v>0</v>
      </c>
      <c r="J72" s="46">
        <v>42</v>
      </c>
      <c r="K72" s="46">
        <v>32</v>
      </c>
      <c r="L72" s="46">
        <v>0</v>
      </c>
      <c r="M72" s="46">
        <v>0</v>
      </c>
      <c r="N72" s="46">
        <v>0</v>
      </c>
      <c r="O72" s="46">
        <v>0</v>
      </c>
      <c r="P72" s="46">
        <v>0</v>
      </c>
      <c r="Q72" s="46">
        <v>85</v>
      </c>
      <c r="R72" s="46">
        <v>0</v>
      </c>
      <c r="S72" s="46">
        <v>183</v>
      </c>
      <c r="T72" s="46">
        <v>0</v>
      </c>
      <c r="U72" s="46">
        <v>0</v>
      </c>
      <c r="V72" s="46">
        <v>0</v>
      </c>
      <c r="W72" s="46">
        <v>0</v>
      </c>
      <c r="Y72" s="109">
        <f t="shared" si="5"/>
        <v>994</v>
      </c>
      <c r="Z72" s="109">
        <f t="shared" si="6"/>
        <v>480</v>
      </c>
      <c r="AA72" s="109">
        <f t="shared" si="7"/>
        <v>202</v>
      </c>
      <c r="AB72" s="109">
        <f t="shared" si="8"/>
        <v>44</v>
      </c>
      <c r="AC72" s="109">
        <f t="shared" si="9"/>
        <v>268</v>
      </c>
    </row>
    <row r="73" spans="1:29">
      <c r="A73" s="49" t="s">
        <v>833</v>
      </c>
      <c r="B73" s="46">
        <v>610</v>
      </c>
      <c r="C73" s="46">
        <v>0</v>
      </c>
      <c r="D73" s="46">
        <v>0</v>
      </c>
      <c r="E73" s="46">
        <v>0</v>
      </c>
      <c r="F73" s="46">
        <v>473</v>
      </c>
      <c r="G73" s="46">
        <v>445</v>
      </c>
      <c r="H73" s="46">
        <v>143</v>
      </c>
      <c r="I73" s="46">
        <v>201</v>
      </c>
      <c r="J73" s="46">
        <v>401</v>
      </c>
      <c r="K73" s="46">
        <v>251</v>
      </c>
      <c r="L73" s="46">
        <v>0</v>
      </c>
      <c r="M73" s="46">
        <v>333</v>
      </c>
      <c r="N73" s="46">
        <v>0</v>
      </c>
      <c r="O73" s="46">
        <v>25</v>
      </c>
      <c r="P73" s="46">
        <v>183</v>
      </c>
      <c r="Q73" s="46">
        <v>0</v>
      </c>
      <c r="R73" s="46">
        <v>0</v>
      </c>
      <c r="S73" s="46">
        <v>118</v>
      </c>
      <c r="T73" s="46">
        <v>615</v>
      </c>
      <c r="U73" s="46">
        <v>428</v>
      </c>
      <c r="V73" s="46">
        <v>129</v>
      </c>
      <c r="W73" s="46">
        <v>119</v>
      </c>
      <c r="Y73" s="109">
        <f t="shared" si="5"/>
        <v>4474</v>
      </c>
      <c r="Z73" s="109">
        <f t="shared" si="6"/>
        <v>1622</v>
      </c>
      <c r="AA73" s="109">
        <f t="shared" si="7"/>
        <v>2077</v>
      </c>
      <c r="AB73" s="109">
        <f t="shared" si="8"/>
        <v>538</v>
      </c>
      <c r="AC73" s="109">
        <f t="shared" si="9"/>
        <v>237</v>
      </c>
    </row>
    <row r="74" spans="1:29">
      <c r="A74" s="49" t="s">
        <v>765</v>
      </c>
      <c r="B74" s="46">
        <v>555</v>
      </c>
      <c r="C74" s="46">
        <v>22</v>
      </c>
      <c r="D74" s="46">
        <v>0</v>
      </c>
      <c r="E74" s="46">
        <v>3</v>
      </c>
      <c r="F74" s="46">
        <v>241</v>
      </c>
      <c r="G74" s="46">
        <v>1306</v>
      </c>
      <c r="H74" s="46">
        <v>289</v>
      </c>
      <c r="I74" s="46">
        <v>150</v>
      </c>
      <c r="J74" s="46">
        <v>1008</v>
      </c>
      <c r="K74" s="46">
        <v>309</v>
      </c>
      <c r="L74" s="46">
        <v>3</v>
      </c>
      <c r="M74" s="46">
        <v>127</v>
      </c>
      <c r="N74" s="46">
        <v>3</v>
      </c>
      <c r="O74" s="46">
        <v>27</v>
      </c>
      <c r="P74" s="46">
        <v>54</v>
      </c>
      <c r="Q74" s="46">
        <v>21</v>
      </c>
      <c r="R74" s="46">
        <v>8</v>
      </c>
      <c r="S74" s="46">
        <v>56</v>
      </c>
      <c r="T74" s="46">
        <v>2055</v>
      </c>
      <c r="U74" s="46">
        <v>142</v>
      </c>
      <c r="V74" s="46">
        <v>141</v>
      </c>
      <c r="W74" s="46">
        <v>74</v>
      </c>
      <c r="Y74" s="109">
        <f t="shared" si="5"/>
        <v>6594</v>
      </c>
      <c r="Z74" s="109">
        <f t="shared" si="6"/>
        <v>1133</v>
      </c>
      <c r="AA74" s="109">
        <f t="shared" si="7"/>
        <v>4907</v>
      </c>
      <c r="AB74" s="109">
        <f t="shared" si="8"/>
        <v>397</v>
      </c>
      <c r="AC74" s="109">
        <f t="shared" si="9"/>
        <v>157</v>
      </c>
    </row>
    <row r="75" spans="1:29">
      <c r="A75" s="49" t="s">
        <v>84</v>
      </c>
      <c r="B75" s="46">
        <v>0</v>
      </c>
      <c r="C75" s="46">
        <v>0</v>
      </c>
      <c r="D75" s="46">
        <v>0</v>
      </c>
      <c r="E75" s="46">
        <v>0</v>
      </c>
      <c r="F75" s="46">
        <v>15831</v>
      </c>
      <c r="G75" s="46">
        <v>0</v>
      </c>
      <c r="H75" s="46">
        <v>0</v>
      </c>
      <c r="I75" s="46">
        <v>0</v>
      </c>
      <c r="J75" s="46">
        <v>0</v>
      </c>
      <c r="K75" s="46">
        <v>1836</v>
      </c>
      <c r="L75" s="46">
        <v>0</v>
      </c>
      <c r="M75" s="46">
        <v>0</v>
      </c>
      <c r="N75" s="46">
        <v>0</v>
      </c>
      <c r="O75" s="46">
        <v>0</v>
      </c>
      <c r="P75" s="46">
        <v>0</v>
      </c>
      <c r="Q75" s="46">
        <v>153</v>
      </c>
      <c r="R75" s="46">
        <v>0</v>
      </c>
      <c r="S75" s="46">
        <v>0</v>
      </c>
      <c r="T75" s="46">
        <v>0</v>
      </c>
      <c r="U75" s="46">
        <v>0</v>
      </c>
      <c r="V75" s="46">
        <v>0</v>
      </c>
      <c r="W75" s="46">
        <v>0</v>
      </c>
      <c r="Y75" s="109">
        <f t="shared" si="5"/>
        <v>17820</v>
      </c>
      <c r="Z75" s="109">
        <f t="shared" si="6"/>
        <v>1836</v>
      </c>
      <c r="AA75" s="109">
        <f t="shared" si="7"/>
        <v>15831</v>
      </c>
      <c r="AB75" s="109">
        <f t="shared" si="8"/>
        <v>0</v>
      </c>
      <c r="AC75" s="109">
        <f t="shared" si="9"/>
        <v>153</v>
      </c>
    </row>
    <row r="76" spans="1:29">
      <c r="A76" s="49" t="s">
        <v>78</v>
      </c>
      <c r="B76" s="46">
        <v>0</v>
      </c>
      <c r="C76" s="46">
        <v>0</v>
      </c>
      <c r="D76" s="46">
        <v>0</v>
      </c>
      <c r="E76" s="46">
        <v>0</v>
      </c>
      <c r="F76" s="46">
        <v>0</v>
      </c>
      <c r="G76" s="46">
        <v>0</v>
      </c>
      <c r="H76" s="46">
        <v>0</v>
      </c>
      <c r="I76" s="46">
        <v>0</v>
      </c>
      <c r="J76" s="46">
        <v>0</v>
      </c>
      <c r="K76" s="46">
        <v>0</v>
      </c>
      <c r="L76" s="46">
        <v>148</v>
      </c>
      <c r="M76" s="46">
        <v>0</v>
      </c>
      <c r="N76" s="46">
        <v>0</v>
      </c>
      <c r="O76" s="46">
        <v>0</v>
      </c>
      <c r="P76" s="46">
        <v>0</v>
      </c>
      <c r="Q76" s="46">
        <v>0</v>
      </c>
      <c r="R76" s="46">
        <v>0</v>
      </c>
      <c r="S76" s="46">
        <v>0</v>
      </c>
      <c r="T76" s="46">
        <v>0</v>
      </c>
      <c r="U76" s="46">
        <v>0</v>
      </c>
      <c r="V76" s="46">
        <v>0</v>
      </c>
      <c r="W76" s="46">
        <v>0</v>
      </c>
      <c r="Y76" s="109">
        <f t="shared" si="5"/>
        <v>148</v>
      </c>
      <c r="Z76" s="109">
        <f t="shared" si="6"/>
        <v>0</v>
      </c>
      <c r="AA76" s="109">
        <f t="shared" si="7"/>
        <v>0</v>
      </c>
      <c r="AB76" s="109">
        <f t="shared" si="8"/>
        <v>0</v>
      </c>
      <c r="AC76" s="109">
        <f t="shared" si="9"/>
        <v>148</v>
      </c>
    </row>
    <row r="77" spans="1:29">
      <c r="A77" s="49" t="s">
        <v>138</v>
      </c>
      <c r="B77" s="46">
        <v>0</v>
      </c>
      <c r="C77" s="46">
        <v>0</v>
      </c>
      <c r="D77" s="46">
        <v>0</v>
      </c>
      <c r="E77" s="46">
        <v>0</v>
      </c>
      <c r="F77" s="46">
        <v>0</v>
      </c>
      <c r="G77" s="46">
        <v>84</v>
      </c>
      <c r="H77" s="46">
        <v>0</v>
      </c>
      <c r="I77" s="46">
        <v>0</v>
      </c>
      <c r="J77" s="46">
        <v>0</v>
      </c>
      <c r="K77" s="46">
        <v>0</v>
      </c>
      <c r="L77" s="46">
        <v>0</v>
      </c>
      <c r="M77" s="46">
        <v>0</v>
      </c>
      <c r="N77" s="46">
        <v>0</v>
      </c>
      <c r="O77" s="46">
        <v>0</v>
      </c>
      <c r="P77" s="46">
        <v>1</v>
      </c>
      <c r="Q77" s="46">
        <v>134</v>
      </c>
      <c r="R77" s="46">
        <v>15</v>
      </c>
      <c r="S77" s="46">
        <v>1</v>
      </c>
      <c r="T77" s="46">
        <v>0</v>
      </c>
      <c r="U77" s="46">
        <v>0</v>
      </c>
      <c r="V77" s="46">
        <v>0</v>
      </c>
      <c r="W77" s="46">
        <v>0</v>
      </c>
      <c r="Y77" s="109">
        <f t="shared" si="5"/>
        <v>235</v>
      </c>
      <c r="Z77" s="109">
        <f t="shared" si="6"/>
        <v>0</v>
      </c>
      <c r="AA77" s="109">
        <f t="shared" si="7"/>
        <v>99</v>
      </c>
      <c r="AB77" s="109">
        <f t="shared" si="8"/>
        <v>1</v>
      </c>
      <c r="AC77" s="109">
        <f t="shared" si="9"/>
        <v>135</v>
      </c>
    </row>
    <row r="78" spans="1:29">
      <c r="A78" s="49" t="s">
        <v>77</v>
      </c>
      <c r="B78" s="46">
        <v>0</v>
      </c>
      <c r="C78" s="46">
        <v>0</v>
      </c>
      <c r="D78" s="46">
        <v>0</v>
      </c>
      <c r="E78" s="46">
        <v>0</v>
      </c>
      <c r="F78" s="46">
        <v>0</v>
      </c>
      <c r="G78" s="46">
        <v>0</v>
      </c>
      <c r="H78" s="46">
        <v>0</v>
      </c>
      <c r="I78" s="46">
        <v>0</v>
      </c>
      <c r="J78" s="46">
        <v>2104</v>
      </c>
      <c r="K78" s="46">
        <v>0</v>
      </c>
      <c r="L78" s="46">
        <v>134</v>
      </c>
      <c r="M78" s="46">
        <v>0</v>
      </c>
      <c r="N78" s="46">
        <v>0</v>
      </c>
      <c r="O78" s="46">
        <v>0</v>
      </c>
      <c r="P78" s="46">
        <v>0</v>
      </c>
      <c r="Q78" s="46">
        <v>0</v>
      </c>
      <c r="R78" s="46">
        <v>0</v>
      </c>
      <c r="S78" s="46">
        <v>0</v>
      </c>
      <c r="T78" s="46">
        <v>0</v>
      </c>
      <c r="U78" s="46">
        <v>0</v>
      </c>
      <c r="V78" s="46">
        <v>0</v>
      </c>
      <c r="W78" s="46">
        <v>0</v>
      </c>
      <c r="Y78" s="109">
        <f t="shared" si="5"/>
        <v>2238</v>
      </c>
      <c r="Z78" s="109">
        <f t="shared" si="6"/>
        <v>0</v>
      </c>
      <c r="AA78" s="109">
        <f t="shared" si="7"/>
        <v>2104</v>
      </c>
      <c r="AB78" s="109">
        <f t="shared" si="8"/>
        <v>0</v>
      </c>
      <c r="AC78" s="109">
        <f t="shared" si="9"/>
        <v>134</v>
      </c>
    </row>
    <row r="79" spans="1:29">
      <c r="A79" s="49" t="s">
        <v>713</v>
      </c>
      <c r="B79" s="46">
        <v>0</v>
      </c>
      <c r="C79" s="46">
        <v>0</v>
      </c>
      <c r="D79" s="46">
        <v>0</v>
      </c>
      <c r="E79" s="46">
        <v>0</v>
      </c>
      <c r="F79" s="46">
        <v>0</v>
      </c>
      <c r="G79" s="46">
        <v>0</v>
      </c>
      <c r="H79" s="46">
        <v>0</v>
      </c>
      <c r="I79" s="46">
        <v>0</v>
      </c>
      <c r="J79" s="46">
        <v>0</v>
      </c>
      <c r="K79" s="46">
        <v>0</v>
      </c>
      <c r="L79" s="46">
        <v>0</v>
      </c>
      <c r="M79" s="46">
        <v>0</v>
      </c>
      <c r="N79" s="46">
        <v>0</v>
      </c>
      <c r="O79" s="46">
        <v>0</v>
      </c>
      <c r="P79" s="46">
        <v>0</v>
      </c>
      <c r="Q79" s="46">
        <v>92</v>
      </c>
      <c r="R79" s="46">
        <v>0</v>
      </c>
      <c r="S79" s="46">
        <v>0</v>
      </c>
      <c r="T79" s="46">
        <v>0</v>
      </c>
      <c r="U79" s="46">
        <v>0</v>
      </c>
      <c r="V79" s="46">
        <v>0</v>
      </c>
      <c r="W79" s="46">
        <v>0</v>
      </c>
      <c r="Y79" s="109">
        <f t="shared" si="5"/>
        <v>92</v>
      </c>
      <c r="Z79" s="109">
        <f t="shared" si="6"/>
        <v>0</v>
      </c>
      <c r="AA79" s="109">
        <f t="shared" si="7"/>
        <v>0</v>
      </c>
      <c r="AB79" s="109">
        <f t="shared" si="8"/>
        <v>0</v>
      </c>
      <c r="AC79" s="109">
        <f t="shared" si="9"/>
        <v>92</v>
      </c>
    </row>
    <row r="80" spans="1:29">
      <c r="A80" s="49" t="s">
        <v>824</v>
      </c>
      <c r="B80" s="46">
        <v>115</v>
      </c>
      <c r="C80" s="46">
        <v>0</v>
      </c>
      <c r="D80" s="46">
        <v>0</v>
      </c>
      <c r="E80" s="46">
        <v>0</v>
      </c>
      <c r="F80" s="46">
        <v>0</v>
      </c>
      <c r="G80" s="46">
        <v>0</v>
      </c>
      <c r="H80" s="46">
        <v>26</v>
      </c>
      <c r="I80" s="46">
        <v>0</v>
      </c>
      <c r="J80" s="46">
        <v>0</v>
      </c>
      <c r="K80" s="46">
        <v>0</v>
      </c>
      <c r="L80" s="46">
        <v>0</v>
      </c>
      <c r="M80" s="46">
        <v>0</v>
      </c>
      <c r="N80" s="46">
        <v>0</v>
      </c>
      <c r="O80" s="46">
        <v>0</v>
      </c>
      <c r="P80" s="46">
        <v>0</v>
      </c>
      <c r="Q80" s="46">
        <v>38</v>
      </c>
      <c r="R80" s="46">
        <v>0</v>
      </c>
      <c r="S80" s="46">
        <v>0</v>
      </c>
      <c r="T80" s="46">
        <v>0</v>
      </c>
      <c r="U80" s="46">
        <v>0</v>
      </c>
      <c r="V80" s="46">
        <v>0</v>
      </c>
      <c r="W80" s="46">
        <v>30</v>
      </c>
      <c r="Y80" s="109">
        <f t="shared" si="5"/>
        <v>209</v>
      </c>
      <c r="Z80" s="109">
        <f t="shared" si="6"/>
        <v>115</v>
      </c>
      <c r="AA80" s="109">
        <f t="shared" si="7"/>
        <v>26</v>
      </c>
      <c r="AB80" s="109">
        <f t="shared" si="8"/>
        <v>0</v>
      </c>
      <c r="AC80" s="109">
        <f t="shared" si="9"/>
        <v>68</v>
      </c>
    </row>
    <row r="81" spans="1:29">
      <c r="A81" s="49" t="s">
        <v>773</v>
      </c>
      <c r="B81" s="46">
        <v>54</v>
      </c>
      <c r="C81" s="46">
        <v>0</v>
      </c>
      <c r="D81" s="46">
        <v>0</v>
      </c>
      <c r="E81" s="46">
        <v>0</v>
      </c>
      <c r="F81" s="46">
        <v>240</v>
      </c>
      <c r="G81" s="46">
        <v>79</v>
      </c>
      <c r="H81" s="46">
        <v>66</v>
      </c>
      <c r="I81" s="46">
        <v>0</v>
      </c>
      <c r="J81" s="46">
        <v>63</v>
      </c>
      <c r="K81" s="46">
        <v>146</v>
      </c>
      <c r="L81" s="46">
        <v>0</v>
      </c>
      <c r="M81" s="46">
        <v>28</v>
      </c>
      <c r="N81" s="46">
        <v>0</v>
      </c>
      <c r="O81" s="46">
        <v>0</v>
      </c>
      <c r="P81" s="46">
        <v>0</v>
      </c>
      <c r="Q81" s="46">
        <v>0</v>
      </c>
      <c r="R81" s="46">
        <v>41</v>
      </c>
      <c r="S81" s="46">
        <v>64</v>
      </c>
      <c r="T81" s="46">
        <v>175</v>
      </c>
      <c r="U81" s="46">
        <v>0</v>
      </c>
      <c r="V81" s="46">
        <v>0</v>
      </c>
      <c r="W81" s="46">
        <v>0</v>
      </c>
      <c r="Y81" s="109">
        <f t="shared" si="5"/>
        <v>956</v>
      </c>
      <c r="Z81" s="109">
        <f t="shared" si="6"/>
        <v>228</v>
      </c>
      <c r="AA81" s="109">
        <f t="shared" si="7"/>
        <v>664</v>
      </c>
      <c r="AB81" s="109">
        <f t="shared" si="8"/>
        <v>0</v>
      </c>
      <c r="AC81" s="109">
        <f t="shared" si="9"/>
        <v>64</v>
      </c>
    </row>
    <row r="82" spans="1:29">
      <c r="A82" s="49" t="s">
        <v>41</v>
      </c>
      <c r="B82" s="46">
        <v>0</v>
      </c>
      <c r="C82" s="46">
        <v>0</v>
      </c>
      <c r="D82" s="46">
        <v>0</v>
      </c>
      <c r="E82" s="46">
        <v>0</v>
      </c>
      <c r="F82" s="46">
        <v>0</v>
      </c>
      <c r="G82" s="46">
        <v>0</v>
      </c>
      <c r="H82" s="46">
        <v>0</v>
      </c>
      <c r="I82" s="46">
        <v>0</v>
      </c>
      <c r="J82" s="46">
        <v>0</v>
      </c>
      <c r="K82" s="46">
        <v>0</v>
      </c>
      <c r="L82" s="46">
        <v>0</v>
      </c>
      <c r="M82" s="46">
        <v>0</v>
      </c>
      <c r="N82" s="46">
        <v>0</v>
      </c>
      <c r="O82" s="46">
        <v>0</v>
      </c>
      <c r="P82" s="46">
        <v>0</v>
      </c>
      <c r="Q82" s="46">
        <v>64</v>
      </c>
      <c r="R82" s="46">
        <v>0</v>
      </c>
      <c r="S82" s="46">
        <v>0</v>
      </c>
      <c r="T82" s="46">
        <v>0</v>
      </c>
      <c r="U82" s="46">
        <v>0</v>
      </c>
      <c r="V82" s="46">
        <v>0</v>
      </c>
      <c r="W82" s="46">
        <v>0</v>
      </c>
      <c r="Y82" s="109">
        <f t="shared" si="5"/>
        <v>64</v>
      </c>
      <c r="Z82" s="109">
        <f t="shared" si="6"/>
        <v>0</v>
      </c>
      <c r="AA82" s="109">
        <f t="shared" si="7"/>
        <v>0</v>
      </c>
      <c r="AB82" s="109">
        <f t="shared" si="8"/>
        <v>0</v>
      </c>
      <c r="AC82" s="109">
        <f t="shared" si="9"/>
        <v>64</v>
      </c>
    </row>
    <row r="83" spans="1:29">
      <c r="A83" s="49" t="s">
        <v>136</v>
      </c>
      <c r="B83" s="46">
        <v>476</v>
      </c>
      <c r="C83" s="46">
        <v>114</v>
      </c>
      <c r="D83" s="46">
        <v>0</v>
      </c>
      <c r="E83" s="46">
        <v>0</v>
      </c>
      <c r="F83" s="46">
        <v>166</v>
      </c>
      <c r="G83" s="46">
        <v>73</v>
      </c>
      <c r="H83" s="46">
        <v>182</v>
      </c>
      <c r="I83" s="46">
        <v>176</v>
      </c>
      <c r="J83" s="46">
        <v>138</v>
      </c>
      <c r="K83" s="46">
        <v>49</v>
      </c>
      <c r="L83" s="46">
        <v>0</v>
      </c>
      <c r="M83" s="46">
        <v>0</v>
      </c>
      <c r="N83" s="46">
        <v>420</v>
      </c>
      <c r="O83" s="46">
        <v>123</v>
      </c>
      <c r="P83" s="46">
        <v>756</v>
      </c>
      <c r="Q83" s="46">
        <v>0</v>
      </c>
      <c r="R83" s="46">
        <v>0</v>
      </c>
      <c r="S83" s="46">
        <v>63</v>
      </c>
      <c r="T83" s="46">
        <v>63</v>
      </c>
      <c r="U83" s="46">
        <v>585</v>
      </c>
      <c r="V83" s="46">
        <v>444</v>
      </c>
      <c r="W83" s="46">
        <v>0</v>
      </c>
      <c r="Y83" s="109">
        <f t="shared" si="5"/>
        <v>3828</v>
      </c>
      <c r="Z83" s="109">
        <f t="shared" si="6"/>
        <v>1110</v>
      </c>
      <c r="AA83" s="109">
        <f t="shared" si="7"/>
        <v>622</v>
      </c>
      <c r="AB83" s="109">
        <f t="shared" si="8"/>
        <v>2033</v>
      </c>
      <c r="AC83" s="109">
        <f t="shared" si="9"/>
        <v>63</v>
      </c>
    </row>
    <row r="84" spans="1:29">
      <c r="A84" s="49" t="s">
        <v>35</v>
      </c>
      <c r="B84" s="46">
        <v>0</v>
      </c>
      <c r="C84" s="46">
        <v>0</v>
      </c>
      <c r="D84" s="46">
        <v>0</v>
      </c>
      <c r="E84" s="46">
        <v>0</v>
      </c>
      <c r="F84" s="46">
        <v>0</v>
      </c>
      <c r="G84" s="46">
        <v>0</v>
      </c>
      <c r="H84" s="46">
        <v>0</v>
      </c>
      <c r="I84" s="46">
        <v>0</v>
      </c>
      <c r="J84" s="46">
        <v>0</v>
      </c>
      <c r="K84" s="46">
        <v>0</v>
      </c>
      <c r="L84" s="46">
        <v>0</v>
      </c>
      <c r="M84" s="46">
        <v>0</v>
      </c>
      <c r="N84" s="46">
        <v>0</v>
      </c>
      <c r="O84" s="46">
        <v>0</v>
      </c>
      <c r="P84" s="46">
        <v>0</v>
      </c>
      <c r="Q84" s="46">
        <v>54</v>
      </c>
      <c r="R84" s="46">
        <v>0</v>
      </c>
      <c r="S84" s="46">
        <v>0</v>
      </c>
      <c r="T84" s="46">
        <v>0</v>
      </c>
      <c r="U84" s="46">
        <v>0</v>
      </c>
      <c r="V84" s="46">
        <v>0</v>
      </c>
      <c r="W84" s="46">
        <v>0</v>
      </c>
      <c r="Y84" s="109">
        <f t="shared" si="5"/>
        <v>54</v>
      </c>
      <c r="Z84" s="109">
        <f t="shared" si="6"/>
        <v>0</v>
      </c>
      <c r="AA84" s="109">
        <f t="shared" si="7"/>
        <v>0</v>
      </c>
      <c r="AB84" s="109">
        <f t="shared" si="8"/>
        <v>0</v>
      </c>
      <c r="AC84" s="109">
        <f t="shared" si="9"/>
        <v>54</v>
      </c>
    </row>
    <row r="85" spans="1:29">
      <c r="A85" s="49" t="s">
        <v>763</v>
      </c>
      <c r="B85" s="46">
        <v>224</v>
      </c>
      <c r="C85" s="46">
        <v>31</v>
      </c>
      <c r="D85" s="46">
        <v>0</v>
      </c>
      <c r="E85" s="46">
        <v>0</v>
      </c>
      <c r="F85" s="46">
        <v>3818</v>
      </c>
      <c r="G85" s="46">
        <v>625</v>
      </c>
      <c r="H85" s="46">
        <v>1291</v>
      </c>
      <c r="I85" s="46">
        <v>24</v>
      </c>
      <c r="J85" s="46">
        <v>15116</v>
      </c>
      <c r="K85" s="46">
        <v>117</v>
      </c>
      <c r="L85" s="46">
        <v>0</v>
      </c>
      <c r="M85" s="46">
        <v>622</v>
      </c>
      <c r="N85" s="46">
        <v>23</v>
      </c>
      <c r="O85" s="46">
        <v>0</v>
      </c>
      <c r="P85" s="46">
        <v>401</v>
      </c>
      <c r="Q85" s="46">
        <v>0</v>
      </c>
      <c r="R85" s="46">
        <v>0</v>
      </c>
      <c r="S85" s="46">
        <v>46</v>
      </c>
      <c r="T85" s="46">
        <v>2526</v>
      </c>
      <c r="U85" s="46">
        <v>97</v>
      </c>
      <c r="V85" s="46">
        <v>40</v>
      </c>
      <c r="W85" s="46">
        <v>0</v>
      </c>
      <c r="Y85" s="109">
        <f t="shared" si="5"/>
        <v>25001</v>
      </c>
      <c r="Z85" s="109">
        <f t="shared" si="6"/>
        <v>1060</v>
      </c>
      <c r="AA85" s="109">
        <f t="shared" si="7"/>
        <v>23376</v>
      </c>
      <c r="AB85" s="109">
        <f t="shared" si="8"/>
        <v>519</v>
      </c>
      <c r="AC85" s="109">
        <f t="shared" si="9"/>
        <v>46</v>
      </c>
    </row>
    <row r="86" spans="1:29">
      <c r="A86" s="49" t="s">
        <v>834</v>
      </c>
      <c r="B86" s="46">
        <v>234</v>
      </c>
      <c r="C86" s="46">
        <v>0</v>
      </c>
      <c r="D86" s="46">
        <v>0</v>
      </c>
      <c r="E86" s="46">
        <v>0</v>
      </c>
      <c r="F86" s="46">
        <v>427</v>
      </c>
      <c r="G86" s="46">
        <v>42</v>
      </c>
      <c r="H86" s="46">
        <v>28</v>
      </c>
      <c r="I86" s="46">
        <v>0</v>
      </c>
      <c r="J86" s="46">
        <v>74</v>
      </c>
      <c r="K86" s="46">
        <v>28</v>
      </c>
      <c r="L86" s="46">
        <v>40</v>
      </c>
      <c r="M86" s="46">
        <v>2002</v>
      </c>
      <c r="N86" s="46">
        <v>0</v>
      </c>
      <c r="O86" s="46">
        <v>0</v>
      </c>
      <c r="P86" s="46">
        <v>0</v>
      </c>
      <c r="Q86" s="46">
        <v>0</v>
      </c>
      <c r="R86" s="46">
        <v>0</v>
      </c>
      <c r="S86" s="46">
        <v>0</v>
      </c>
      <c r="T86" s="46">
        <v>26</v>
      </c>
      <c r="U86" s="46">
        <v>139</v>
      </c>
      <c r="V86" s="46">
        <v>0</v>
      </c>
      <c r="W86" s="46">
        <v>0</v>
      </c>
      <c r="Y86" s="109">
        <f t="shared" si="5"/>
        <v>3040</v>
      </c>
      <c r="Z86" s="109">
        <f t="shared" si="6"/>
        <v>2403</v>
      </c>
      <c r="AA86" s="109">
        <f t="shared" si="7"/>
        <v>597</v>
      </c>
      <c r="AB86" s="109">
        <f t="shared" si="8"/>
        <v>0</v>
      </c>
      <c r="AC86" s="109">
        <f t="shared" si="9"/>
        <v>40</v>
      </c>
    </row>
    <row r="87" spans="1:29">
      <c r="A87" s="49" t="s">
        <v>68</v>
      </c>
      <c r="B87" s="46">
        <v>13</v>
      </c>
      <c r="C87" s="46">
        <v>0</v>
      </c>
      <c r="D87" s="46">
        <v>0</v>
      </c>
      <c r="E87" s="46">
        <v>0</v>
      </c>
      <c r="F87" s="46">
        <v>39</v>
      </c>
      <c r="G87" s="46">
        <v>0</v>
      </c>
      <c r="H87" s="46">
        <v>0</v>
      </c>
      <c r="I87" s="46">
        <v>0</v>
      </c>
      <c r="J87" s="46">
        <v>1014</v>
      </c>
      <c r="K87" s="46">
        <v>0</v>
      </c>
      <c r="L87" s="46">
        <v>13</v>
      </c>
      <c r="M87" s="46">
        <v>0</v>
      </c>
      <c r="N87" s="46">
        <v>0</v>
      </c>
      <c r="O87" s="46">
        <v>0</v>
      </c>
      <c r="P87" s="46">
        <v>0</v>
      </c>
      <c r="Q87" s="46">
        <v>0</v>
      </c>
      <c r="R87" s="46">
        <v>0</v>
      </c>
      <c r="S87" s="46">
        <v>26</v>
      </c>
      <c r="T87" s="46">
        <v>53</v>
      </c>
      <c r="U87" s="46">
        <v>0</v>
      </c>
      <c r="V87" s="46">
        <v>0</v>
      </c>
      <c r="W87" s="46">
        <v>0</v>
      </c>
      <c r="Y87" s="109">
        <f t="shared" si="5"/>
        <v>1158</v>
      </c>
      <c r="Z87" s="109">
        <f t="shared" si="6"/>
        <v>13</v>
      </c>
      <c r="AA87" s="109">
        <f t="shared" si="7"/>
        <v>1106</v>
      </c>
      <c r="AB87" s="109">
        <f t="shared" si="8"/>
        <v>0</v>
      </c>
      <c r="AC87" s="109">
        <f t="shared" si="9"/>
        <v>39</v>
      </c>
    </row>
    <row r="88" spans="1:29">
      <c r="A88" s="49" t="s">
        <v>847</v>
      </c>
      <c r="B88" s="46">
        <v>106</v>
      </c>
      <c r="C88" s="46">
        <v>0</v>
      </c>
      <c r="D88" s="46">
        <v>0</v>
      </c>
      <c r="E88" s="46">
        <v>0</v>
      </c>
      <c r="F88" s="46">
        <v>188</v>
      </c>
      <c r="G88" s="46">
        <v>79</v>
      </c>
      <c r="H88" s="46">
        <v>58</v>
      </c>
      <c r="I88" s="46">
        <v>74</v>
      </c>
      <c r="J88" s="46">
        <v>109</v>
      </c>
      <c r="K88" s="46">
        <v>57</v>
      </c>
      <c r="L88" s="46">
        <v>0</v>
      </c>
      <c r="M88" s="46">
        <v>54</v>
      </c>
      <c r="N88" s="46">
        <v>0</v>
      </c>
      <c r="O88" s="46">
        <v>0</v>
      </c>
      <c r="P88" s="46">
        <v>36</v>
      </c>
      <c r="Q88" s="46">
        <v>0</v>
      </c>
      <c r="R88" s="46">
        <v>39</v>
      </c>
      <c r="S88" s="46">
        <v>0</v>
      </c>
      <c r="T88" s="46">
        <v>237</v>
      </c>
      <c r="U88" s="46">
        <v>149</v>
      </c>
      <c r="V88" s="46">
        <v>69</v>
      </c>
      <c r="W88" s="46">
        <v>36</v>
      </c>
      <c r="Y88" s="109">
        <f t="shared" si="5"/>
        <v>1291</v>
      </c>
      <c r="Z88" s="109">
        <f t="shared" si="6"/>
        <v>366</v>
      </c>
      <c r="AA88" s="109">
        <f t="shared" si="7"/>
        <v>710</v>
      </c>
      <c r="AB88" s="109">
        <f t="shared" si="8"/>
        <v>179</v>
      </c>
      <c r="AC88" s="109">
        <f t="shared" si="9"/>
        <v>36</v>
      </c>
    </row>
    <row r="89" spans="1:29">
      <c r="A89" s="49" t="s">
        <v>757</v>
      </c>
      <c r="B89" s="46">
        <v>52</v>
      </c>
      <c r="C89" s="46">
        <v>0</v>
      </c>
      <c r="D89" s="46">
        <v>0</v>
      </c>
      <c r="E89" s="46">
        <v>0</v>
      </c>
      <c r="F89" s="46">
        <v>0</v>
      </c>
      <c r="G89" s="46">
        <v>0</v>
      </c>
      <c r="H89" s="46">
        <v>29</v>
      </c>
      <c r="I89" s="46">
        <v>0</v>
      </c>
      <c r="J89" s="46">
        <v>64</v>
      </c>
      <c r="K89" s="46">
        <v>0</v>
      </c>
      <c r="L89" s="46">
        <v>0</v>
      </c>
      <c r="M89" s="46">
        <v>0</v>
      </c>
      <c r="N89" s="46">
        <v>0</v>
      </c>
      <c r="O89" s="46">
        <v>0</v>
      </c>
      <c r="P89" s="46">
        <v>0</v>
      </c>
      <c r="Q89" s="46">
        <v>0</v>
      </c>
      <c r="R89" s="46">
        <v>0</v>
      </c>
      <c r="S89" s="46">
        <v>0</v>
      </c>
      <c r="T89" s="46">
        <v>82</v>
      </c>
      <c r="U89" s="46">
        <v>0</v>
      </c>
      <c r="V89" s="46">
        <v>22</v>
      </c>
      <c r="W89" s="46">
        <v>32</v>
      </c>
      <c r="Y89" s="109">
        <f t="shared" si="5"/>
        <v>281</v>
      </c>
      <c r="Z89" s="109">
        <f t="shared" si="6"/>
        <v>52</v>
      </c>
      <c r="AA89" s="109">
        <f t="shared" si="7"/>
        <v>175</v>
      </c>
      <c r="AB89" s="109">
        <f t="shared" si="8"/>
        <v>22</v>
      </c>
      <c r="AC89" s="109">
        <f t="shared" si="9"/>
        <v>32</v>
      </c>
    </row>
    <row r="90" spans="1:29">
      <c r="A90" s="49" t="s">
        <v>769</v>
      </c>
      <c r="B90" s="46">
        <v>45</v>
      </c>
      <c r="C90" s="46">
        <v>5</v>
      </c>
      <c r="D90" s="46">
        <v>2</v>
      </c>
      <c r="E90" s="46">
        <v>0</v>
      </c>
      <c r="F90" s="46">
        <v>85</v>
      </c>
      <c r="G90" s="46">
        <v>26</v>
      </c>
      <c r="H90" s="46">
        <v>87</v>
      </c>
      <c r="I90" s="46">
        <v>8</v>
      </c>
      <c r="J90" s="46">
        <v>212</v>
      </c>
      <c r="K90" s="46">
        <v>23</v>
      </c>
      <c r="L90" s="46">
        <v>2</v>
      </c>
      <c r="M90" s="46">
        <v>90</v>
      </c>
      <c r="N90" s="46">
        <v>5</v>
      </c>
      <c r="O90" s="46">
        <v>27</v>
      </c>
      <c r="P90" s="46">
        <v>18</v>
      </c>
      <c r="Q90" s="46">
        <v>12</v>
      </c>
      <c r="R90" s="46">
        <v>731</v>
      </c>
      <c r="S90" s="46">
        <v>5</v>
      </c>
      <c r="T90" s="46">
        <v>318</v>
      </c>
      <c r="U90" s="46">
        <v>15</v>
      </c>
      <c r="V90" s="46">
        <v>5</v>
      </c>
      <c r="W90" s="46">
        <v>0</v>
      </c>
      <c r="Y90" s="109">
        <f t="shared" si="5"/>
        <v>1721</v>
      </c>
      <c r="Z90" s="109">
        <f t="shared" si="6"/>
        <v>173</v>
      </c>
      <c r="AA90" s="109">
        <f t="shared" si="7"/>
        <v>1459</v>
      </c>
      <c r="AB90" s="109">
        <f t="shared" si="8"/>
        <v>68</v>
      </c>
      <c r="AC90" s="109">
        <f t="shared" si="9"/>
        <v>21</v>
      </c>
    </row>
    <row r="91" spans="1:29">
      <c r="A91" s="49" t="s">
        <v>751</v>
      </c>
      <c r="B91" s="46">
        <v>107</v>
      </c>
      <c r="C91" s="46">
        <v>12</v>
      </c>
      <c r="D91" s="46">
        <v>0</v>
      </c>
      <c r="E91" s="46">
        <v>0</v>
      </c>
      <c r="F91" s="46">
        <v>246</v>
      </c>
      <c r="G91" s="46">
        <v>38</v>
      </c>
      <c r="H91" s="46">
        <v>75</v>
      </c>
      <c r="I91" s="46">
        <v>0</v>
      </c>
      <c r="J91" s="46">
        <v>820</v>
      </c>
      <c r="K91" s="46">
        <v>52</v>
      </c>
      <c r="L91" s="46">
        <v>0</v>
      </c>
      <c r="M91" s="46">
        <v>219</v>
      </c>
      <c r="N91" s="46">
        <v>0</v>
      </c>
      <c r="O91" s="46">
        <v>0</v>
      </c>
      <c r="P91" s="46">
        <v>82</v>
      </c>
      <c r="Q91" s="46">
        <v>2</v>
      </c>
      <c r="R91" s="46">
        <v>0</v>
      </c>
      <c r="S91" s="46">
        <v>8</v>
      </c>
      <c r="T91" s="46">
        <v>1167</v>
      </c>
      <c r="U91" s="46">
        <v>46</v>
      </c>
      <c r="V91" s="46">
        <v>0</v>
      </c>
      <c r="W91" s="46">
        <v>0</v>
      </c>
      <c r="Y91" s="109">
        <f t="shared" si="5"/>
        <v>2874</v>
      </c>
      <c r="Z91" s="109">
        <f t="shared" si="6"/>
        <v>424</v>
      </c>
      <c r="AA91" s="109">
        <f t="shared" si="7"/>
        <v>2346</v>
      </c>
      <c r="AB91" s="109">
        <f t="shared" si="8"/>
        <v>94</v>
      </c>
      <c r="AC91" s="109">
        <f t="shared" si="9"/>
        <v>10</v>
      </c>
    </row>
    <row r="92" spans="1:29">
      <c r="A92" s="49" t="s">
        <v>802</v>
      </c>
      <c r="B92" s="46">
        <v>47</v>
      </c>
      <c r="C92" s="46">
        <v>1</v>
      </c>
      <c r="D92" s="46">
        <v>0</v>
      </c>
      <c r="E92" s="46">
        <v>2</v>
      </c>
      <c r="F92" s="46">
        <v>33</v>
      </c>
      <c r="G92" s="46">
        <v>48</v>
      </c>
      <c r="H92" s="46">
        <v>14</v>
      </c>
      <c r="I92" s="46">
        <v>3</v>
      </c>
      <c r="J92" s="46">
        <v>35</v>
      </c>
      <c r="K92" s="46">
        <v>4</v>
      </c>
      <c r="L92" s="46">
        <v>0</v>
      </c>
      <c r="M92" s="46">
        <v>176</v>
      </c>
      <c r="N92" s="46">
        <v>0</v>
      </c>
      <c r="O92" s="46">
        <v>3</v>
      </c>
      <c r="P92" s="46">
        <v>8</v>
      </c>
      <c r="Q92" s="46">
        <v>6</v>
      </c>
      <c r="R92" s="46">
        <v>0</v>
      </c>
      <c r="S92" s="46">
        <v>0</v>
      </c>
      <c r="T92" s="46">
        <v>59</v>
      </c>
      <c r="U92" s="46">
        <v>30</v>
      </c>
      <c r="V92" s="46">
        <v>6</v>
      </c>
      <c r="W92" s="46">
        <v>0</v>
      </c>
      <c r="Y92" s="109">
        <f t="shared" si="5"/>
        <v>475</v>
      </c>
      <c r="Z92" s="109">
        <f t="shared" si="6"/>
        <v>257</v>
      </c>
      <c r="AA92" s="109">
        <f t="shared" si="7"/>
        <v>189</v>
      </c>
      <c r="AB92" s="109">
        <f t="shared" si="8"/>
        <v>21</v>
      </c>
      <c r="AC92" s="109">
        <f t="shared" si="9"/>
        <v>8</v>
      </c>
    </row>
    <row r="93" spans="1:29">
      <c r="A93" s="49" t="s">
        <v>761</v>
      </c>
      <c r="B93" s="46">
        <v>3</v>
      </c>
      <c r="C93" s="46">
        <v>0</v>
      </c>
      <c r="D93" s="46">
        <v>0</v>
      </c>
      <c r="E93" s="46">
        <v>0</v>
      </c>
      <c r="F93" s="46">
        <v>21</v>
      </c>
      <c r="G93" s="46">
        <v>10</v>
      </c>
      <c r="H93" s="46">
        <v>16</v>
      </c>
      <c r="I93" s="46">
        <v>5</v>
      </c>
      <c r="J93" s="46">
        <v>38</v>
      </c>
      <c r="K93" s="46">
        <v>3</v>
      </c>
      <c r="L93" s="46">
        <v>1</v>
      </c>
      <c r="M93" s="46">
        <v>24</v>
      </c>
      <c r="N93" s="46">
        <v>0</v>
      </c>
      <c r="O93" s="46">
        <v>1</v>
      </c>
      <c r="P93" s="46">
        <v>13</v>
      </c>
      <c r="Q93" s="46">
        <v>3</v>
      </c>
      <c r="R93" s="46">
        <v>13</v>
      </c>
      <c r="S93" s="46">
        <v>2</v>
      </c>
      <c r="T93" s="46">
        <v>2</v>
      </c>
      <c r="U93" s="46">
        <v>1</v>
      </c>
      <c r="V93" s="46">
        <v>0</v>
      </c>
      <c r="W93" s="46">
        <v>0</v>
      </c>
      <c r="Y93" s="109">
        <f t="shared" si="5"/>
        <v>156</v>
      </c>
      <c r="Z93" s="109">
        <f t="shared" si="6"/>
        <v>31</v>
      </c>
      <c r="AA93" s="109">
        <f t="shared" si="7"/>
        <v>100</v>
      </c>
      <c r="AB93" s="109">
        <f t="shared" si="8"/>
        <v>19</v>
      </c>
      <c r="AC93" s="109">
        <f t="shared" si="9"/>
        <v>6</v>
      </c>
    </row>
    <row r="94" spans="1:29">
      <c r="A94" s="49" t="s">
        <v>808</v>
      </c>
      <c r="B94" s="46">
        <v>13</v>
      </c>
      <c r="C94" s="46">
        <v>0</v>
      </c>
      <c r="D94" s="46">
        <v>0</v>
      </c>
      <c r="E94" s="46">
        <v>0</v>
      </c>
      <c r="F94" s="46">
        <v>33</v>
      </c>
      <c r="G94" s="46">
        <v>8</v>
      </c>
      <c r="H94" s="46">
        <v>4</v>
      </c>
      <c r="I94" s="46">
        <v>1</v>
      </c>
      <c r="J94" s="46">
        <v>38</v>
      </c>
      <c r="K94" s="46">
        <v>4</v>
      </c>
      <c r="L94" s="46">
        <v>0</v>
      </c>
      <c r="M94" s="46">
        <v>8</v>
      </c>
      <c r="N94" s="46">
        <v>0</v>
      </c>
      <c r="O94" s="46">
        <v>0</v>
      </c>
      <c r="P94" s="46">
        <v>0</v>
      </c>
      <c r="Q94" s="46">
        <v>3</v>
      </c>
      <c r="R94" s="46">
        <v>0</v>
      </c>
      <c r="S94" s="46">
        <v>0</v>
      </c>
      <c r="T94" s="46">
        <v>15</v>
      </c>
      <c r="U94" s="46">
        <v>0</v>
      </c>
      <c r="V94" s="46">
        <v>6</v>
      </c>
      <c r="W94" s="46">
        <v>0</v>
      </c>
      <c r="Y94" s="109">
        <f t="shared" si="5"/>
        <v>133</v>
      </c>
      <c r="Z94" s="109">
        <f t="shared" si="6"/>
        <v>25</v>
      </c>
      <c r="AA94" s="109">
        <f t="shared" si="7"/>
        <v>98</v>
      </c>
      <c r="AB94" s="109">
        <f t="shared" si="8"/>
        <v>7</v>
      </c>
      <c r="AC94" s="109">
        <f t="shared" si="9"/>
        <v>3</v>
      </c>
    </row>
    <row r="95" spans="1:29">
      <c r="A95" s="49" t="s">
        <v>772</v>
      </c>
      <c r="B95" s="46">
        <v>12</v>
      </c>
      <c r="C95" s="46">
        <v>1</v>
      </c>
      <c r="D95" s="46">
        <v>0</v>
      </c>
      <c r="E95" s="46">
        <v>0</v>
      </c>
      <c r="F95" s="46">
        <v>11</v>
      </c>
      <c r="G95" s="46">
        <v>15</v>
      </c>
      <c r="H95" s="46">
        <v>11</v>
      </c>
      <c r="I95" s="46">
        <v>0</v>
      </c>
      <c r="J95" s="46">
        <v>88</v>
      </c>
      <c r="K95" s="46">
        <v>11</v>
      </c>
      <c r="L95" s="46">
        <v>0</v>
      </c>
      <c r="M95" s="46">
        <v>4</v>
      </c>
      <c r="N95" s="46">
        <v>3</v>
      </c>
      <c r="O95" s="46">
        <v>3</v>
      </c>
      <c r="P95" s="46">
        <v>13</v>
      </c>
      <c r="Q95" s="46">
        <v>1</v>
      </c>
      <c r="R95" s="46">
        <v>0</v>
      </c>
      <c r="S95" s="46">
        <v>1</v>
      </c>
      <c r="T95" s="46">
        <v>11</v>
      </c>
      <c r="U95" s="46">
        <v>4</v>
      </c>
      <c r="V95" s="46">
        <v>0</v>
      </c>
      <c r="W95" s="46">
        <v>0</v>
      </c>
      <c r="Y95" s="109">
        <f t="shared" si="5"/>
        <v>189</v>
      </c>
      <c r="Z95" s="109">
        <f t="shared" si="6"/>
        <v>31</v>
      </c>
      <c r="AA95" s="109">
        <f t="shared" si="7"/>
        <v>136</v>
      </c>
      <c r="AB95" s="109">
        <f t="shared" si="8"/>
        <v>20</v>
      </c>
      <c r="AC95" s="109">
        <f t="shared" si="9"/>
        <v>2</v>
      </c>
    </row>
    <row r="96" spans="1:29">
      <c r="A96" s="49" t="s">
        <v>782</v>
      </c>
      <c r="B96" s="46">
        <v>11</v>
      </c>
      <c r="C96" s="46">
        <v>0</v>
      </c>
      <c r="D96" s="46">
        <v>0</v>
      </c>
      <c r="E96" s="46">
        <v>0</v>
      </c>
      <c r="F96" s="46">
        <v>35</v>
      </c>
      <c r="G96" s="46">
        <v>7</v>
      </c>
      <c r="H96" s="46">
        <v>2</v>
      </c>
      <c r="I96" s="46">
        <v>4</v>
      </c>
      <c r="J96" s="46">
        <v>7</v>
      </c>
      <c r="K96" s="46">
        <v>2</v>
      </c>
      <c r="L96" s="46">
        <v>0</v>
      </c>
      <c r="M96" s="46">
        <v>12</v>
      </c>
      <c r="N96" s="46">
        <v>0</v>
      </c>
      <c r="O96" s="46">
        <v>0</v>
      </c>
      <c r="P96" s="46">
        <v>0</v>
      </c>
      <c r="Q96" s="46">
        <v>0</v>
      </c>
      <c r="R96" s="46">
        <v>0</v>
      </c>
      <c r="S96" s="46">
        <v>2</v>
      </c>
      <c r="T96" s="46">
        <v>4</v>
      </c>
      <c r="U96" s="46">
        <v>5</v>
      </c>
      <c r="V96" s="46">
        <v>5</v>
      </c>
      <c r="W96" s="46">
        <v>0</v>
      </c>
      <c r="Y96" s="109">
        <f t="shared" si="5"/>
        <v>96</v>
      </c>
      <c r="Z96" s="109">
        <f t="shared" si="6"/>
        <v>30</v>
      </c>
      <c r="AA96" s="109">
        <f t="shared" si="7"/>
        <v>55</v>
      </c>
      <c r="AB96" s="109">
        <f t="shared" si="8"/>
        <v>9</v>
      </c>
      <c r="AC96" s="109">
        <f t="shared" si="9"/>
        <v>2</v>
      </c>
    </row>
    <row r="97" spans="1:29">
      <c r="A97" s="49" t="s">
        <v>112</v>
      </c>
      <c r="B97" s="46">
        <v>0</v>
      </c>
      <c r="C97" s="46">
        <v>30877</v>
      </c>
      <c r="D97" s="46">
        <v>0</v>
      </c>
      <c r="E97" s="46">
        <v>0</v>
      </c>
      <c r="F97" s="46">
        <v>0</v>
      </c>
      <c r="G97" s="46">
        <v>0</v>
      </c>
      <c r="H97" s="46">
        <v>0</v>
      </c>
      <c r="I97" s="46">
        <v>0</v>
      </c>
      <c r="J97" s="46">
        <v>0</v>
      </c>
      <c r="K97" s="46">
        <v>0</v>
      </c>
      <c r="L97" s="46">
        <v>0</v>
      </c>
      <c r="M97" s="46">
        <v>0</v>
      </c>
      <c r="N97" s="46">
        <v>0</v>
      </c>
      <c r="O97" s="46">
        <v>0</v>
      </c>
      <c r="P97" s="46">
        <v>0</v>
      </c>
      <c r="Q97" s="46">
        <v>0</v>
      </c>
      <c r="R97" s="46">
        <v>0</v>
      </c>
      <c r="S97" s="46">
        <v>0</v>
      </c>
      <c r="T97" s="46">
        <v>0</v>
      </c>
      <c r="U97" s="46">
        <v>0</v>
      </c>
      <c r="V97" s="46">
        <v>0</v>
      </c>
      <c r="W97" s="46">
        <v>0</v>
      </c>
      <c r="Y97" s="109">
        <f t="shared" si="5"/>
        <v>30877</v>
      </c>
      <c r="Z97" s="109">
        <f t="shared" si="6"/>
        <v>0</v>
      </c>
      <c r="AA97" s="109">
        <f t="shared" si="7"/>
        <v>0</v>
      </c>
      <c r="AB97" s="109">
        <f t="shared" si="8"/>
        <v>30877</v>
      </c>
      <c r="AC97" s="109">
        <f t="shared" si="9"/>
        <v>0</v>
      </c>
    </row>
    <row r="98" spans="1:29">
      <c r="A98" s="49" t="s">
        <v>114</v>
      </c>
      <c r="B98" s="46">
        <v>0</v>
      </c>
      <c r="C98" s="46">
        <v>0</v>
      </c>
      <c r="D98" s="46">
        <v>0</v>
      </c>
      <c r="E98" s="46">
        <v>0</v>
      </c>
      <c r="F98" s="46">
        <v>0</v>
      </c>
      <c r="G98" s="46">
        <v>493</v>
      </c>
      <c r="H98" s="46">
        <v>0</v>
      </c>
      <c r="I98" s="46">
        <v>6019</v>
      </c>
      <c r="J98" s="46">
        <v>0</v>
      </c>
      <c r="K98" s="46">
        <v>0</v>
      </c>
      <c r="L98" s="46">
        <v>0</v>
      </c>
      <c r="M98" s="46">
        <v>0</v>
      </c>
      <c r="N98" s="46">
        <v>0</v>
      </c>
      <c r="O98" s="46">
        <v>0</v>
      </c>
      <c r="P98" s="46">
        <v>4431</v>
      </c>
      <c r="Q98" s="46">
        <v>0</v>
      </c>
      <c r="R98" s="46">
        <v>0</v>
      </c>
      <c r="S98" s="46">
        <v>0</v>
      </c>
      <c r="T98" s="46">
        <v>0</v>
      </c>
      <c r="U98" s="46">
        <v>0</v>
      </c>
      <c r="V98" s="46">
        <v>11866</v>
      </c>
      <c r="W98" s="46">
        <v>0</v>
      </c>
      <c r="Y98" s="109">
        <f t="shared" si="5"/>
        <v>22809</v>
      </c>
      <c r="Z98" s="109">
        <f t="shared" si="6"/>
        <v>0</v>
      </c>
      <c r="AA98" s="109">
        <f t="shared" si="7"/>
        <v>493</v>
      </c>
      <c r="AB98" s="109">
        <f t="shared" si="8"/>
        <v>22316</v>
      </c>
      <c r="AC98" s="109">
        <f t="shared" si="9"/>
        <v>0</v>
      </c>
    </row>
    <row r="99" spans="1:29">
      <c r="A99" s="49" t="s">
        <v>119</v>
      </c>
      <c r="B99" s="46">
        <v>0</v>
      </c>
      <c r="C99" s="46">
        <v>403</v>
      </c>
      <c r="D99" s="46">
        <v>0</v>
      </c>
      <c r="E99" s="46">
        <v>0</v>
      </c>
      <c r="F99" s="46">
        <v>131</v>
      </c>
      <c r="G99" s="46">
        <v>40</v>
      </c>
      <c r="H99" s="46">
        <v>277</v>
      </c>
      <c r="I99" s="46">
        <v>1755</v>
      </c>
      <c r="J99" s="46">
        <v>741</v>
      </c>
      <c r="K99" s="46">
        <v>40</v>
      </c>
      <c r="L99" s="46">
        <v>0</v>
      </c>
      <c r="M99" s="46">
        <v>0</v>
      </c>
      <c r="N99" s="46">
        <v>332</v>
      </c>
      <c r="O99" s="46">
        <v>276</v>
      </c>
      <c r="P99" s="46">
        <v>1417</v>
      </c>
      <c r="Q99" s="46">
        <v>0</v>
      </c>
      <c r="R99" s="46">
        <v>0</v>
      </c>
      <c r="S99" s="46">
        <v>0</v>
      </c>
      <c r="T99" s="46">
        <v>73</v>
      </c>
      <c r="U99" s="46">
        <v>0</v>
      </c>
      <c r="V99" s="46">
        <v>1689</v>
      </c>
      <c r="W99" s="46">
        <v>0</v>
      </c>
      <c r="Y99" s="109">
        <f t="shared" si="5"/>
        <v>7174</v>
      </c>
      <c r="Z99" s="109">
        <f t="shared" si="6"/>
        <v>40</v>
      </c>
      <c r="AA99" s="109">
        <f t="shared" si="7"/>
        <v>1262</v>
      </c>
      <c r="AB99" s="109">
        <f t="shared" si="8"/>
        <v>5872</v>
      </c>
      <c r="AC99" s="109">
        <f t="shared" si="9"/>
        <v>0</v>
      </c>
    </row>
    <row r="100" spans="1:29">
      <c r="A100" s="49" t="s">
        <v>132</v>
      </c>
      <c r="B100" s="46">
        <v>0</v>
      </c>
      <c r="C100" s="46">
        <v>0</v>
      </c>
      <c r="D100" s="46">
        <v>0</v>
      </c>
      <c r="E100" s="46">
        <v>0</v>
      </c>
      <c r="F100" s="46">
        <v>0</v>
      </c>
      <c r="G100" s="46">
        <v>0</v>
      </c>
      <c r="H100" s="46">
        <v>12252</v>
      </c>
      <c r="I100" s="46">
        <v>0</v>
      </c>
      <c r="J100" s="46">
        <v>0</v>
      </c>
      <c r="K100" s="46">
        <v>2315</v>
      </c>
      <c r="L100" s="46">
        <v>0</v>
      </c>
      <c r="M100" s="46">
        <v>0</v>
      </c>
      <c r="N100" s="46">
        <v>0</v>
      </c>
      <c r="O100" s="46">
        <v>0</v>
      </c>
      <c r="P100" s="46">
        <v>2315</v>
      </c>
      <c r="Q100" s="46">
        <v>0</v>
      </c>
      <c r="R100" s="46">
        <v>0</v>
      </c>
      <c r="S100" s="46">
        <v>0</v>
      </c>
      <c r="T100" s="46">
        <v>2315</v>
      </c>
      <c r="U100" s="46">
        <v>0</v>
      </c>
      <c r="V100" s="46">
        <v>0</v>
      </c>
      <c r="W100" s="46">
        <v>0</v>
      </c>
      <c r="Y100" s="109">
        <f t="shared" si="5"/>
        <v>19197</v>
      </c>
      <c r="Z100" s="109">
        <f t="shared" si="6"/>
        <v>2315</v>
      </c>
      <c r="AA100" s="109">
        <f t="shared" si="7"/>
        <v>14567</v>
      </c>
      <c r="AB100" s="109">
        <f t="shared" si="8"/>
        <v>2315</v>
      </c>
      <c r="AC100" s="109">
        <f t="shared" si="9"/>
        <v>0</v>
      </c>
    </row>
    <row r="101" spans="1:29">
      <c r="A101" s="49" t="s">
        <v>865</v>
      </c>
      <c r="B101" s="46">
        <v>96</v>
      </c>
      <c r="C101" s="46">
        <v>0</v>
      </c>
      <c r="D101" s="46">
        <v>0</v>
      </c>
      <c r="E101" s="46">
        <v>0</v>
      </c>
      <c r="F101" s="46">
        <v>187</v>
      </c>
      <c r="G101" s="46">
        <v>80</v>
      </c>
      <c r="H101" s="46">
        <v>203</v>
      </c>
      <c r="I101" s="46">
        <v>72</v>
      </c>
      <c r="J101" s="46">
        <v>7602</v>
      </c>
      <c r="K101" s="46">
        <v>137</v>
      </c>
      <c r="L101" s="46">
        <v>0</v>
      </c>
      <c r="M101" s="46">
        <v>1023</v>
      </c>
      <c r="N101" s="46">
        <v>0</v>
      </c>
      <c r="O101" s="46">
        <v>0</v>
      </c>
      <c r="P101" s="46">
        <v>1643</v>
      </c>
      <c r="Q101" s="46">
        <v>0</v>
      </c>
      <c r="R101" s="46">
        <v>488</v>
      </c>
      <c r="S101" s="46">
        <v>0</v>
      </c>
      <c r="T101" s="46">
        <v>15875</v>
      </c>
      <c r="U101" s="46">
        <v>14</v>
      </c>
      <c r="V101" s="46">
        <v>0</v>
      </c>
      <c r="W101" s="46">
        <v>0</v>
      </c>
      <c r="Y101" s="109">
        <f t="shared" si="5"/>
        <v>27420</v>
      </c>
      <c r="Z101" s="109">
        <f t="shared" si="6"/>
        <v>1270</v>
      </c>
      <c r="AA101" s="109">
        <f t="shared" si="7"/>
        <v>24435</v>
      </c>
      <c r="AB101" s="109">
        <f t="shared" si="8"/>
        <v>1715</v>
      </c>
      <c r="AC101" s="109">
        <f t="shared" si="9"/>
        <v>0</v>
      </c>
    </row>
    <row r="102" spans="1:29">
      <c r="A102" s="49" t="s">
        <v>73</v>
      </c>
      <c r="B102" s="46">
        <v>1652</v>
      </c>
      <c r="C102" s="46">
        <v>0</v>
      </c>
      <c r="D102" s="46">
        <v>0</v>
      </c>
      <c r="E102" s="46">
        <v>0</v>
      </c>
      <c r="F102" s="46">
        <v>227</v>
      </c>
      <c r="G102" s="46">
        <v>113</v>
      </c>
      <c r="H102" s="46">
        <v>0</v>
      </c>
      <c r="I102" s="46">
        <v>31</v>
      </c>
      <c r="J102" s="46">
        <v>119</v>
      </c>
      <c r="K102" s="46">
        <v>139</v>
      </c>
      <c r="L102" s="46">
        <v>0</v>
      </c>
      <c r="M102" s="46">
        <v>345</v>
      </c>
      <c r="N102" s="46">
        <v>0</v>
      </c>
      <c r="O102" s="46">
        <v>0</v>
      </c>
      <c r="P102" s="46">
        <v>308</v>
      </c>
      <c r="Q102" s="46">
        <v>0</v>
      </c>
      <c r="R102" s="46">
        <v>162</v>
      </c>
      <c r="S102" s="46">
        <v>0</v>
      </c>
      <c r="T102" s="46">
        <v>182</v>
      </c>
      <c r="U102" s="46">
        <v>250</v>
      </c>
      <c r="V102" s="46">
        <v>68</v>
      </c>
      <c r="W102" s="46">
        <v>0</v>
      </c>
      <c r="Y102" s="109">
        <f t="shared" si="5"/>
        <v>3596</v>
      </c>
      <c r="Z102" s="109">
        <f t="shared" si="6"/>
        <v>2386</v>
      </c>
      <c r="AA102" s="109">
        <f t="shared" si="7"/>
        <v>803</v>
      </c>
      <c r="AB102" s="109">
        <f t="shared" si="8"/>
        <v>407</v>
      </c>
      <c r="AC102" s="109">
        <f t="shared" si="9"/>
        <v>0</v>
      </c>
    </row>
    <row r="103" spans="1:29">
      <c r="A103" s="49" t="s">
        <v>770</v>
      </c>
      <c r="B103" s="46">
        <v>26</v>
      </c>
      <c r="C103" s="46">
        <v>0</v>
      </c>
      <c r="D103" s="46">
        <v>0</v>
      </c>
      <c r="E103" s="46">
        <v>0</v>
      </c>
      <c r="F103" s="46">
        <v>149</v>
      </c>
      <c r="G103" s="46">
        <v>23</v>
      </c>
      <c r="H103" s="46">
        <v>190</v>
      </c>
      <c r="I103" s="46">
        <v>26</v>
      </c>
      <c r="J103" s="46">
        <v>1253</v>
      </c>
      <c r="K103" s="46">
        <v>0</v>
      </c>
      <c r="L103" s="46">
        <v>0</v>
      </c>
      <c r="M103" s="46">
        <v>74</v>
      </c>
      <c r="N103" s="46">
        <v>0</v>
      </c>
      <c r="O103" s="46">
        <v>0</v>
      </c>
      <c r="P103" s="46">
        <v>74</v>
      </c>
      <c r="Q103" s="46">
        <v>0</v>
      </c>
      <c r="R103" s="46">
        <v>0</v>
      </c>
      <c r="S103" s="46">
        <v>0</v>
      </c>
      <c r="T103" s="46">
        <v>145</v>
      </c>
      <c r="U103" s="46">
        <v>0</v>
      </c>
      <c r="V103" s="46">
        <v>42</v>
      </c>
      <c r="W103" s="46">
        <v>0</v>
      </c>
      <c r="Y103" s="109">
        <f t="shared" si="5"/>
        <v>2002</v>
      </c>
      <c r="Z103" s="109">
        <f t="shared" si="6"/>
        <v>100</v>
      </c>
      <c r="AA103" s="109">
        <f t="shared" si="7"/>
        <v>1760</v>
      </c>
      <c r="AB103" s="109">
        <f t="shared" si="8"/>
        <v>142</v>
      </c>
      <c r="AC103" s="109">
        <f t="shared" si="9"/>
        <v>0</v>
      </c>
    </row>
    <row r="104" spans="1:29">
      <c r="A104" s="49" t="s">
        <v>815</v>
      </c>
      <c r="B104" s="46">
        <v>98</v>
      </c>
      <c r="C104" s="46">
        <v>0</v>
      </c>
      <c r="D104" s="46">
        <v>0</v>
      </c>
      <c r="E104" s="46">
        <v>0</v>
      </c>
      <c r="F104" s="46">
        <v>247</v>
      </c>
      <c r="G104" s="46">
        <v>45</v>
      </c>
      <c r="H104" s="46">
        <v>56</v>
      </c>
      <c r="I104" s="46">
        <v>0</v>
      </c>
      <c r="J104" s="46">
        <v>991</v>
      </c>
      <c r="K104" s="46">
        <v>0</v>
      </c>
      <c r="L104" s="46">
        <v>0</v>
      </c>
      <c r="M104" s="46">
        <v>328</v>
      </c>
      <c r="N104" s="46">
        <v>0</v>
      </c>
      <c r="O104" s="46">
        <v>0</v>
      </c>
      <c r="P104" s="46">
        <v>106</v>
      </c>
      <c r="Q104" s="46">
        <v>0</v>
      </c>
      <c r="R104" s="46">
        <v>38</v>
      </c>
      <c r="S104" s="46">
        <v>0</v>
      </c>
      <c r="T104" s="46">
        <v>193</v>
      </c>
      <c r="U104" s="46">
        <v>0</v>
      </c>
      <c r="V104" s="46">
        <v>0</v>
      </c>
      <c r="W104" s="46">
        <v>0</v>
      </c>
      <c r="Y104" s="109">
        <f t="shared" si="5"/>
        <v>2102</v>
      </c>
      <c r="Z104" s="109">
        <f t="shared" si="6"/>
        <v>426</v>
      </c>
      <c r="AA104" s="109">
        <f t="shared" si="7"/>
        <v>1570</v>
      </c>
      <c r="AB104" s="109">
        <f t="shared" si="8"/>
        <v>106</v>
      </c>
      <c r="AC104" s="109">
        <f t="shared" si="9"/>
        <v>0</v>
      </c>
    </row>
    <row r="105" spans="1:29">
      <c r="A105" s="49" t="s">
        <v>780</v>
      </c>
      <c r="B105" s="46">
        <v>49</v>
      </c>
      <c r="C105" s="46">
        <v>0</v>
      </c>
      <c r="D105" s="46">
        <v>0</v>
      </c>
      <c r="E105" s="46">
        <v>0</v>
      </c>
      <c r="F105" s="46">
        <v>86</v>
      </c>
      <c r="G105" s="46">
        <v>35</v>
      </c>
      <c r="H105" s="46">
        <v>73</v>
      </c>
      <c r="I105" s="46">
        <v>0</v>
      </c>
      <c r="J105" s="46">
        <v>456</v>
      </c>
      <c r="K105" s="46">
        <v>0</v>
      </c>
      <c r="L105" s="46">
        <v>0</v>
      </c>
      <c r="M105" s="46">
        <v>49</v>
      </c>
      <c r="N105" s="46">
        <v>0</v>
      </c>
      <c r="O105" s="46">
        <v>0</v>
      </c>
      <c r="P105" s="46">
        <v>90</v>
      </c>
      <c r="Q105" s="46">
        <v>0</v>
      </c>
      <c r="R105" s="46">
        <v>99</v>
      </c>
      <c r="S105" s="46">
        <v>0</v>
      </c>
      <c r="T105" s="46">
        <v>65</v>
      </c>
      <c r="U105" s="46">
        <v>0</v>
      </c>
      <c r="V105" s="46">
        <v>0</v>
      </c>
      <c r="W105" s="46">
        <v>0</v>
      </c>
      <c r="Y105" s="109">
        <f t="shared" si="5"/>
        <v>1002</v>
      </c>
      <c r="Z105" s="109">
        <f t="shared" si="6"/>
        <v>98</v>
      </c>
      <c r="AA105" s="109">
        <f t="shared" si="7"/>
        <v>814</v>
      </c>
      <c r="AB105" s="109">
        <f t="shared" si="8"/>
        <v>90</v>
      </c>
      <c r="AC105" s="109">
        <f t="shared" si="9"/>
        <v>0</v>
      </c>
    </row>
    <row r="106" spans="1:29">
      <c r="A106" s="49" t="s">
        <v>845</v>
      </c>
      <c r="B106" s="46">
        <v>52</v>
      </c>
      <c r="C106" s="46">
        <v>0</v>
      </c>
      <c r="D106" s="46">
        <v>0</v>
      </c>
      <c r="E106" s="46">
        <v>0</v>
      </c>
      <c r="F106" s="46">
        <v>76</v>
      </c>
      <c r="G106" s="46">
        <v>174</v>
      </c>
      <c r="H106" s="46">
        <v>98</v>
      </c>
      <c r="I106" s="46">
        <v>66</v>
      </c>
      <c r="J106" s="46">
        <v>44</v>
      </c>
      <c r="K106" s="46">
        <v>371</v>
      </c>
      <c r="L106" s="46">
        <v>0</v>
      </c>
      <c r="M106" s="46">
        <v>32</v>
      </c>
      <c r="N106" s="46">
        <v>0</v>
      </c>
      <c r="O106" s="46">
        <v>0</v>
      </c>
      <c r="P106" s="46">
        <v>0</v>
      </c>
      <c r="Q106" s="46">
        <v>0</v>
      </c>
      <c r="R106" s="46">
        <v>75</v>
      </c>
      <c r="S106" s="46">
        <v>0</v>
      </c>
      <c r="T106" s="46">
        <v>122</v>
      </c>
      <c r="U106" s="46">
        <v>39</v>
      </c>
      <c r="V106" s="46">
        <v>23</v>
      </c>
      <c r="W106" s="46">
        <v>0</v>
      </c>
      <c r="Y106" s="109">
        <f t="shared" si="5"/>
        <v>1172</v>
      </c>
      <c r="Z106" s="109">
        <f t="shared" si="6"/>
        <v>494</v>
      </c>
      <c r="AA106" s="109">
        <f t="shared" si="7"/>
        <v>589</v>
      </c>
      <c r="AB106" s="109">
        <f t="shared" si="8"/>
        <v>89</v>
      </c>
      <c r="AC106" s="109">
        <f t="shared" si="9"/>
        <v>0</v>
      </c>
    </row>
    <row r="107" spans="1:29">
      <c r="A107" s="49" t="s">
        <v>829</v>
      </c>
      <c r="B107" s="46">
        <v>0</v>
      </c>
      <c r="C107" s="46">
        <v>0</v>
      </c>
      <c r="D107" s="46">
        <v>0</v>
      </c>
      <c r="E107" s="46">
        <v>0</v>
      </c>
      <c r="F107" s="46">
        <v>75</v>
      </c>
      <c r="G107" s="46">
        <v>0</v>
      </c>
      <c r="H107" s="46">
        <v>122</v>
      </c>
      <c r="I107" s="46">
        <v>0</v>
      </c>
      <c r="J107" s="46">
        <v>543</v>
      </c>
      <c r="K107" s="46">
        <v>39</v>
      </c>
      <c r="L107" s="46">
        <v>0</v>
      </c>
      <c r="M107" s="46">
        <v>81</v>
      </c>
      <c r="N107" s="46">
        <v>0</v>
      </c>
      <c r="O107" s="46">
        <v>0</v>
      </c>
      <c r="P107" s="46">
        <v>51</v>
      </c>
      <c r="Q107" s="46">
        <v>0</v>
      </c>
      <c r="R107" s="46">
        <v>172</v>
      </c>
      <c r="S107" s="46">
        <v>0</v>
      </c>
      <c r="T107" s="46">
        <v>273</v>
      </c>
      <c r="U107" s="46">
        <v>0</v>
      </c>
      <c r="V107" s="46">
        <v>0</v>
      </c>
      <c r="W107" s="46">
        <v>0</v>
      </c>
      <c r="Y107" s="109">
        <f t="shared" si="5"/>
        <v>1356</v>
      </c>
      <c r="Z107" s="109">
        <f t="shared" si="6"/>
        <v>120</v>
      </c>
      <c r="AA107" s="109">
        <f t="shared" si="7"/>
        <v>1185</v>
      </c>
      <c r="AB107" s="109">
        <f t="shared" si="8"/>
        <v>51</v>
      </c>
      <c r="AC107" s="109">
        <f t="shared" si="9"/>
        <v>0</v>
      </c>
    </row>
    <row r="108" spans="1:29">
      <c r="A108" s="49" t="s">
        <v>779</v>
      </c>
      <c r="B108" s="46">
        <v>0</v>
      </c>
      <c r="C108" s="46">
        <v>21</v>
      </c>
      <c r="D108" s="46">
        <v>0</v>
      </c>
      <c r="E108" s="46">
        <v>0</v>
      </c>
      <c r="F108" s="46">
        <v>0</v>
      </c>
      <c r="G108" s="46">
        <v>27</v>
      </c>
      <c r="H108" s="46">
        <v>0</v>
      </c>
      <c r="I108" s="46">
        <v>0</v>
      </c>
      <c r="J108" s="46">
        <v>153</v>
      </c>
      <c r="K108" s="46">
        <v>0</v>
      </c>
      <c r="L108" s="46">
        <v>0</v>
      </c>
      <c r="M108" s="46">
        <v>34</v>
      </c>
      <c r="N108" s="46">
        <v>0</v>
      </c>
      <c r="O108" s="46">
        <v>0</v>
      </c>
      <c r="P108" s="46">
        <v>18</v>
      </c>
      <c r="Q108" s="46">
        <v>0</v>
      </c>
      <c r="R108" s="46">
        <v>19</v>
      </c>
      <c r="S108" s="46">
        <v>0</v>
      </c>
      <c r="T108" s="46">
        <v>25</v>
      </c>
      <c r="U108" s="46">
        <v>0</v>
      </c>
      <c r="V108" s="46">
        <v>0</v>
      </c>
      <c r="W108" s="46">
        <v>0</v>
      </c>
      <c r="Y108" s="109">
        <f t="shared" si="5"/>
        <v>297</v>
      </c>
      <c r="Z108" s="109">
        <f t="shared" si="6"/>
        <v>34</v>
      </c>
      <c r="AA108" s="109">
        <f t="shared" si="7"/>
        <v>224</v>
      </c>
      <c r="AB108" s="109">
        <f t="shared" si="8"/>
        <v>39</v>
      </c>
      <c r="AC108" s="109">
        <f t="shared" si="9"/>
        <v>0</v>
      </c>
    </row>
    <row r="109" spans="1:29">
      <c r="A109" s="49" t="s">
        <v>107</v>
      </c>
      <c r="B109" s="46">
        <v>133</v>
      </c>
      <c r="C109" s="46">
        <v>0</v>
      </c>
      <c r="D109" s="46">
        <v>0</v>
      </c>
      <c r="E109" s="46">
        <v>0</v>
      </c>
      <c r="F109" s="46">
        <v>0</v>
      </c>
      <c r="G109" s="46">
        <v>64</v>
      </c>
      <c r="H109" s="46">
        <v>0</v>
      </c>
      <c r="I109" s="46">
        <v>0</v>
      </c>
      <c r="J109" s="46">
        <v>0</v>
      </c>
      <c r="K109" s="46">
        <v>0</v>
      </c>
      <c r="L109" s="46">
        <v>0</v>
      </c>
      <c r="M109" s="46">
        <v>0</v>
      </c>
      <c r="N109" s="46">
        <v>36</v>
      </c>
      <c r="O109" s="46">
        <v>0</v>
      </c>
      <c r="P109" s="46">
        <v>0</v>
      </c>
      <c r="Q109" s="46">
        <v>0</v>
      </c>
      <c r="R109" s="46">
        <v>0</v>
      </c>
      <c r="S109" s="46">
        <v>0</v>
      </c>
      <c r="T109" s="46">
        <v>0</v>
      </c>
      <c r="U109" s="46">
        <v>0</v>
      </c>
      <c r="V109" s="46">
        <v>0</v>
      </c>
      <c r="W109" s="46">
        <v>0</v>
      </c>
      <c r="Y109" s="109">
        <f t="shared" si="5"/>
        <v>233</v>
      </c>
      <c r="Z109" s="109">
        <f t="shared" si="6"/>
        <v>133</v>
      </c>
      <c r="AA109" s="109">
        <f t="shared" si="7"/>
        <v>64</v>
      </c>
      <c r="AB109" s="109">
        <f t="shared" si="8"/>
        <v>36</v>
      </c>
      <c r="AC109" s="109">
        <f t="shared" si="9"/>
        <v>0</v>
      </c>
    </row>
    <row r="110" spans="1:29">
      <c r="A110" s="49" t="s">
        <v>796</v>
      </c>
      <c r="B110" s="46">
        <v>0</v>
      </c>
      <c r="C110" s="46">
        <v>0</v>
      </c>
      <c r="D110" s="46">
        <v>0</v>
      </c>
      <c r="E110" s="46">
        <v>0</v>
      </c>
      <c r="F110" s="46">
        <v>33</v>
      </c>
      <c r="G110" s="46">
        <v>0</v>
      </c>
      <c r="H110" s="46">
        <v>0</v>
      </c>
      <c r="I110" s="46">
        <v>0</v>
      </c>
      <c r="J110" s="46">
        <v>26</v>
      </c>
      <c r="K110" s="46">
        <v>0</v>
      </c>
      <c r="L110" s="46">
        <v>0</v>
      </c>
      <c r="M110" s="46">
        <v>0</v>
      </c>
      <c r="N110" s="46">
        <v>0</v>
      </c>
      <c r="O110" s="46">
        <v>0</v>
      </c>
      <c r="P110" s="46">
        <v>33</v>
      </c>
      <c r="Q110" s="46">
        <v>0</v>
      </c>
      <c r="R110" s="46">
        <v>47</v>
      </c>
      <c r="S110" s="46">
        <v>0</v>
      </c>
      <c r="T110" s="46">
        <v>81</v>
      </c>
      <c r="U110" s="46">
        <v>0</v>
      </c>
      <c r="V110" s="46">
        <v>0</v>
      </c>
      <c r="W110" s="46">
        <v>0</v>
      </c>
      <c r="Y110" s="109">
        <f t="shared" si="5"/>
        <v>220</v>
      </c>
      <c r="Z110" s="109">
        <f t="shared" si="6"/>
        <v>0</v>
      </c>
      <c r="AA110" s="109">
        <f t="shared" si="7"/>
        <v>187</v>
      </c>
      <c r="AB110" s="109">
        <f t="shared" si="8"/>
        <v>33</v>
      </c>
      <c r="AC110" s="109">
        <f t="shared" si="9"/>
        <v>0</v>
      </c>
    </row>
    <row r="111" spans="1:29">
      <c r="A111" s="49" t="s">
        <v>832</v>
      </c>
      <c r="B111" s="46">
        <v>19</v>
      </c>
      <c r="C111" s="46">
        <v>0</v>
      </c>
      <c r="D111" s="46">
        <v>0</v>
      </c>
      <c r="E111" s="46">
        <v>0</v>
      </c>
      <c r="F111" s="46">
        <v>20</v>
      </c>
      <c r="G111" s="46">
        <v>19</v>
      </c>
      <c r="H111" s="46">
        <v>39</v>
      </c>
      <c r="I111" s="46">
        <v>0</v>
      </c>
      <c r="J111" s="46">
        <v>71</v>
      </c>
      <c r="K111" s="46">
        <v>0</v>
      </c>
      <c r="L111" s="46">
        <v>0</v>
      </c>
      <c r="M111" s="46">
        <v>38</v>
      </c>
      <c r="N111" s="46">
        <v>0</v>
      </c>
      <c r="O111" s="46">
        <v>0</v>
      </c>
      <c r="P111" s="46">
        <v>33</v>
      </c>
      <c r="Q111" s="46">
        <v>0</v>
      </c>
      <c r="R111" s="46">
        <v>0</v>
      </c>
      <c r="S111" s="46">
        <v>0</v>
      </c>
      <c r="T111" s="46">
        <v>0</v>
      </c>
      <c r="U111" s="46">
        <v>0</v>
      </c>
      <c r="V111" s="46">
        <v>0</v>
      </c>
      <c r="W111" s="46">
        <v>0</v>
      </c>
      <c r="Y111" s="109">
        <f t="shared" si="5"/>
        <v>239</v>
      </c>
      <c r="Z111" s="109">
        <f t="shared" si="6"/>
        <v>57</v>
      </c>
      <c r="AA111" s="109">
        <f t="shared" si="7"/>
        <v>149</v>
      </c>
      <c r="AB111" s="109">
        <f t="shared" si="8"/>
        <v>33</v>
      </c>
      <c r="AC111" s="109">
        <f t="shared" si="9"/>
        <v>0</v>
      </c>
    </row>
    <row r="112" spans="1:29">
      <c r="A112" s="49" t="s">
        <v>810</v>
      </c>
      <c r="B112" s="46">
        <v>0</v>
      </c>
      <c r="C112" s="46">
        <v>0</v>
      </c>
      <c r="D112" s="46">
        <v>0</v>
      </c>
      <c r="E112" s="46">
        <v>0</v>
      </c>
      <c r="F112" s="46">
        <v>44</v>
      </c>
      <c r="G112" s="46">
        <v>0</v>
      </c>
      <c r="H112" s="46">
        <v>0</v>
      </c>
      <c r="I112" s="46">
        <v>0</v>
      </c>
      <c r="J112" s="46">
        <v>40</v>
      </c>
      <c r="K112" s="46">
        <v>0</v>
      </c>
      <c r="L112" s="46">
        <v>0</v>
      </c>
      <c r="M112" s="46">
        <v>0</v>
      </c>
      <c r="N112" s="46">
        <v>0</v>
      </c>
      <c r="O112" s="46">
        <v>0</v>
      </c>
      <c r="P112" s="46">
        <v>0</v>
      </c>
      <c r="Q112" s="46">
        <v>0</v>
      </c>
      <c r="R112" s="46">
        <v>0</v>
      </c>
      <c r="S112" s="46">
        <v>0</v>
      </c>
      <c r="T112" s="46">
        <v>0</v>
      </c>
      <c r="U112" s="46">
        <v>0</v>
      </c>
      <c r="V112" s="46">
        <v>21</v>
      </c>
      <c r="W112" s="46">
        <v>0</v>
      </c>
      <c r="Y112" s="109">
        <f t="shared" si="5"/>
        <v>105</v>
      </c>
      <c r="Z112" s="109">
        <f t="shared" si="6"/>
        <v>0</v>
      </c>
      <c r="AA112" s="109">
        <f t="shared" si="7"/>
        <v>84</v>
      </c>
      <c r="AB112" s="109">
        <f t="shared" si="8"/>
        <v>21</v>
      </c>
      <c r="AC112" s="109">
        <f t="shared" si="9"/>
        <v>0</v>
      </c>
    </row>
    <row r="113" spans="1:29">
      <c r="A113" s="49" t="s">
        <v>115</v>
      </c>
      <c r="B113" s="46">
        <v>0</v>
      </c>
      <c r="C113" s="46">
        <v>0</v>
      </c>
      <c r="D113" s="46">
        <v>0</v>
      </c>
      <c r="E113" s="46">
        <v>0</v>
      </c>
      <c r="F113" s="46">
        <v>0</v>
      </c>
      <c r="G113" s="46">
        <v>84667</v>
      </c>
      <c r="H113" s="46">
        <v>0</v>
      </c>
      <c r="I113" s="46">
        <v>0</v>
      </c>
      <c r="J113" s="46">
        <v>0</v>
      </c>
      <c r="K113" s="46">
        <v>0</v>
      </c>
      <c r="L113" s="46">
        <v>0</v>
      </c>
      <c r="M113" s="46">
        <v>0</v>
      </c>
      <c r="N113" s="46">
        <v>0</v>
      </c>
      <c r="O113" s="46">
        <v>0</v>
      </c>
      <c r="P113" s="46">
        <v>0</v>
      </c>
      <c r="Q113" s="46">
        <v>0</v>
      </c>
      <c r="R113" s="46">
        <v>0</v>
      </c>
      <c r="S113" s="46">
        <v>0</v>
      </c>
      <c r="T113" s="46">
        <v>0</v>
      </c>
      <c r="U113" s="46">
        <v>0</v>
      </c>
      <c r="V113" s="46">
        <v>0</v>
      </c>
      <c r="W113" s="46">
        <v>0</v>
      </c>
      <c r="Y113" s="109">
        <f t="shared" si="5"/>
        <v>84667</v>
      </c>
      <c r="Z113" s="109">
        <f t="shared" si="6"/>
        <v>0</v>
      </c>
      <c r="AA113" s="109">
        <f t="shared" si="7"/>
        <v>84667</v>
      </c>
      <c r="AB113" s="109">
        <f t="shared" si="8"/>
        <v>0</v>
      </c>
      <c r="AC113" s="109">
        <f t="shared" si="9"/>
        <v>0</v>
      </c>
    </row>
    <row r="114" spans="1:29">
      <c r="A114" s="49" t="s">
        <v>859</v>
      </c>
      <c r="B114" s="46">
        <v>0</v>
      </c>
      <c r="C114" s="46">
        <v>0</v>
      </c>
      <c r="D114" s="46">
        <v>0</v>
      </c>
      <c r="E114" s="46">
        <v>0</v>
      </c>
      <c r="F114" s="46">
        <v>0</v>
      </c>
      <c r="G114" s="46">
        <v>0</v>
      </c>
      <c r="H114" s="46">
        <v>3751</v>
      </c>
      <c r="I114" s="46">
        <v>0</v>
      </c>
      <c r="J114" s="46">
        <v>1781</v>
      </c>
      <c r="K114" s="46">
        <v>0</v>
      </c>
      <c r="L114" s="46">
        <v>0</v>
      </c>
      <c r="M114" s="46">
        <v>1754</v>
      </c>
      <c r="N114" s="46">
        <v>0</v>
      </c>
      <c r="O114" s="46">
        <v>0</v>
      </c>
      <c r="P114" s="46">
        <v>0</v>
      </c>
      <c r="Q114" s="46">
        <v>0</v>
      </c>
      <c r="R114" s="46">
        <v>1528</v>
      </c>
      <c r="S114" s="46">
        <v>0</v>
      </c>
      <c r="T114" s="46">
        <v>3757</v>
      </c>
      <c r="U114" s="46">
        <v>0</v>
      </c>
      <c r="V114" s="46">
        <v>0</v>
      </c>
      <c r="W114" s="46">
        <v>0</v>
      </c>
      <c r="Y114" s="109">
        <f t="shared" si="5"/>
        <v>12571</v>
      </c>
      <c r="Z114" s="109">
        <f t="shared" si="6"/>
        <v>1754</v>
      </c>
      <c r="AA114" s="109">
        <f t="shared" si="7"/>
        <v>10817</v>
      </c>
      <c r="AB114" s="109">
        <f t="shared" si="8"/>
        <v>0</v>
      </c>
      <c r="AC114" s="109">
        <f t="shared" si="9"/>
        <v>0</v>
      </c>
    </row>
    <row r="115" spans="1:29">
      <c r="A115" s="49" t="s">
        <v>87</v>
      </c>
      <c r="B115" s="46">
        <v>0</v>
      </c>
      <c r="C115" s="46">
        <v>0</v>
      </c>
      <c r="D115" s="46">
        <v>0</v>
      </c>
      <c r="E115" s="46">
        <v>0</v>
      </c>
      <c r="F115" s="46">
        <v>0</v>
      </c>
      <c r="G115" s="46">
        <v>0</v>
      </c>
      <c r="H115" s="46">
        <v>0</v>
      </c>
      <c r="I115" s="46">
        <v>0</v>
      </c>
      <c r="J115" s="46">
        <v>912</v>
      </c>
      <c r="K115" s="46">
        <v>0</v>
      </c>
      <c r="L115" s="46">
        <v>0</v>
      </c>
      <c r="M115" s="46">
        <v>0</v>
      </c>
      <c r="N115" s="46">
        <v>0</v>
      </c>
      <c r="O115" s="46">
        <v>0</v>
      </c>
      <c r="P115" s="46">
        <v>0</v>
      </c>
      <c r="Q115" s="46">
        <v>0</v>
      </c>
      <c r="R115" s="46">
        <v>0</v>
      </c>
      <c r="S115" s="46">
        <v>0</v>
      </c>
      <c r="T115" s="46">
        <v>2820</v>
      </c>
      <c r="U115" s="46">
        <v>0</v>
      </c>
      <c r="V115" s="46">
        <v>0</v>
      </c>
      <c r="W115" s="46">
        <v>0</v>
      </c>
      <c r="Y115" s="109">
        <f t="shared" si="5"/>
        <v>3732</v>
      </c>
      <c r="Z115" s="109">
        <f t="shared" si="6"/>
        <v>0</v>
      </c>
      <c r="AA115" s="109">
        <f t="shared" si="7"/>
        <v>3732</v>
      </c>
      <c r="AB115" s="109">
        <f t="shared" si="8"/>
        <v>0</v>
      </c>
      <c r="AC115" s="109">
        <f t="shared" si="9"/>
        <v>0</v>
      </c>
    </row>
    <row r="116" spans="1:29">
      <c r="A116" s="49" t="s">
        <v>837</v>
      </c>
      <c r="B116" s="46">
        <v>171</v>
      </c>
      <c r="C116" s="46">
        <v>0</v>
      </c>
      <c r="D116" s="46">
        <v>0</v>
      </c>
      <c r="E116" s="46">
        <v>0</v>
      </c>
      <c r="F116" s="46">
        <v>138</v>
      </c>
      <c r="G116" s="46">
        <v>1871</v>
      </c>
      <c r="H116" s="46">
        <v>158</v>
      </c>
      <c r="I116" s="46">
        <v>0</v>
      </c>
      <c r="J116" s="46">
        <v>327</v>
      </c>
      <c r="K116" s="46">
        <v>0</v>
      </c>
      <c r="L116" s="46">
        <v>0</v>
      </c>
      <c r="M116" s="46">
        <v>170</v>
      </c>
      <c r="N116" s="46">
        <v>0</v>
      </c>
      <c r="O116" s="46">
        <v>0</v>
      </c>
      <c r="P116" s="46">
        <v>0</v>
      </c>
      <c r="Q116" s="46">
        <v>0</v>
      </c>
      <c r="R116" s="46">
        <v>94</v>
      </c>
      <c r="S116" s="46">
        <v>0</v>
      </c>
      <c r="T116" s="46">
        <v>9</v>
      </c>
      <c r="U116" s="46">
        <v>1400</v>
      </c>
      <c r="V116" s="46">
        <v>0</v>
      </c>
      <c r="W116" s="46">
        <v>0</v>
      </c>
      <c r="Y116" s="109">
        <f t="shared" si="5"/>
        <v>4338</v>
      </c>
      <c r="Z116" s="109">
        <f t="shared" si="6"/>
        <v>1741</v>
      </c>
      <c r="AA116" s="109">
        <f t="shared" si="7"/>
        <v>2597</v>
      </c>
      <c r="AB116" s="109">
        <f t="shared" si="8"/>
        <v>0</v>
      </c>
      <c r="AC116" s="109">
        <f t="shared" si="9"/>
        <v>0</v>
      </c>
    </row>
    <row r="117" spans="1:29">
      <c r="A117" s="49" t="s">
        <v>853</v>
      </c>
      <c r="B117" s="46">
        <v>0</v>
      </c>
      <c r="C117" s="46">
        <v>0</v>
      </c>
      <c r="D117" s="46">
        <v>0</v>
      </c>
      <c r="E117" s="46">
        <v>0</v>
      </c>
      <c r="F117" s="46">
        <v>1967</v>
      </c>
      <c r="G117" s="46">
        <v>0</v>
      </c>
      <c r="H117" s="46">
        <v>0</v>
      </c>
      <c r="I117" s="46">
        <v>0</v>
      </c>
      <c r="J117" s="46">
        <v>0</v>
      </c>
      <c r="K117" s="46">
        <v>0</v>
      </c>
      <c r="L117" s="46">
        <v>0</v>
      </c>
      <c r="M117" s="46">
        <v>0</v>
      </c>
      <c r="N117" s="46">
        <v>0</v>
      </c>
      <c r="O117" s="46">
        <v>0</v>
      </c>
      <c r="P117" s="46">
        <v>0</v>
      </c>
      <c r="Q117" s="46">
        <v>0</v>
      </c>
      <c r="R117" s="46">
        <v>0</v>
      </c>
      <c r="S117" s="46">
        <v>0</v>
      </c>
      <c r="T117" s="46">
        <v>0</v>
      </c>
      <c r="U117" s="46">
        <v>0</v>
      </c>
      <c r="V117" s="46">
        <v>0</v>
      </c>
      <c r="W117" s="46">
        <v>0</v>
      </c>
      <c r="Y117" s="109">
        <f t="shared" si="5"/>
        <v>1967</v>
      </c>
      <c r="Z117" s="109">
        <f t="shared" si="6"/>
        <v>0</v>
      </c>
      <c r="AA117" s="109">
        <f t="shared" si="7"/>
        <v>1967</v>
      </c>
      <c r="AB117" s="109">
        <f t="shared" si="8"/>
        <v>0</v>
      </c>
      <c r="AC117" s="109">
        <f t="shared" si="9"/>
        <v>0</v>
      </c>
    </row>
    <row r="118" spans="1:29">
      <c r="A118" s="49" t="s">
        <v>126</v>
      </c>
      <c r="B118" s="46">
        <v>0</v>
      </c>
      <c r="C118" s="46">
        <v>0</v>
      </c>
      <c r="D118" s="46">
        <v>0</v>
      </c>
      <c r="E118" s="46">
        <v>0</v>
      </c>
      <c r="F118" s="46">
        <v>1754</v>
      </c>
      <c r="G118" s="46">
        <v>0</v>
      </c>
      <c r="H118" s="46">
        <v>0</v>
      </c>
      <c r="I118" s="46">
        <v>0</v>
      </c>
      <c r="J118" s="46">
        <v>0</v>
      </c>
      <c r="K118" s="46">
        <v>0</v>
      </c>
      <c r="L118" s="46">
        <v>0</v>
      </c>
      <c r="M118" s="46">
        <v>0</v>
      </c>
      <c r="N118" s="46">
        <v>0</v>
      </c>
      <c r="O118" s="46">
        <v>0</v>
      </c>
      <c r="P118" s="46">
        <v>0</v>
      </c>
      <c r="Q118" s="46">
        <v>0</v>
      </c>
      <c r="R118" s="46">
        <v>0</v>
      </c>
      <c r="S118" s="46">
        <v>0</v>
      </c>
      <c r="T118" s="46">
        <v>0</v>
      </c>
      <c r="U118" s="46">
        <v>0</v>
      </c>
      <c r="V118" s="46">
        <v>0</v>
      </c>
      <c r="W118" s="46">
        <v>0</v>
      </c>
      <c r="Y118" s="109">
        <f t="shared" si="5"/>
        <v>1754</v>
      </c>
      <c r="Z118" s="109">
        <f t="shared" si="6"/>
        <v>0</v>
      </c>
      <c r="AA118" s="109">
        <f t="shared" si="7"/>
        <v>1754</v>
      </c>
      <c r="AB118" s="109">
        <f t="shared" si="8"/>
        <v>0</v>
      </c>
      <c r="AC118" s="109">
        <f t="shared" si="9"/>
        <v>0</v>
      </c>
    </row>
    <row r="119" spans="1:29">
      <c r="A119" s="49" t="s">
        <v>55</v>
      </c>
      <c r="B119" s="46">
        <v>74</v>
      </c>
      <c r="C119" s="46">
        <v>0</v>
      </c>
      <c r="D119" s="46">
        <v>0</v>
      </c>
      <c r="E119" s="46">
        <v>0</v>
      </c>
      <c r="F119" s="46">
        <v>0</v>
      </c>
      <c r="G119" s="46">
        <v>0</v>
      </c>
      <c r="H119" s="46">
        <v>0</v>
      </c>
      <c r="I119" s="46">
        <v>0</v>
      </c>
      <c r="J119" s="46">
        <v>1690</v>
      </c>
      <c r="K119" s="46">
        <v>0</v>
      </c>
      <c r="L119" s="46">
        <v>0</v>
      </c>
      <c r="M119" s="46">
        <v>483</v>
      </c>
      <c r="N119" s="46">
        <v>0</v>
      </c>
      <c r="O119" s="46">
        <v>0</v>
      </c>
      <c r="P119" s="46">
        <v>0</v>
      </c>
      <c r="Q119" s="46">
        <v>0</v>
      </c>
      <c r="R119" s="46">
        <v>0</v>
      </c>
      <c r="S119" s="46">
        <v>0</v>
      </c>
      <c r="T119" s="46">
        <v>19</v>
      </c>
      <c r="U119" s="46">
        <v>151</v>
      </c>
      <c r="V119" s="46">
        <v>0</v>
      </c>
      <c r="W119" s="46">
        <v>0</v>
      </c>
      <c r="Y119" s="109">
        <f t="shared" si="5"/>
        <v>2417</v>
      </c>
      <c r="Z119" s="109">
        <f t="shared" si="6"/>
        <v>708</v>
      </c>
      <c r="AA119" s="109">
        <f t="shared" si="7"/>
        <v>1709</v>
      </c>
      <c r="AB119" s="109">
        <f t="shared" si="8"/>
        <v>0</v>
      </c>
      <c r="AC119" s="109">
        <f t="shared" si="9"/>
        <v>0</v>
      </c>
    </row>
    <row r="120" spans="1:29">
      <c r="A120" s="49" t="s">
        <v>71</v>
      </c>
      <c r="B120" s="46">
        <v>0</v>
      </c>
      <c r="C120" s="46">
        <v>0</v>
      </c>
      <c r="D120" s="46">
        <v>0</v>
      </c>
      <c r="E120" s="46">
        <v>0</v>
      </c>
      <c r="F120" s="46">
        <v>0</v>
      </c>
      <c r="G120" s="46">
        <v>0</v>
      </c>
      <c r="H120" s="46">
        <v>0</v>
      </c>
      <c r="I120" s="46">
        <v>0</v>
      </c>
      <c r="J120" s="46">
        <v>865</v>
      </c>
      <c r="K120" s="46">
        <v>0</v>
      </c>
      <c r="L120" s="46">
        <v>0</v>
      </c>
      <c r="M120" s="46">
        <v>0</v>
      </c>
      <c r="N120" s="46">
        <v>0</v>
      </c>
      <c r="O120" s="46">
        <v>0</v>
      </c>
      <c r="P120" s="46">
        <v>0</v>
      </c>
      <c r="Q120" s="46">
        <v>0</v>
      </c>
      <c r="R120" s="46">
        <v>0</v>
      </c>
      <c r="S120" s="46">
        <v>0</v>
      </c>
      <c r="T120" s="46">
        <v>0</v>
      </c>
      <c r="U120" s="46">
        <v>0</v>
      </c>
      <c r="V120" s="46">
        <v>0</v>
      </c>
      <c r="W120" s="46">
        <v>0</v>
      </c>
      <c r="Y120" s="109">
        <f t="shared" si="5"/>
        <v>865</v>
      </c>
      <c r="Z120" s="109">
        <f t="shared" si="6"/>
        <v>0</v>
      </c>
      <c r="AA120" s="109">
        <f t="shared" si="7"/>
        <v>865</v>
      </c>
      <c r="AB120" s="109">
        <f t="shared" si="8"/>
        <v>0</v>
      </c>
      <c r="AC120" s="109">
        <f t="shared" si="9"/>
        <v>0</v>
      </c>
    </row>
    <row r="121" spans="1:29">
      <c r="A121" s="49" t="s">
        <v>794</v>
      </c>
      <c r="B121" s="46">
        <v>157</v>
      </c>
      <c r="C121" s="46">
        <v>0</v>
      </c>
      <c r="D121" s="46">
        <v>0</v>
      </c>
      <c r="E121" s="46">
        <v>0</v>
      </c>
      <c r="F121" s="46">
        <v>0</v>
      </c>
      <c r="G121" s="46">
        <v>0</v>
      </c>
      <c r="H121" s="46">
        <v>0</v>
      </c>
      <c r="I121" s="46">
        <v>0</v>
      </c>
      <c r="J121" s="46">
        <v>256</v>
      </c>
      <c r="K121" s="46">
        <v>0</v>
      </c>
      <c r="L121" s="46">
        <v>0</v>
      </c>
      <c r="M121" s="46">
        <v>0</v>
      </c>
      <c r="N121" s="46">
        <v>0</v>
      </c>
      <c r="O121" s="46">
        <v>0</v>
      </c>
      <c r="P121" s="46">
        <v>0</v>
      </c>
      <c r="Q121" s="46">
        <v>0</v>
      </c>
      <c r="R121" s="46">
        <v>0</v>
      </c>
      <c r="S121" s="46">
        <v>0</v>
      </c>
      <c r="T121" s="46">
        <v>298</v>
      </c>
      <c r="U121" s="46">
        <v>0</v>
      </c>
      <c r="V121" s="46">
        <v>0</v>
      </c>
      <c r="W121" s="46">
        <v>0</v>
      </c>
      <c r="Y121" s="109">
        <f t="shared" si="5"/>
        <v>711</v>
      </c>
      <c r="Z121" s="109">
        <f t="shared" si="6"/>
        <v>157</v>
      </c>
      <c r="AA121" s="109">
        <f t="shared" si="7"/>
        <v>554</v>
      </c>
      <c r="AB121" s="109">
        <f t="shared" si="8"/>
        <v>0</v>
      </c>
      <c r="AC121" s="109">
        <f t="shared" si="9"/>
        <v>0</v>
      </c>
    </row>
    <row r="122" spans="1:29">
      <c r="A122" s="49" t="s">
        <v>846</v>
      </c>
      <c r="B122" s="46">
        <v>0</v>
      </c>
      <c r="C122" s="46">
        <v>0</v>
      </c>
      <c r="D122" s="46">
        <v>0</v>
      </c>
      <c r="E122" s="46">
        <v>0</v>
      </c>
      <c r="F122" s="46">
        <v>0</v>
      </c>
      <c r="G122" s="46">
        <v>0</v>
      </c>
      <c r="H122" s="46">
        <v>0</v>
      </c>
      <c r="I122" s="46">
        <v>0</v>
      </c>
      <c r="J122" s="46">
        <v>332</v>
      </c>
      <c r="K122" s="46">
        <v>0</v>
      </c>
      <c r="L122" s="46">
        <v>0</v>
      </c>
      <c r="M122" s="46">
        <v>0</v>
      </c>
      <c r="N122" s="46">
        <v>0</v>
      </c>
      <c r="O122" s="46">
        <v>0</v>
      </c>
      <c r="P122" s="46">
        <v>0</v>
      </c>
      <c r="Q122" s="46">
        <v>0</v>
      </c>
      <c r="R122" s="46">
        <v>0</v>
      </c>
      <c r="S122" s="46">
        <v>0</v>
      </c>
      <c r="T122" s="46">
        <v>0</v>
      </c>
      <c r="U122" s="46">
        <v>0</v>
      </c>
      <c r="V122" s="46">
        <v>0</v>
      </c>
      <c r="W122" s="46">
        <v>0</v>
      </c>
      <c r="Y122" s="109">
        <f t="shared" si="5"/>
        <v>332</v>
      </c>
      <c r="Z122" s="109">
        <f t="shared" si="6"/>
        <v>0</v>
      </c>
      <c r="AA122" s="109">
        <f t="shared" si="7"/>
        <v>332</v>
      </c>
      <c r="AB122" s="109">
        <f t="shared" si="8"/>
        <v>0</v>
      </c>
      <c r="AC122" s="109">
        <f t="shared" si="9"/>
        <v>0</v>
      </c>
    </row>
    <row r="123" spans="1:29">
      <c r="A123" s="49" t="s">
        <v>750</v>
      </c>
      <c r="B123" s="46">
        <v>0</v>
      </c>
      <c r="C123" s="46">
        <v>0</v>
      </c>
      <c r="D123" s="46">
        <v>0</v>
      </c>
      <c r="E123" s="46">
        <v>0</v>
      </c>
      <c r="F123" s="46">
        <v>10</v>
      </c>
      <c r="G123" s="46">
        <v>0</v>
      </c>
      <c r="H123" s="46">
        <v>0</v>
      </c>
      <c r="I123" s="46">
        <v>0</v>
      </c>
      <c r="J123" s="46">
        <v>56</v>
      </c>
      <c r="K123" s="46">
        <v>0</v>
      </c>
      <c r="L123" s="46">
        <v>0</v>
      </c>
      <c r="M123" s="46">
        <v>0</v>
      </c>
      <c r="N123" s="46">
        <v>0</v>
      </c>
      <c r="O123" s="46">
        <v>0</v>
      </c>
      <c r="P123" s="46">
        <v>0</v>
      </c>
      <c r="Q123" s="46">
        <v>0</v>
      </c>
      <c r="R123" s="46">
        <v>0</v>
      </c>
      <c r="S123" s="46">
        <v>0</v>
      </c>
      <c r="T123" s="46">
        <v>248</v>
      </c>
      <c r="U123" s="46">
        <v>0</v>
      </c>
      <c r="V123" s="46">
        <v>0</v>
      </c>
      <c r="W123" s="46">
        <v>0</v>
      </c>
      <c r="Y123" s="109">
        <f t="shared" si="5"/>
        <v>314</v>
      </c>
      <c r="Z123" s="109">
        <f t="shared" si="6"/>
        <v>0</v>
      </c>
      <c r="AA123" s="109">
        <f t="shared" si="7"/>
        <v>314</v>
      </c>
      <c r="AB123" s="109">
        <f t="shared" si="8"/>
        <v>0</v>
      </c>
      <c r="AC123" s="109">
        <f t="shared" si="9"/>
        <v>0</v>
      </c>
    </row>
    <row r="124" spans="1:29">
      <c r="A124" s="49" t="s">
        <v>775</v>
      </c>
      <c r="B124" s="46">
        <v>0</v>
      </c>
      <c r="C124" s="46">
        <v>0</v>
      </c>
      <c r="D124" s="46">
        <v>0</v>
      </c>
      <c r="E124" s="46">
        <v>0</v>
      </c>
      <c r="F124" s="46">
        <v>0</v>
      </c>
      <c r="G124" s="46">
        <v>0</v>
      </c>
      <c r="H124" s="46">
        <v>0</v>
      </c>
      <c r="I124" s="46">
        <v>0</v>
      </c>
      <c r="J124" s="46">
        <v>257</v>
      </c>
      <c r="K124" s="46">
        <v>0</v>
      </c>
      <c r="L124" s="46">
        <v>0</v>
      </c>
      <c r="M124" s="46">
        <v>0</v>
      </c>
      <c r="N124" s="46">
        <v>0</v>
      </c>
      <c r="O124" s="46">
        <v>0</v>
      </c>
      <c r="P124" s="46">
        <v>0</v>
      </c>
      <c r="Q124" s="46">
        <v>0</v>
      </c>
      <c r="R124" s="46">
        <v>0</v>
      </c>
      <c r="S124" s="46">
        <v>0</v>
      </c>
      <c r="T124" s="46">
        <v>0</v>
      </c>
      <c r="U124" s="46">
        <v>0</v>
      </c>
      <c r="V124" s="46">
        <v>0</v>
      </c>
      <c r="W124" s="46">
        <v>0</v>
      </c>
      <c r="Y124" s="109">
        <f t="shared" si="5"/>
        <v>257</v>
      </c>
      <c r="Z124" s="109">
        <f t="shared" si="6"/>
        <v>0</v>
      </c>
      <c r="AA124" s="109">
        <f t="shared" si="7"/>
        <v>257</v>
      </c>
      <c r="AB124" s="109">
        <f t="shared" si="8"/>
        <v>0</v>
      </c>
      <c r="AC124" s="109">
        <f t="shared" si="9"/>
        <v>0</v>
      </c>
    </row>
    <row r="125" spans="1:29">
      <c r="A125" s="49" t="s">
        <v>118</v>
      </c>
      <c r="B125" s="46">
        <v>0</v>
      </c>
      <c r="C125" s="46">
        <v>0</v>
      </c>
      <c r="D125" s="46">
        <v>0</v>
      </c>
      <c r="E125" s="46">
        <v>0</v>
      </c>
      <c r="F125" s="46">
        <v>0</v>
      </c>
      <c r="G125" s="46">
        <v>235</v>
      </c>
      <c r="H125" s="46">
        <v>0</v>
      </c>
      <c r="I125" s="46">
        <v>0</v>
      </c>
      <c r="J125" s="46">
        <v>0</v>
      </c>
      <c r="K125" s="46">
        <v>0</v>
      </c>
      <c r="L125" s="46">
        <v>0</v>
      </c>
      <c r="M125" s="46">
        <v>0</v>
      </c>
      <c r="N125" s="46">
        <v>0</v>
      </c>
      <c r="O125" s="46">
        <v>0</v>
      </c>
      <c r="P125" s="46">
        <v>0</v>
      </c>
      <c r="Q125" s="46">
        <v>0</v>
      </c>
      <c r="R125" s="46">
        <v>0</v>
      </c>
      <c r="S125" s="46">
        <v>0</v>
      </c>
      <c r="T125" s="46">
        <v>0</v>
      </c>
      <c r="U125" s="46">
        <v>0</v>
      </c>
      <c r="V125" s="46">
        <v>0</v>
      </c>
      <c r="W125" s="46">
        <v>0</v>
      </c>
      <c r="Y125" s="109">
        <f t="shared" si="5"/>
        <v>235</v>
      </c>
      <c r="Z125" s="109">
        <f t="shared" si="6"/>
        <v>0</v>
      </c>
      <c r="AA125" s="109">
        <f t="shared" si="7"/>
        <v>235</v>
      </c>
      <c r="AB125" s="109">
        <f t="shared" si="8"/>
        <v>0</v>
      </c>
      <c r="AC125" s="109">
        <f t="shared" si="9"/>
        <v>0</v>
      </c>
    </row>
    <row r="126" spans="1:29">
      <c r="A126" s="49" t="s">
        <v>800</v>
      </c>
      <c r="B126" s="46">
        <v>0</v>
      </c>
      <c r="C126" s="46">
        <v>0</v>
      </c>
      <c r="D126" s="46">
        <v>0</v>
      </c>
      <c r="E126" s="46">
        <v>0</v>
      </c>
      <c r="F126" s="46">
        <v>0</v>
      </c>
      <c r="G126" s="46">
        <v>0</v>
      </c>
      <c r="H126" s="46">
        <v>40</v>
      </c>
      <c r="I126" s="46">
        <v>0</v>
      </c>
      <c r="J126" s="46">
        <v>0</v>
      </c>
      <c r="K126" s="46">
        <v>0</v>
      </c>
      <c r="L126" s="46">
        <v>0</v>
      </c>
      <c r="M126" s="46">
        <v>0</v>
      </c>
      <c r="N126" s="46">
        <v>0</v>
      </c>
      <c r="O126" s="46">
        <v>0</v>
      </c>
      <c r="P126" s="46">
        <v>0</v>
      </c>
      <c r="Q126" s="46">
        <v>0</v>
      </c>
      <c r="R126" s="46">
        <v>155</v>
      </c>
      <c r="S126" s="46">
        <v>0</v>
      </c>
      <c r="T126" s="46">
        <v>0</v>
      </c>
      <c r="U126" s="46">
        <v>0</v>
      </c>
      <c r="V126" s="46">
        <v>0</v>
      </c>
      <c r="W126" s="46">
        <v>0</v>
      </c>
      <c r="Y126" s="109">
        <f t="shared" si="5"/>
        <v>195</v>
      </c>
      <c r="Z126" s="109">
        <f t="shared" si="6"/>
        <v>0</v>
      </c>
      <c r="AA126" s="109">
        <f t="shared" si="7"/>
        <v>195</v>
      </c>
      <c r="AB126" s="109">
        <f t="shared" si="8"/>
        <v>0</v>
      </c>
      <c r="AC126" s="109">
        <f t="shared" si="9"/>
        <v>0</v>
      </c>
    </row>
    <row r="127" spans="1:29">
      <c r="A127" s="49" t="s">
        <v>45</v>
      </c>
      <c r="B127" s="46">
        <v>0</v>
      </c>
      <c r="C127" s="46">
        <v>0</v>
      </c>
      <c r="D127" s="46">
        <v>0</v>
      </c>
      <c r="E127" s="46">
        <v>0</v>
      </c>
      <c r="F127" s="46">
        <v>171</v>
      </c>
      <c r="G127" s="46">
        <v>0</v>
      </c>
      <c r="H127" s="46">
        <v>0</v>
      </c>
      <c r="I127" s="46">
        <v>0</v>
      </c>
      <c r="J127" s="46">
        <v>0</v>
      </c>
      <c r="K127" s="46">
        <v>0</v>
      </c>
      <c r="L127" s="46">
        <v>0</v>
      </c>
      <c r="M127" s="46">
        <v>0</v>
      </c>
      <c r="N127" s="46">
        <v>0</v>
      </c>
      <c r="O127" s="46">
        <v>0</v>
      </c>
      <c r="P127" s="46">
        <v>0</v>
      </c>
      <c r="Q127" s="46">
        <v>0</v>
      </c>
      <c r="R127" s="46">
        <v>0</v>
      </c>
      <c r="S127" s="46">
        <v>0</v>
      </c>
      <c r="T127" s="46">
        <v>0</v>
      </c>
      <c r="U127" s="46">
        <v>0</v>
      </c>
      <c r="V127" s="46">
        <v>0</v>
      </c>
      <c r="W127" s="46">
        <v>0</v>
      </c>
      <c r="Y127" s="109">
        <f t="shared" si="5"/>
        <v>171</v>
      </c>
      <c r="Z127" s="109">
        <f t="shared" si="6"/>
        <v>0</v>
      </c>
      <c r="AA127" s="109">
        <f t="shared" si="7"/>
        <v>171</v>
      </c>
      <c r="AB127" s="109">
        <f t="shared" si="8"/>
        <v>0</v>
      </c>
      <c r="AC127" s="109">
        <f t="shared" si="9"/>
        <v>0</v>
      </c>
    </row>
    <row r="128" spans="1:29">
      <c r="A128" s="49" t="s">
        <v>814</v>
      </c>
      <c r="B128" s="46">
        <v>101</v>
      </c>
      <c r="C128" s="46">
        <v>0</v>
      </c>
      <c r="D128" s="46">
        <v>0</v>
      </c>
      <c r="E128" s="46">
        <v>0</v>
      </c>
      <c r="F128" s="46">
        <v>0</v>
      </c>
      <c r="G128" s="46">
        <v>0</v>
      </c>
      <c r="H128" s="46">
        <v>0</v>
      </c>
      <c r="I128" s="46">
        <v>0</v>
      </c>
      <c r="J128" s="46">
        <v>0</v>
      </c>
      <c r="K128" s="46">
        <v>0</v>
      </c>
      <c r="L128" s="46">
        <v>0</v>
      </c>
      <c r="M128" s="46">
        <v>0</v>
      </c>
      <c r="N128" s="46">
        <v>0</v>
      </c>
      <c r="O128" s="46">
        <v>0</v>
      </c>
      <c r="P128" s="46">
        <v>0</v>
      </c>
      <c r="Q128" s="46">
        <v>0</v>
      </c>
      <c r="R128" s="46">
        <v>0</v>
      </c>
      <c r="S128" s="46">
        <v>0</v>
      </c>
      <c r="T128" s="46">
        <v>154</v>
      </c>
      <c r="U128" s="46">
        <v>0</v>
      </c>
      <c r="V128" s="46">
        <v>0</v>
      </c>
      <c r="W128" s="46">
        <v>0</v>
      </c>
      <c r="Y128" s="109">
        <f t="shared" si="5"/>
        <v>255</v>
      </c>
      <c r="Z128" s="109">
        <f t="shared" si="6"/>
        <v>101</v>
      </c>
      <c r="AA128" s="109">
        <f t="shared" si="7"/>
        <v>154</v>
      </c>
      <c r="AB128" s="109">
        <f t="shared" si="8"/>
        <v>0</v>
      </c>
      <c r="AC128" s="109">
        <f t="shared" si="9"/>
        <v>0</v>
      </c>
    </row>
    <row r="129" spans="1:29">
      <c r="A129" s="49" t="s">
        <v>835</v>
      </c>
      <c r="B129" s="46">
        <v>0</v>
      </c>
      <c r="C129" s="46">
        <v>0</v>
      </c>
      <c r="D129" s="46">
        <v>0</v>
      </c>
      <c r="E129" s="46">
        <v>0</v>
      </c>
      <c r="F129" s="46">
        <v>34</v>
      </c>
      <c r="G129" s="46">
        <v>0</v>
      </c>
      <c r="H129" s="46">
        <v>87</v>
      </c>
      <c r="I129" s="46">
        <v>0</v>
      </c>
      <c r="J129" s="46">
        <v>17</v>
      </c>
      <c r="K129" s="46">
        <v>0</v>
      </c>
      <c r="L129" s="46">
        <v>0</v>
      </c>
      <c r="M129" s="46">
        <v>0</v>
      </c>
      <c r="N129" s="46">
        <v>0</v>
      </c>
      <c r="O129" s="46">
        <v>0</v>
      </c>
      <c r="P129" s="46">
        <v>0</v>
      </c>
      <c r="Q129" s="46">
        <v>0</v>
      </c>
      <c r="R129" s="46">
        <v>0</v>
      </c>
      <c r="S129" s="46">
        <v>0</v>
      </c>
      <c r="T129" s="46">
        <v>0</v>
      </c>
      <c r="U129" s="46">
        <v>0</v>
      </c>
      <c r="V129" s="46">
        <v>0</v>
      </c>
      <c r="W129" s="46">
        <v>0</v>
      </c>
      <c r="Y129" s="109">
        <f t="shared" si="5"/>
        <v>138</v>
      </c>
      <c r="Z129" s="109">
        <f t="shared" si="6"/>
        <v>0</v>
      </c>
      <c r="AA129" s="109">
        <f t="shared" si="7"/>
        <v>138</v>
      </c>
      <c r="AB129" s="109">
        <f t="shared" si="8"/>
        <v>0</v>
      </c>
      <c r="AC129" s="109">
        <f t="shared" si="9"/>
        <v>0</v>
      </c>
    </row>
    <row r="130" spans="1:29">
      <c r="A130" s="49" t="s">
        <v>766</v>
      </c>
      <c r="B130" s="46">
        <v>0</v>
      </c>
      <c r="C130" s="46">
        <v>0</v>
      </c>
      <c r="D130" s="46">
        <v>0</v>
      </c>
      <c r="E130" s="46">
        <v>0</v>
      </c>
      <c r="F130" s="46">
        <v>0</v>
      </c>
      <c r="G130" s="46">
        <v>0</v>
      </c>
      <c r="H130" s="46">
        <v>0</v>
      </c>
      <c r="I130" s="46">
        <v>0</v>
      </c>
      <c r="J130" s="46">
        <v>66</v>
      </c>
      <c r="K130" s="46">
        <v>0</v>
      </c>
      <c r="L130" s="46">
        <v>0</v>
      </c>
      <c r="M130" s="46">
        <v>0</v>
      </c>
      <c r="N130" s="46">
        <v>0</v>
      </c>
      <c r="O130" s="46">
        <v>0</v>
      </c>
      <c r="P130" s="46">
        <v>0</v>
      </c>
      <c r="Q130" s="46">
        <v>0</v>
      </c>
      <c r="R130" s="46">
        <v>0</v>
      </c>
      <c r="S130" s="46">
        <v>0</v>
      </c>
      <c r="T130" s="46">
        <v>0</v>
      </c>
      <c r="U130" s="46">
        <v>0</v>
      </c>
      <c r="V130" s="46">
        <v>0</v>
      </c>
      <c r="W130" s="46">
        <v>0</v>
      </c>
      <c r="Y130" s="109">
        <f t="shared" si="5"/>
        <v>66</v>
      </c>
      <c r="Z130" s="109">
        <f t="shared" si="6"/>
        <v>0</v>
      </c>
      <c r="AA130" s="109">
        <f t="shared" si="7"/>
        <v>66</v>
      </c>
      <c r="AB130" s="109">
        <f t="shared" si="8"/>
        <v>0</v>
      </c>
      <c r="AC130" s="109">
        <f t="shared" si="9"/>
        <v>0</v>
      </c>
    </row>
    <row r="131" spans="1:29">
      <c r="A131" s="49" t="s">
        <v>811</v>
      </c>
      <c r="B131" s="46">
        <v>105</v>
      </c>
      <c r="C131" s="46">
        <v>0</v>
      </c>
      <c r="D131" s="46">
        <v>0</v>
      </c>
      <c r="E131" s="46">
        <v>0</v>
      </c>
      <c r="F131" s="46">
        <v>26</v>
      </c>
      <c r="G131" s="46">
        <v>0</v>
      </c>
      <c r="H131" s="46">
        <v>0</v>
      </c>
      <c r="I131" s="46">
        <v>0</v>
      </c>
      <c r="J131" s="46">
        <v>37</v>
      </c>
      <c r="K131" s="46">
        <v>0</v>
      </c>
      <c r="L131" s="46">
        <v>0</v>
      </c>
      <c r="M131" s="46">
        <v>260</v>
      </c>
      <c r="N131" s="46">
        <v>0</v>
      </c>
      <c r="O131" s="46">
        <v>0</v>
      </c>
      <c r="P131" s="46">
        <v>0</v>
      </c>
      <c r="Q131" s="46">
        <v>0</v>
      </c>
      <c r="R131" s="46">
        <v>0</v>
      </c>
      <c r="S131" s="46">
        <v>0</v>
      </c>
      <c r="T131" s="46">
        <v>0</v>
      </c>
      <c r="U131" s="46">
        <v>143</v>
      </c>
      <c r="V131" s="46">
        <v>0</v>
      </c>
      <c r="W131" s="46">
        <v>0</v>
      </c>
      <c r="Y131" s="109">
        <f t="shared" ref="Y131:Y194" si="10">SUM(B131:W131)</f>
        <v>571</v>
      </c>
      <c r="Z131" s="109">
        <f t="shared" ref="Z131:Z194" si="11">SUM(B131,K131,M131,U131)</f>
        <v>508</v>
      </c>
      <c r="AA131" s="109">
        <f t="shared" ref="AA131:AA194" si="12">SUM(F131,G131,H131,J131,R131,T131)</f>
        <v>63</v>
      </c>
      <c r="AB131" s="109">
        <f t="shared" ref="AB131:AB194" si="13">SUM(C131,I131,N131,O131,P131,V131)</f>
        <v>0</v>
      </c>
      <c r="AC131" s="109">
        <f t="shared" ref="AC131:AC194" si="14">SUM(D131,E131,L131,Q131,S131,W131)</f>
        <v>0</v>
      </c>
    </row>
    <row r="132" spans="1:29">
      <c r="A132" s="49" t="s">
        <v>759</v>
      </c>
      <c r="B132" s="46">
        <v>0</v>
      </c>
      <c r="C132" s="46">
        <v>0</v>
      </c>
      <c r="D132" s="46">
        <v>0</v>
      </c>
      <c r="E132" s="46">
        <v>0</v>
      </c>
      <c r="F132" s="46">
        <v>0</v>
      </c>
      <c r="G132" s="46">
        <v>0</v>
      </c>
      <c r="H132" s="46">
        <v>0</v>
      </c>
      <c r="I132" s="46">
        <v>0</v>
      </c>
      <c r="J132" s="46">
        <v>58</v>
      </c>
      <c r="K132" s="46">
        <v>0</v>
      </c>
      <c r="L132" s="46">
        <v>0</v>
      </c>
      <c r="M132" s="46">
        <v>0</v>
      </c>
      <c r="N132" s="46">
        <v>0</v>
      </c>
      <c r="O132" s="46">
        <v>0</v>
      </c>
      <c r="P132" s="46">
        <v>0</v>
      </c>
      <c r="Q132" s="46">
        <v>0</v>
      </c>
      <c r="R132" s="46">
        <v>0</v>
      </c>
      <c r="S132" s="46">
        <v>0</v>
      </c>
      <c r="T132" s="46">
        <v>0</v>
      </c>
      <c r="U132" s="46">
        <v>0</v>
      </c>
      <c r="V132" s="46">
        <v>0</v>
      </c>
      <c r="W132" s="46">
        <v>0</v>
      </c>
      <c r="Y132" s="109">
        <f t="shared" si="10"/>
        <v>58</v>
      </c>
      <c r="Z132" s="109">
        <f t="shared" si="11"/>
        <v>0</v>
      </c>
      <c r="AA132" s="109">
        <f t="shared" si="12"/>
        <v>58</v>
      </c>
      <c r="AB132" s="109">
        <f t="shared" si="13"/>
        <v>0</v>
      </c>
      <c r="AC132" s="109">
        <f t="shared" si="14"/>
        <v>0</v>
      </c>
    </row>
    <row r="133" spans="1:29">
      <c r="A133" s="49" t="s">
        <v>774</v>
      </c>
      <c r="B133" s="46">
        <v>43</v>
      </c>
      <c r="C133" s="46">
        <v>0</v>
      </c>
      <c r="D133" s="46">
        <v>0</v>
      </c>
      <c r="E133" s="46">
        <v>0</v>
      </c>
      <c r="F133" s="46">
        <v>0</v>
      </c>
      <c r="G133" s="46">
        <v>0</v>
      </c>
      <c r="H133" s="46">
        <v>0</v>
      </c>
      <c r="I133" s="46">
        <v>0</v>
      </c>
      <c r="J133" s="46">
        <v>51</v>
      </c>
      <c r="K133" s="46">
        <v>0</v>
      </c>
      <c r="L133" s="46">
        <v>0</v>
      </c>
      <c r="M133" s="46">
        <v>0</v>
      </c>
      <c r="N133" s="46">
        <v>0</v>
      </c>
      <c r="O133" s="46">
        <v>0</v>
      </c>
      <c r="P133" s="46">
        <v>0</v>
      </c>
      <c r="Q133" s="46">
        <v>0</v>
      </c>
      <c r="R133" s="46">
        <v>0</v>
      </c>
      <c r="S133" s="46">
        <v>0</v>
      </c>
      <c r="T133" s="46">
        <v>0</v>
      </c>
      <c r="U133" s="46">
        <v>0</v>
      </c>
      <c r="V133" s="46">
        <v>0</v>
      </c>
      <c r="W133" s="46">
        <v>0</v>
      </c>
      <c r="Y133" s="109">
        <f t="shared" si="10"/>
        <v>94</v>
      </c>
      <c r="Z133" s="109">
        <f t="shared" si="11"/>
        <v>43</v>
      </c>
      <c r="AA133" s="109">
        <f t="shared" si="12"/>
        <v>51</v>
      </c>
      <c r="AB133" s="109">
        <f t="shared" si="13"/>
        <v>0</v>
      </c>
      <c r="AC133" s="109">
        <f t="shared" si="14"/>
        <v>0</v>
      </c>
    </row>
    <row r="134" spans="1:29">
      <c r="A134" s="49" t="s">
        <v>778</v>
      </c>
      <c r="B134" s="46">
        <v>0</v>
      </c>
      <c r="C134" s="46">
        <v>0</v>
      </c>
      <c r="D134" s="46">
        <v>0</v>
      </c>
      <c r="E134" s="46">
        <v>0</v>
      </c>
      <c r="F134" s="46">
        <v>0</v>
      </c>
      <c r="G134" s="46">
        <v>0</v>
      </c>
      <c r="H134" s="46">
        <v>0</v>
      </c>
      <c r="I134" s="46">
        <v>0</v>
      </c>
      <c r="J134" s="46">
        <v>34</v>
      </c>
      <c r="K134" s="46">
        <v>0</v>
      </c>
      <c r="L134" s="46">
        <v>0</v>
      </c>
      <c r="M134" s="46">
        <v>0</v>
      </c>
      <c r="N134" s="46">
        <v>0</v>
      </c>
      <c r="O134" s="46">
        <v>0</v>
      </c>
      <c r="P134" s="46">
        <v>0</v>
      </c>
      <c r="Q134" s="46">
        <v>0</v>
      </c>
      <c r="R134" s="46">
        <v>0</v>
      </c>
      <c r="S134" s="46">
        <v>0</v>
      </c>
      <c r="T134" s="46">
        <v>16</v>
      </c>
      <c r="U134" s="46">
        <v>0</v>
      </c>
      <c r="V134" s="46">
        <v>0</v>
      </c>
      <c r="W134" s="46">
        <v>0</v>
      </c>
      <c r="Y134" s="109">
        <f t="shared" si="10"/>
        <v>50</v>
      </c>
      <c r="Z134" s="109">
        <f t="shared" si="11"/>
        <v>0</v>
      </c>
      <c r="AA134" s="109">
        <f t="shared" si="12"/>
        <v>50</v>
      </c>
      <c r="AB134" s="109">
        <f t="shared" si="13"/>
        <v>0</v>
      </c>
      <c r="AC134" s="109">
        <f t="shared" si="14"/>
        <v>0</v>
      </c>
    </row>
    <row r="135" spans="1:29">
      <c r="A135" s="49" t="s">
        <v>116</v>
      </c>
      <c r="B135" s="46">
        <v>0</v>
      </c>
      <c r="C135" s="46">
        <v>0</v>
      </c>
      <c r="D135" s="46">
        <v>0</v>
      </c>
      <c r="E135" s="46">
        <v>0</v>
      </c>
      <c r="F135" s="46">
        <v>38</v>
      </c>
      <c r="G135" s="46">
        <v>0</v>
      </c>
      <c r="H135" s="46">
        <v>0</v>
      </c>
      <c r="I135" s="46">
        <v>0</v>
      </c>
      <c r="J135" s="46">
        <v>10</v>
      </c>
      <c r="K135" s="46">
        <v>0</v>
      </c>
      <c r="L135" s="46">
        <v>0</v>
      </c>
      <c r="M135" s="46">
        <v>0</v>
      </c>
      <c r="N135" s="46">
        <v>0</v>
      </c>
      <c r="O135" s="46">
        <v>0</v>
      </c>
      <c r="P135" s="46">
        <v>0</v>
      </c>
      <c r="Q135" s="46">
        <v>0</v>
      </c>
      <c r="R135" s="46">
        <v>0</v>
      </c>
      <c r="S135" s="46">
        <v>0</v>
      </c>
      <c r="T135" s="46">
        <v>0</v>
      </c>
      <c r="U135" s="46">
        <v>0</v>
      </c>
      <c r="V135" s="46">
        <v>0</v>
      </c>
      <c r="W135" s="46">
        <v>0</v>
      </c>
      <c r="Y135" s="109">
        <f t="shared" si="10"/>
        <v>48</v>
      </c>
      <c r="Z135" s="109">
        <f t="shared" si="11"/>
        <v>0</v>
      </c>
      <c r="AA135" s="109">
        <f t="shared" si="12"/>
        <v>48</v>
      </c>
      <c r="AB135" s="109">
        <f t="shared" si="13"/>
        <v>0</v>
      </c>
      <c r="AC135" s="109">
        <f t="shared" si="14"/>
        <v>0</v>
      </c>
    </row>
    <row r="136" spans="1:29">
      <c r="A136" s="49" t="s">
        <v>781</v>
      </c>
      <c r="B136" s="46">
        <v>0</v>
      </c>
      <c r="C136" s="46">
        <v>0</v>
      </c>
      <c r="D136" s="46">
        <v>0</v>
      </c>
      <c r="E136" s="46">
        <v>0</v>
      </c>
      <c r="F136" s="46">
        <v>0</v>
      </c>
      <c r="G136" s="46">
        <v>0</v>
      </c>
      <c r="H136" s="46">
        <v>0</v>
      </c>
      <c r="I136" s="46">
        <v>0</v>
      </c>
      <c r="J136" s="46">
        <v>0</v>
      </c>
      <c r="K136" s="46">
        <v>0</v>
      </c>
      <c r="L136" s="46">
        <v>0</v>
      </c>
      <c r="M136" s="46">
        <v>0</v>
      </c>
      <c r="N136" s="46">
        <v>0</v>
      </c>
      <c r="O136" s="46">
        <v>0</v>
      </c>
      <c r="P136" s="46">
        <v>0</v>
      </c>
      <c r="Q136" s="46">
        <v>0</v>
      </c>
      <c r="R136" s="46">
        <v>46</v>
      </c>
      <c r="S136" s="46">
        <v>0</v>
      </c>
      <c r="T136" s="46">
        <v>0</v>
      </c>
      <c r="U136" s="46">
        <v>0</v>
      </c>
      <c r="V136" s="46">
        <v>0</v>
      </c>
      <c r="W136" s="46">
        <v>0</v>
      </c>
      <c r="Y136" s="109">
        <f t="shared" si="10"/>
        <v>46</v>
      </c>
      <c r="Z136" s="109">
        <f t="shared" si="11"/>
        <v>0</v>
      </c>
      <c r="AA136" s="109">
        <f t="shared" si="12"/>
        <v>46</v>
      </c>
      <c r="AB136" s="109">
        <f t="shared" si="13"/>
        <v>0</v>
      </c>
      <c r="AC136" s="109">
        <f t="shared" si="14"/>
        <v>0</v>
      </c>
    </row>
    <row r="137" spans="1:29">
      <c r="A137" s="49" t="s">
        <v>840</v>
      </c>
      <c r="B137" s="46">
        <v>0</v>
      </c>
      <c r="C137" s="46">
        <v>0</v>
      </c>
      <c r="D137" s="46">
        <v>0</v>
      </c>
      <c r="E137" s="46">
        <v>0</v>
      </c>
      <c r="F137" s="46">
        <v>0</v>
      </c>
      <c r="G137" s="46">
        <v>0</v>
      </c>
      <c r="H137" s="46">
        <v>0</v>
      </c>
      <c r="I137" s="46">
        <v>0</v>
      </c>
      <c r="J137" s="46">
        <v>9</v>
      </c>
      <c r="K137" s="46">
        <v>0</v>
      </c>
      <c r="L137" s="46">
        <v>0</v>
      </c>
      <c r="M137" s="46">
        <v>0</v>
      </c>
      <c r="N137" s="46">
        <v>0</v>
      </c>
      <c r="O137" s="46">
        <v>0</v>
      </c>
      <c r="P137" s="46">
        <v>0</v>
      </c>
      <c r="Q137" s="46">
        <v>0</v>
      </c>
      <c r="R137" s="46">
        <v>0</v>
      </c>
      <c r="S137" s="46">
        <v>0</v>
      </c>
      <c r="T137" s="46">
        <v>28</v>
      </c>
      <c r="U137" s="46">
        <v>0</v>
      </c>
      <c r="V137" s="46">
        <v>0</v>
      </c>
      <c r="W137" s="46">
        <v>0</v>
      </c>
      <c r="Y137" s="109">
        <f t="shared" si="10"/>
        <v>37</v>
      </c>
      <c r="Z137" s="109">
        <f t="shared" si="11"/>
        <v>0</v>
      </c>
      <c r="AA137" s="109">
        <f t="shared" si="12"/>
        <v>37</v>
      </c>
      <c r="AB137" s="109">
        <f t="shared" si="13"/>
        <v>0</v>
      </c>
      <c r="AC137" s="109">
        <f t="shared" si="14"/>
        <v>0</v>
      </c>
    </row>
    <row r="138" spans="1:29">
      <c r="A138" s="49" t="s">
        <v>755</v>
      </c>
      <c r="B138" s="46">
        <v>0</v>
      </c>
      <c r="C138" s="46">
        <v>0</v>
      </c>
      <c r="D138" s="46">
        <v>0</v>
      </c>
      <c r="E138" s="46">
        <v>0</v>
      </c>
      <c r="F138" s="46">
        <v>32</v>
      </c>
      <c r="G138" s="46">
        <v>0</v>
      </c>
      <c r="H138" s="46">
        <v>0</v>
      </c>
      <c r="I138" s="46">
        <v>0</v>
      </c>
      <c r="J138" s="46">
        <v>0</v>
      </c>
      <c r="K138" s="46">
        <v>0</v>
      </c>
      <c r="L138" s="46">
        <v>0</v>
      </c>
      <c r="M138" s="46">
        <v>0</v>
      </c>
      <c r="N138" s="46">
        <v>0</v>
      </c>
      <c r="O138" s="46">
        <v>0</v>
      </c>
      <c r="P138" s="46">
        <v>0</v>
      </c>
      <c r="Q138" s="46">
        <v>0</v>
      </c>
      <c r="R138" s="46">
        <v>0</v>
      </c>
      <c r="S138" s="46">
        <v>0</v>
      </c>
      <c r="T138" s="46">
        <v>0</v>
      </c>
      <c r="U138" s="46">
        <v>0</v>
      </c>
      <c r="V138" s="46">
        <v>0</v>
      </c>
      <c r="W138" s="46">
        <v>0</v>
      </c>
      <c r="Y138" s="109">
        <f t="shared" si="10"/>
        <v>32</v>
      </c>
      <c r="Z138" s="109">
        <f t="shared" si="11"/>
        <v>0</v>
      </c>
      <c r="AA138" s="109">
        <f t="shared" si="12"/>
        <v>32</v>
      </c>
      <c r="AB138" s="109">
        <f t="shared" si="13"/>
        <v>0</v>
      </c>
      <c r="AC138" s="109">
        <f t="shared" si="14"/>
        <v>0</v>
      </c>
    </row>
    <row r="139" spans="1:29">
      <c r="A139" s="49" t="s">
        <v>764</v>
      </c>
      <c r="B139" s="46">
        <v>0</v>
      </c>
      <c r="C139" s="46">
        <v>0</v>
      </c>
      <c r="D139" s="46">
        <v>0</v>
      </c>
      <c r="E139" s="46">
        <v>0</v>
      </c>
      <c r="F139" s="46">
        <v>0</v>
      </c>
      <c r="G139" s="46">
        <v>0</v>
      </c>
      <c r="H139" s="46">
        <v>0</v>
      </c>
      <c r="I139" s="46">
        <v>0</v>
      </c>
      <c r="J139" s="46">
        <v>23</v>
      </c>
      <c r="K139" s="46">
        <v>0</v>
      </c>
      <c r="L139" s="46">
        <v>0</v>
      </c>
      <c r="M139" s="46">
        <v>0</v>
      </c>
      <c r="N139" s="46">
        <v>0</v>
      </c>
      <c r="O139" s="46">
        <v>0</v>
      </c>
      <c r="P139" s="46">
        <v>0</v>
      </c>
      <c r="Q139" s="46">
        <v>0</v>
      </c>
      <c r="R139" s="46">
        <v>0</v>
      </c>
      <c r="S139" s="46">
        <v>0</v>
      </c>
      <c r="T139" s="46">
        <v>0</v>
      </c>
      <c r="U139" s="46">
        <v>0</v>
      </c>
      <c r="V139" s="46">
        <v>0</v>
      </c>
      <c r="W139" s="46">
        <v>0</v>
      </c>
      <c r="Y139" s="109">
        <f t="shared" si="10"/>
        <v>23</v>
      </c>
      <c r="Z139" s="109">
        <f t="shared" si="11"/>
        <v>0</v>
      </c>
      <c r="AA139" s="109">
        <f t="shared" si="12"/>
        <v>23</v>
      </c>
      <c r="AB139" s="109">
        <f t="shared" si="13"/>
        <v>0</v>
      </c>
      <c r="AC139" s="109">
        <f t="shared" si="14"/>
        <v>0</v>
      </c>
    </row>
    <row r="140" spans="1:29">
      <c r="A140" s="49" t="s">
        <v>91</v>
      </c>
      <c r="B140" s="46">
        <v>17</v>
      </c>
      <c r="C140" s="46">
        <v>0</v>
      </c>
      <c r="D140" s="46">
        <v>0</v>
      </c>
      <c r="E140" s="46">
        <v>0</v>
      </c>
      <c r="F140" s="46">
        <v>0</v>
      </c>
      <c r="G140" s="46">
        <v>0</v>
      </c>
      <c r="H140" s="46">
        <v>0</v>
      </c>
      <c r="I140" s="46">
        <v>0</v>
      </c>
      <c r="J140" s="46">
        <v>9</v>
      </c>
      <c r="K140" s="46">
        <v>0</v>
      </c>
      <c r="L140" s="46">
        <v>0</v>
      </c>
      <c r="M140" s="46">
        <v>0</v>
      </c>
      <c r="N140" s="46">
        <v>0</v>
      </c>
      <c r="O140" s="46">
        <v>0</v>
      </c>
      <c r="P140" s="46">
        <v>0</v>
      </c>
      <c r="Q140" s="46">
        <v>0</v>
      </c>
      <c r="R140" s="46">
        <v>0</v>
      </c>
      <c r="S140" s="46">
        <v>0</v>
      </c>
      <c r="T140" s="46">
        <v>0</v>
      </c>
      <c r="U140" s="46">
        <v>0</v>
      </c>
      <c r="V140" s="46">
        <v>0</v>
      </c>
      <c r="W140" s="46">
        <v>0</v>
      </c>
      <c r="Y140" s="109">
        <f t="shared" si="10"/>
        <v>26</v>
      </c>
      <c r="Z140" s="109">
        <f t="shared" si="11"/>
        <v>17</v>
      </c>
      <c r="AA140" s="109">
        <f t="shared" si="12"/>
        <v>9</v>
      </c>
      <c r="AB140" s="109">
        <f t="shared" si="13"/>
        <v>0</v>
      </c>
      <c r="AC140" s="109">
        <f t="shared" si="14"/>
        <v>0</v>
      </c>
    </row>
    <row r="141" spans="1:29">
      <c r="A141" s="49" t="s">
        <v>822</v>
      </c>
      <c r="B141" s="46">
        <v>823</v>
      </c>
      <c r="C141" s="46">
        <v>0</v>
      </c>
      <c r="D141" s="46">
        <v>0</v>
      </c>
      <c r="E141" s="46">
        <v>0</v>
      </c>
      <c r="F141" s="46">
        <v>0</v>
      </c>
      <c r="G141" s="46">
        <v>0</v>
      </c>
      <c r="H141" s="46">
        <v>0</v>
      </c>
      <c r="I141" s="46">
        <v>0</v>
      </c>
      <c r="J141" s="46">
        <v>0</v>
      </c>
      <c r="K141" s="46">
        <v>0</v>
      </c>
      <c r="L141" s="46">
        <v>0</v>
      </c>
      <c r="M141" s="46">
        <v>769</v>
      </c>
      <c r="N141" s="46">
        <v>0</v>
      </c>
      <c r="O141" s="46">
        <v>0</v>
      </c>
      <c r="P141" s="46">
        <v>0</v>
      </c>
      <c r="Q141" s="46">
        <v>0</v>
      </c>
      <c r="R141" s="46">
        <v>0</v>
      </c>
      <c r="S141" s="46">
        <v>0</v>
      </c>
      <c r="T141" s="46">
        <v>0</v>
      </c>
      <c r="U141" s="46">
        <v>877</v>
      </c>
      <c r="V141" s="46">
        <v>0</v>
      </c>
      <c r="W141" s="46">
        <v>0</v>
      </c>
      <c r="Y141" s="109">
        <f t="shared" si="10"/>
        <v>2469</v>
      </c>
      <c r="Z141" s="109">
        <f t="shared" si="11"/>
        <v>2469</v>
      </c>
      <c r="AA141" s="109">
        <f t="shared" si="12"/>
        <v>0</v>
      </c>
      <c r="AB141" s="109">
        <f t="shared" si="13"/>
        <v>0</v>
      </c>
      <c r="AC141" s="109">
        <f t="shared" si="14"/>
        <v>0</v>
      </c>
    </row>
    <row r="142" spans="1:29">
      <c r="A142" s="49" t="s">
        <v>790</v>
      </c>
      <c r="B142" s="46">
        <v>0</v>
      </c>
      <c r="C142" s="46">
        <v>0</v>
      </c>
      <c r="D142" s="46">
        <v>0</v>
      </c>
      <c r="E142" s="46">
        <v>0</v>
      </c>
      <c r="F142" s="46">
        <v>0</v>
      </c>
      <c r="G142" s="46">
        <v>0</v>
      </c>
      <c r="H142" s="46">
        <v>0</v>
      </c>
      <c r="I142" s="46">
        <v>0</v>
      </c>
      <c r="J142" s="46">
        <v>0</v>
      </c>
      <c r="K142" s="46">
        <v>0</v>
      </c>
      <c r="L142" s="46">
        <v>0</v>
      </c>
      <c r="M142" s="46">
        <v>1003</v>
      </c>
      <c r="N142" s="46">
        <v>0</v>
      </c>
      <c r="O142" s="46">
        <v>0</v>
      </c>
      <c r="P142" s="46">
        <v>0</v>
      </c>
      <c r="Q142" s="46">
        <v>0</v>
      </c>
      <c r="R142" s="46">
        <v>0</v>
      </c>
      <c r="S142" s="46">
        <v>0</v>
      </c>
      <c r="T142" s="46">
        <v>0</v>
      </c>
      <c r="U142" s="46">
        <v>0</v>
      </c>
      <c r="V142" s="46">
        <v>0</v>
      </c>
      <c r="W142" s="46">
        <v>0</v>
      </c>
      <c r="Y142" s="109">
        <f t="shared" si="10"/>
        <v>1003</v>
      </c>
      <c r="Z142" s="109">
        <f t="shared" si="11"/>
        <v>1003</v>
      </c>
      <c r="AA142" s="109">
        <f t="shared" si="12"/>
        <v>0</v>
      </c>
      <c r="AB142" s="109">
        <f t="shared" si="13"/>
        <v>0</v>
      </c>
      <c r="AC142" s="109">
        <f t="shared" si="14"/>
        <v>0</v>
      </c>
    </row>
    <row r="143" spans="1:29">
      <c r="A143" s="49" t="s">
        <v>788</v>
      </c>
      <c r="B143" s="46">
        <v>695</v>
      </c>
      <c r="C143" s="46">
        <v>0</v>
      </c>
      <c r="D143" s="46">
        <v>0</v>
      </c>
      <c r="E143" s="46">
        <v>0</v>
      </c>
      <c r="F143" s="46">
        <v>0</v>
      </c>
      <c r="G143" s="46">
        <v>0</v>
      </c>
      <c r="H143" s="46">
        <v>0</v>
      </c>
      <c r="I143" s="46">
        <v>0</v>
      </c>
      <c r="J143" s="46">
        <v>0</v>
      </c>
      <c r="K143" s="46">
        <v>0</v>
      </c>
      <c r="L143" s="46">
        <v>0</v>
      </c>
      <c r="M143" s="46">
        <v>0</v>
      </c>
      <c r="N143" s="46">
        <v>0</v>
      </c>
      <c r="O143" s="46">
        <v>0</v>
      </c>
      <c r="P143" s="46">
        <v>0</v>
      </c>
      <c r="Q143" s="46">
        <v>0</v>
      </c>
      <c r="R143" s="46">
        <v>0</v>
      </c>
      <c r="S143" s="46">
        <v>0</v>
      </c>
      <c r="T143" s="46">
        <v>0</v>
      </c>
      <c r="U143" s="46">
        <v>0</v>
      </c>
      <c r="V143" s="46">
        <v>0</v>
      </c>
      <c r="W143" s="46">
        <v>0</v>
      </c>
      <c r="Y143" s="109">
        <f t="shared" si="10"/>
        <v>695</v>
      </c>
      <c r="Z143" s="109">
        <f t="shared" si="11"/>
        <v>695</v>
      </c>
      <c r="AA143" s="109">
        <f t="shared" si="12"/>
        <v>0</v>
      </c>
      <c r="AB143" s="109">
        <f t="shared" si="13"/>
        <v>0</v>
      </c>
      <c r="AC143" s="109">
        <f t="shared" si="14"/>
        <v>0</v>
      </c>
    </row>
    <row r="144" spans="1:29">
      <c r="A144" s="49" t="s">
        <v>748</v>
      </c>
      <c r="B144" s="46">
        <v>0</v>
      </c>
      <c r="C144" s="46">
        <v>0</v>
      </c>
      <c r="D144" s="46">
        <v>0</v>
      </c>
      <c r="E144" s="46">
        <v>0</v>
      </c>
      <c r="F144" s="46">
        <v>0</v>
      </c>
      <c r="G144" s="46">
        <v>0</v>
      </c>
      <c r="H144" s="46">
        <v>0</v>
      </c>
      <c r="I144" s="46">
        <v>0</v>
      </c>
      <c r="J144" s="46">
        <v>0</v>
      </c>
      <c r="K144" s="46">
        <v>0</v>
      </c>
      <c r="L144" s="46">
        <v>0</v>
      </c>
      <c r="M144" s="46">
        <v>430</v>
      </c>
      <c r="N144" s="46">
        <v>0</v>
      </c>
      <c r="O144" s="46">
        <v>0</v>
      </c>
      <c r="P144" s="46">
        <v>0</v>
      </c>
      <c r="Q144" s="46">
        <v>0</v>
      </c>
      <c r="R144" s="46">
        <v>0</v>
      </c>
      <c r="S144" s="46">
        <v>0</v>
      </c>
      <c r="T144" s="46">
        <v>0</v>
      </c>
      <c r="U144" s="46">
        <v>0</v>
      </c>
      <c r="V144" s="46">
        <v>0</v>
      </c>
      <c r="W144" s="46">
        <v>0</v>
      </c>
      <c r="Y144" s="109">
        <f t="shared" si="10"/>
        <v>430</v>
      </c>
      <c r="Z144" s="109">
        <f t="shared" si="11"/>
        <v>430</v>
      </c>
      <c r="AA144" s="109">
        <f t="shared" si="12"/>
        <v>0</v>
      </c>
      <c r="AB144" s="109">
        <f t="shared" si="13"/>
        <v>0</v>
      </c>
      <c r="AC144" s="109">
        <f t="shared" si="14"/>
        <v>0</v>
      </c>
    </row>
    <row r="145" spans="1:29">
      <c r="A145" s="49" t="s">
        <v>787</v>
      </c>
      <c r="B145" s="46">
        <v>87</v>
      </c>
      <c r="C145" s="46">
        <v>0</v>
      </c>
      <c r="D145" s="46">
        <v>0</v>
      </c>
      <c r="E145" s="46">
        <v>0</v>
      </c>
      <c r="F145" s="46">
        <v>0</v>
      </c>
      <c r="G145" s="46">
        <v>0</v>
      </c>
      <c r="H145" s="46">
        <v>0</v>
      </c>
      <c r="I145" s="46">
        <v>0</v>
      </c>
      <c r="J145" s="46">
        <v>0</v>
      </c>
      <c r="K145" s="46">
        <v>0</v>
      </c>
      <c r="L145" s="46">
        <v>0</v>
      </c>
      <c r="M145" s="46">
        <v>0</v>
      </c>
      <c r="N145" s="46">
        <v>0</v>
      </c>
      <c r="O145" s="46">
        <v>0</v>
      </c>
      <c r="P145" s="46">
        <v>0</v>
      </c>
      <c r="Q145" s="46">
        <v>0</v>
      </c>
      <c r="R145" s="46">
        <v>0</v>
      </c>
      <c r="S145" s="46">
        <v>0</v>
      </c>
      <c r="T145" s="46">
        <v>0</v>
      </c>
      <c r="U145" s="46">
        <v>0</v>
      </c>
      <c r="V145" s="46">
        <v>0</v>
      </c>
      <c r="W145" s="46">
        <v>0</v>
      </c>
      <c r="Y145" s="109">
        <f t="shared" si="10"/>
        <v>87</v>
      </c>
      <c r="Z145" s="109">
        <f t="shared" si="11"/>
        <v>87</v>
      </c>
      <c r="AA145" s="109">
        <f t="shared" si="12"/>
        <v>0</v>
      </c>
      <c r="AB145" s="109">
        <f t="shared" si="13"/>
        <v>0</v>
      </c>
      <c r="AC145" s="109">
        <f t="shared" si="14"/>
        <v>0</v>
      </c>
    </row>
    <row r="146" spans="1:29">
      <c r="A146" s="49" t="s">
        <v>809</v>
      </c>
      <c r="B146" s="46">
        <v>0</v>
      </c>
      <c r="C146" s="46">
        <v>0</v>
      </c>
      <c r="D146" s="46">
        <v>0</v>
      </c>
      <c r="E146" s="46">
        <v>0</v>
      </c>
      <c r="F146" s="46">
        <v>0</v>
      </c>
      <c r="G146" s="46">
        <v>0</v>
      </c>
      <c r="H146" s="46">
        <v>0</v>
      </c>
      <c r="I146" s="46">
        <v>0</v>
      </c>
      <c r="J146" s="46">
        <v>0</v>
      </c>
      <c r="K146" s="46">
        <v>0</v>
      </c>
      <c r="L146" s="46">
        <v>0</v>
      </c>
      <c r="M146" s="46">
        <v>0</v>
      </c>
      <c r="N146" s="46">
        <v>0</v>
      </c>
      <c r="O146" s="46">
        <v>0</v>
      </c>
      <c r="P146" s="46">
        <v>0</v>
      </c>
      <c r="Q146" s="46">
        <v>0</v>
      </c>
      <c r="R146" s="46">
        <v>0</v>
      </c>
      <c r="S146" s="46">
        <v>0</v>
      </c>
      <c r="T146" s="46">
        <v>0</v>
      </c>
      <c r="U146" s="46">
        <v>22</v>
      </c>
      <c r="V146" s="46">
        <v>0</v>
      </c>
      <c r="W146" s="46">
        <v>0</v>
      </c>
      <c r="Y146" s="109">
        <f t="shared" si="10"/>
        <v>22</v>
      </c>
      <c r="Z146" s="109">
        <f t="shared" si="11"/>
        <v>22</v>
      </c>
      <c r="AA146" s="109">
        <f t="shared" si="12"/>
        <v>0</v>
      </c>
      <c r="AB146" s="109">
        <f t="shared" si="13"/>
        <v>0</v>
      </c>
      <c r="AC146" s="109">
        <f t="shared" si="14"/>
        <v>0</v>
      </c>
    </row>
    <row r="147" spans="1:29">
      <c r="A147" s="49" t="s">
        <v>783</v>
      </c>
      <c r="B147" s="46">
        <v>0</v>
      </c>
      <c r="C147" s="46">
        <v>0</v>
      </c>
      <c r="D147" s="46">
        <v>0</v>
      </c>
      <c r="E147" s="46">
        <v>0</v>
      </c>
      <c r="F147" s="46">
        <v>0</v>
      </c>
      <c r="G147" s="46">
        <v>0</v>
      </c>
      <c r="H147" s="46">
        <v>0</v>
      </c>
      <c r="I147" s="46">
        <v>0</v>
      </c>
      <c r="J147" s="46">
        <v>0</v>
      </c>
      <c r="K147" s="46">
        <v>0</v>
      </c>
      <c r="L147" s="46">
        <v>0</v>
      </c>
      <c r="M147" s="46">
        <v>0</v>
      </c>
      <c r="N147" s="46">
        <v>0</v>
      </c>
      <c r="O147" s="46">
        <v>0</v>
      </c>
      <c r="P147" s="46">
        <v>0</v>
      </c>
      <c r="Q147" s="46">
        <v>0</v>
      </c>
      <c r="R147" s="46">
        <v>0</v>
      </c>
      <c r="S147" s="46">
        <v>0</v>
      </c>
      <c r="T147" s="46">
        <v>0</v>
      </c>
      <c r="U147" s="46">
        <v>13</v>
      </c>
      <c r="V147" s="46">
        <v>0</v>
      </c>
      <c r="W147" s="46">
        <v>0</v>
      </c>
      <c r="Y147" s="109">
        <f t="shared" si="10"/>
        <v>13</v>
      </c>
      <c r="Z147" s="109">
        <f t="shared" si="11"/>
        <v>13</v>
      </c>
      <c r="AA147" s="109">
        <f t="shared" si="12"/>
        <v>0</v>
      </c>
      <c r="AB147" s="109">
        <f t="shared" si="13"/>
        <v>0</v>
      </c>
      <c r="AC147" s="109">
        <f t="shared" si="14"/>
        <v>0</v>
      </c>
    </row>
    <row r="148" spans="1:29">
      <c r="A148" s="49" t="s">
        <v>111</v>
      </c>
      <c r="B148" s="46">
        <v>0</v>
      </c>
      <c r="C148" s="46">
        <v>0</v>
      </c>
      <c r="D148" s="46">
        <v>0</v>
      </c>
      <c r="E148" s="46">
        <v>0</v>
      </c>
      <c r="F148" s="46">
        <v>0</v>
      </c>
      <c r="G148" s="46">
        <v>0</v>
      </c>
      <c r="H148" s="46">
        <v>0</v>
      </c>
      <c r="I148" s="46">
        <v>0</v>
      </c>
      <c r="J148" s="46">
        <v>0</v>
      </c>
      <c r="K148" s="46">
        <v>0</v>
      </c>
      <c r="L148" s="46">
        <v>0</v>
      </c>
      <c r="M148" s="46">
        <v>0</v>
      </c>
      <c r="N148" s="46">
        <v>0</v>
      </c>
      <c r="O148" s="46">
        <v>0</v>
      </c>
      <c r="P148" s="46">
        <v>0</v>
      </c>
      <c r="Q148" s="46">
        <v>0</v>
      </c>
      <c r="R148" s="46">
        <v>0</v>
      </c>
      <c r="S148" s="46">
        <v>0</v>
      </c>
      <c r="T148" s="46">
        <v>0</v>
      </c>
      <c r="U148" s="46">
        <v>0</v>
      </c>
      <c r="V148" s="46">
        <v>0</v>
      </c>
      <c r="W148" s="46">
        <v>0</v>
      </c>
      <c r="Y148" s="109">
        <f t="shared" si="10"/>
        <v>0</v>
      </c>
      <c r="Z148" s="109">
        <f t="shared" si="11"/>
        <v>0</v>
      </c>
      <c r="AA148" s="109">
        <f t="shared" si="12"/>
        <v>0</v>
      </c>
      <c r="AB148" s="109">
        <f t="shared" si="13"/>
        <v>0</v>
      </c>
      <c r="AC148" s="109">
        <f t="shared" si="14"/>
        <v>0</v>
      </c>
    </row>
    <row r="149" spans="1:29">
      <c r="A149" s="49" t="s">
        <v>746</v>
      </c>
      <c r="B149" s="46">
        <v>0</v>
      </c>
      <c r="C149" s="46">
        <v>0</v>
      </c>
      <c r="D149" s="46">
        <v>0</v>
      </c>
      <c r="E149" s="46">
        <v>0</v>
      </c>
      <c r="F149" s="46">
        <v>0</v>
      </c>
      <c r="G149" s="46">
        <v>0</v>
      </c>
      <c r="H149" s="46">
        <v>0</v>
      </c>
      <c r="I149" s="46">
        <v>0</v>
      </c>
      <c r="J149" s="46">
        <v>0</v>
      </c>
      <c r="K149" s="46">
        <v>0</v>
      </c>
      <c r="L149" s="46">
        <v>0</v>
      </c>
      <c r="M149" s="46">
        <v>0</v>
      </c>
      <c r="N149" s="46">
        <v>0</v>
      </c>
      <c r="O149" s="46">
        <v>0</v>
      </c>
      <c r="P149" s="46">
        <v>0</v>
      </c>
      <c r="Q149" s="46">
        <v>0</v>
      </c>
      <c r="R149" s="46">
        <v>0</v>
      </c>
      <c r="S149" s="46">
        <v>0</v>
      </c>
      <c r="T149" s="46">
        <v>0</v>
      </c>
      <c r="U149" s="46">
        <v>0</v>
      </c>
      <c r="V149" s="46">
        <v>0</v>
      </c>
      <c r="W149" s="46">
        <v>0</v>
      </c>
      <c r="Y149" s="109">
        <f t="shared" si="10"/>
        <v>0</v>
      </c>
      <c r="Z149" s="109">
        <f t="shared" si="11"/>
        <v>0</v>
      </c>
      <c r="AA149" s="109">
        <f t="shared" si="12"/>
        <v>0</v>
      </c>
      <c r="AB149" s="109">
        <f t="shared" si="13"/>
        <v>0</v>
      </c>
      <c r="AC149" s="109">
        <f t="shared" si="14"/>
        <v>0</v>
      </c>
    </row>
    <row r="150" spans="1:29">
      <c r="A150" s="49" t="s">
        <v>747</v>
      </c>
      <c r="B150" s="46">
        <v>0</v>
      </c>
      <c r="C150" s="46">
        <v>0</v>
      </c>
      <c r="D150" s="46">
        <v>0</v>
      </c>
      <c r="E150" s="46">
        <v>0</v>
      </c>
      <c r="F150" s="46">
        <v>0</v>
      </c>
      <c r="G150" s="46">
        <v>0</v>
      </c>
      <c r="H150" s="46">
        <v>0</v>
      </c>
      <c r="I150" s="46">
        <v>0</v>
      </c>
      <c r="J150" s="46">
        <v>0</v>
      </c>
      <c r="K150" s="46">
        <v>0</v>
      </c>
      <c r="L150" s="46">
        <v>0</v>
      </c>
      <c r="M150" s="46">
        <v>0</v>
      </c>
      <c r="N150" s="46">
        <v>0</v>
      </c>
      <c r="O150" s="46">
        <v>0</v>
      </c>
      <c r="P150" s="46">
        <v>0</v>
      </c>
      <c r="Q150" s="46">
        <v>0</v>
      </c>
      <c r="R150" s="46">
        <v>0</v>
      </c>
      <c r="S150" s="46">
        <v>0</v>
      </c>
      <c r="T150" s="46">
        <v>0</v>
      </c>
      <c r="U150" s="46">
        <v>0</v>
      </c>
      <c r="V150" s="46">
        <v>0</v>
      </c>
      <c r="W150" s="46">
        <v>0</v>
      </c>
      <c r="Y150" s="109">
        <f t="shared" si="10"/>
        <v>0</v>
      </c>
      <c r="Z150" s="109">
        <f t="shared" si="11"/>
        <v>0</v>
      </c>
      <c r="AA150" s="109">
        <f t="shared" si="12"/>
        <v>0</v>
      </c>
      <c r="AB150" s="109">
        <f t="shared" si="13"/>
        <v>0</v>
      </c>
      <c r="AC150" s="109">
        <f t="shared" si="14"/>
        <v>0</v>
      </c>
    </row>
    <row r="151" spans="1:29">
      <c r="A151" s="49" t="s">
        <v>48</v>
      </c>
      <c r="B151" s="46">
        <v>0</v>
      </c>
      <c r="C151" s="46">
        <v>0</v>
      </c>
      <c r="D151" s="46">
        <v>0</v>
      </c>
      <c r="E151" s="46">
        <v>0</v>
      </c>
      <c r="F151" s="46">
        <v>0</v>
      </c>
      <c r="G151" s="46">
        <v>0</v>
      </c>
      <c r="H151" s="46">
        <v>0</v>
      </c>
      <c r="I151" s="46">
        <v>0</v>
      </c>
      <c r="J151" s="46">
        <v>0</v>
      </c>
      <c r="K151" s="46">
        <v>0</v>
      </c>
      <c r="L151" s="46">
        <v>0</v>
      </c>
      <c r="M151" s="46">
        <v>0</v>
      </c>
      <c r="N151" s="46">
        <v>0</v>
      </c>
      <c r="O151" s="46">
        <v>0</v>
      </c>
      <c r="P151" s="46">
        <v>0</v>
      </c>
      <c r="Q151" s="46">
        <v>0</v>
      </c>
      <c r="R151" s="46">
        <v>0</v>
      </c>
      <c r="S151" s="46">
        <v>0</v>
      </c>
      <c r="T151" s="46">
        <v>0</v>
      </c>
      <c r="U151" s="46">
        <v>0</v>
      </c>
      <c r="V151" s="46">
        <v>0</v>
      </c>
      <c r="W151" s="46">
        <v>0</v>
      </c>
      <c r="Y151" s="109">
        <f t="shared" si="10"/>
        <v>0</v>
      </c>
      <c r="Z151" s="109">
        <f t="shared" si="11"/>
        <v>0</v>
      </c>
      <c r="AA151" s="109">
        <f t="shared" si="12"/>
        <v>0</v>
      </c>
      <c r="AB151" s="109">
        <f t="shared" si="13"/>
        <v>0</v>
      </c>
      <c r="AC151" s="109">
        <f t="shared" si="14"/>
        <v>0</v>
      </c>
    </row>
    <row r="152" spans="1:29">
      <c r="A152" s="49" t="s">
        <v>749</v>
      </c>
      <c r="B152" s="46">
        <v>0</v>
      </c>
      <c r="C152" s="46">
        <v>0</v>
      </c>
      <c r="D152" s="46">
        <v>0</v>
      </c>
      <c r="E152" s="46">
        <v>0</v>
      </c>
      <c r="F152" s="46">
        <v>0</v>
      </c>
      <c r="G152" s="46">
        <v>0</v>
      </c>
      <c r="H152" s="46">
        <v>0</v>
      </c>
      <c r="I152" s="46">
        <v>0</v>
      </c>
      <c r="J152" s="46">
        <v>0</v>
      </c>
      <c r="K152" s="46">
        <v>0</v>
      </c>
      <c r="L152" s="46">
        <v>0</v>
      </c>
      <c r="M152" s="46">
        <v>0</v>
      </c>
      <c r="N152" s="46">
        <v>0</v>
      </c>
      <c r="O152" s="46">
        <v>0</v>
      </c>
      <c r="P152" s="46">
        <v>0</v>
      </c>
      <c r="Q152" s="46">
        <v>0</v>
      </c>
      <c r="R152" s="46">
        <v>0</v>
      </c>
      <c r="S152" s="46">
        <v>0</v>
      </c>
      <c r="T152" s="46">
        <v>0</v>
      </c>
      <c r="U152" s="46">
        <v>0</v>
      </c>
      <c r="V152" s="46">
        <v>0</v>
      </c>
      <c r="W152" s="46">
        <v>0</v>
      </c>
      <c r="Y152" s="109">
        <f t="shared" si="10"/>
        <v>0</v>
      </c>
      <c r="Z152" s="109">
        <f t="shared" si="11"/>
        <v>0</v>
      </c>
      <c r="AA152" s="109">
        <f t="shared" si="12"/>
        <v>0</v>
      </c>
      <c r="AB152" s="109">
        <f t="shared" si="13"/>
        <v>0</v>
      </c>
      <c r="AC152" s="109">
        <f t="shared" si="14"/>
        <v>0</v>
      </c>
    </row>
    <row r="153" spans="1:29">
      <c r="A153" s="49" t="s">
        <v>752</v>
      </c>
      <c r="B153" s="46">
        <v>0</v>
      </c>
      <c r="C153" s="46">
        <v>0</v>
      </c>
      <c r="D153" s="46">
        <v>0</v>
      </c>
      <c r="E153" s="46">
        <v>0</v>
      </c>
      <c r="F153" s="46">
        <v>0</v>
      </c>
      <c r="G153" s="46">
        <v>0</v>
      </c>
      <c r="H153" s="46">
        <v>0</v>
      </c>
      <c r="I153" s="46">
        <v>0</v>
      </c>
      <c r="J153" s="46">
        <v>0</v>
      </c>
      <c r="K153" s="46">
        <v>0</v>
      </c>
      <c r="L153" s="46">
        <v>0</v>
      </c>
      <c r="M153" s="46">
        <v>0</v>
      </c>
      <c r="N153" s="46">
        <v>0</v>
      </c>
      <c r="O153" s="46">
        <v>0</v>
      </c>
      <c r="P153" s="46">
        <v>0</v>
      </c>
      <c r="Q153" s="46">
        <v>0</v>
      </c>
      <c r="R153" s="46">
        <v>0</v>
      </c>
      <c r="S153" s="46">
        <v>0</v>
      </c>
      <c r="T153" s="46">
        <v>0</v>
      </c>
      <c r="U153" s="46">
        <v>0</v>
      </c>
      <c r="V153" s="46">
        <v>0</v>
      </c>
      <c r="W153" s="46">
        <v>0</v>
      </c>
      <c r="Y153" s="109">
        <f t="shared" si="10"/>
        <v>0</v>
      </c>
      <c r="Z153" s="109">
        <f t="shared" si="11"/>
        <v>0</v>
      </c>
      <c r="AA153" s="109">
        <f t="shared" si="12"/>
        <v>0</v>
      </c>
      <c r="AB153" s="109">
        <f t="shared" si="13"/>
        <v>0</v>
      </c>
      <c r="AC153" s="109">
        <f t="shared" si="14"/>
        <v>0</v>
      </c>
    </row>
    <row r="154" spans="1:29">
      <c r="A154" s="49" t="s">
        <v>88</v>
      </c>
      <c r="B154" s="46">
        <v>0</v>
      </c>
      <c r="C154" s="46">
        <v>0</v>
      </c>
      <c r="D154" s="46">
        <v>0</v>
      </c>
      <c r="E154" s="46">
        <v>0</v>
      </c>
      <c r="F154" s="46">
        <v>0</v>
      </c>
      <c r="G154" s="46">
        <v>0</v>
      </c>
      <c r="H154" s="46">
        <v>0</v>
      </c>
      <c r="I154" s="46">
        <v>0</v>
      </c>
      <c r="J154" s="46">
        <v>0</v>
      </c>
      <c r="K154" s="46">
        <v>0</v>
      </c>
      <c r="L154" s="46">
        <v>0</v>
      </c>
      <c r="M154" s="46">
        <v>0</v>
      </c>
      <c r="N154" s="46">
        <v>0</v>
      </c>
      <c r="O154" s="46">
        <v>0</v>
      </c>
      <c r="P154" s="46">
        <v>0</v>
      </c>
      <c r="Q154" s="46">
        <v>0</v>
      </c>
      <c r="R154" s="46">
        <v>0</v>
      </c>
      <c r="S154" s="46">
        <v>0</v>
      </c>
      <c r="T154" s="46">
        <v>0</v>
      </c>
      <c r="U154" s="46">
        <v>0</v>
      </c>
      <c r="V154" s="46">
        <v>0</v>
      </c>
      <c r="W154" s="46">
        <v>0</v>
      </c>
      <c r="Y154" s="109">
        <f t="shared" si="10"/>
        <v>0</v>
      </c>
      <c r="Z154" s="109">
        <f t="shared" si="11"/>
        <v>0</v>
      </c>
      <c r="AA154" s="109">
        <f t="shared" si="12"/>
        <v>0</v>
      </c>
      <c r="AB154" s="109">
        <f t="shared" si="13"/>
        <v>0</v>
      </c>
      <c r="AC154" s="109">
        <f t="shared" si="14"/>
        <v>0</v>
      </c>
    </row>
    <row r="155" spans="1:29">
      <c r="A155" s="49" t="s">
        <v>756</v>
      </c>
      <c r="B155" s="46">
        <v>0</v>
      </c>
      <c r="C155" s="46">
        <v>0</v>
      </c>
      <c r="D155" s="46">
        <v>0</v>
      </c>
      <c r="E155" s="46">
        <v>0</v>
      </c>
      <c r="F155" s="46">
        <v>0</v>
      </c>
      <c r="G155" s="46">
        <v>0</v>
      </c>
      <c r="H155" s="46">
        <v>0</v>
      </c>
      <c r="I155" s="46">
        <v>0</v>
      </c>
      <c r="J155" s="46">
        <v>0</v>
      </c>
      <c r="K155" s="46">
        <v>0</v>
      </c>
      <c r="L155" s="46">
        <v>0</v>
      </c>
      <c r="M155" s="46">
        <v>0</v>
      </c>
      <c r="N155" s="46">
        <v>0</v>
      </c>
      <c r="O155" s="46">
        <v>0</v>
      </c>
      <c r="P155" s="46">
        <v>0</v>
      </c>
      <c r="Q155" s="46">
        <v>0</v>
      </c>
      <c r="R155" s="46">
        <v>0</v>
      </c>
      <c r="S155" s="46">
        <v>0</v>
      </c>
      <c r="T155" s="46">
        <v>0</v>
      </c>
      <c r="U155" s="46">
        <v>0</v>
      </c>
      <c r="V155" s="46">
        <v>0</v>
      </c>
      <c r="W155" s="46">
        <v>0</v>
      </c>
      <c r="Y155" s="109">
        <f t="shared" si="10"/>
        <v>0</v>
      </c>
      <c r="Z155" s="109">
        <f t="shared" si="11"/>
        <v>0</v>
      </c>
      <c r="AA155" s="109">
        <f t="shared" si="12"/>
        <v>0</v>
      </c>
      <c r="AB155" s="109">
        <f t="shared" si="13"/>
        <v>0</v>
      </c>
      <c r="AC155" s="109">
        <f t="shared" si="14"/>
        <v>0</v>
      </c>
    </row>
    <row r="156" spans="1:29">
      <c r="A156" s="49" t="s">
        <v>63</v>
      </c>
      <c r="B156" s="46">
        <v>0</v>
      </c>
      <c r="C156" s="46">
        <v>0</v>
      </c>
      <c r="D156" s="46">
        <v>0</v>
      </c>
      <c r="E156" s="46">
        <v>0</v>
      </c>
      <c r="F156" s="46">
        <v>0</v>
      </c>
      <c r="G156" s="46">
        <v>0</v>
      </c>
      <c r="H156" s="46">
        <v>0</v>
      </c>
      <c r="I156" s="46">
        <v>0</v>
      </c>
      <c r="J156" s="46">
        <v>0</v>
      </c>
      <c r="K156" s="46">
        <v>0</v>
      </c>
      <c r="L156" s="46">
        <v>0</v>
      </c>
      <c r="M156" s="46">
        <v>0</v>
      </c>
      <c r="N156" s="46">
        <v>0</v>
      </c>
      <c r="O156" s="46">
        <v>0</v>
      </c>
      <c r="P156" s="46">
        <v>0</v>
      </c>
      <c r="Q156" s="46">
        <v>0</v>
      </c>
      <c r="R156" s="46">
        <v>0</v>
      </c>
      <c r="S156" s="46">
        <v>0</v>
      </c>
      <c r="T156" s="46">
        <v>0</v>
      </c>
      <c r="U156" s="46">
        <v>0</v>
      </c>
      <c r="V156" s="46">
        <v>0</v>
      </c>
      <c r="W156" s="46">
        <v>0</v>
      </c>
      <c r="Y156" s="109">
        <f t="shared" si="10"/>
        <v>0</v>
      </c>
      <c r="Z156" s="109">
        <f t="shared" si="11"/>
        <v>0</v>
      </c>
      <c r="AA156" s="109">
        <f t="shared" si="12"/>
        <v>0</v>
      </c>
      <c r="AB156" s="109">
        <f t="shared" si="13"/>
        <v>0</v>
      </c>
      <c r="AC156" s="109">
        <f t="shared" si="14"/>
        <v>0</v>
      </c>
    </row>
    <row r="157" spans="1:29">
      <c r="A157" s="49" t="s">
        <v>760</v>
      </c>
      <c r="B157" s="46">
        <v>0</v>
      </c>
      <c r="C157" s="46">
        <v>0</v>
      </c>
      <c r="D157" s="46">
        <v>0</v>
      </c>
      <c r="E157" s="46">
        <v>0</v>
      </c>
      <c r="F157" s="46">
        <v>0</v>
      </c>
      <c r="G157" s="46">
        <v>0</v>
      </c>
      <c r="H157" s="46">
        <v>0</v>
      </c>
      <c r="I157" s="46">
        <v>0</v>
      </c>
      <c r="J157" s="46">
        <v>0</v>
      </c>
      <c r="K157" s="46">
        <v>0</v>
      </c>
      <c r="L157" s="46">
        <v>0</v>
      </c>
      <c r="M157" s="46">
        <v>0</v>
      </c>
      <c r="N157" s="46">
        <v>0</v>
      </c>
      <c r="O157" s="46">
        <v>0</v>
      </c>
      <c r="P157" s="46">
        <v>0</v>
      </c>
      <c r="Q157" s="46">
        <v>0</v>
      </c>
      <c r="R157" s="46">
        <v>0</v>
      </c>
      <c r="S157" s="46">
        <v>0</v>
      </c>
      <c r="T157" s="46">
        <v>0</v>
      </c>
      <c r="U157" s="46">
        <v>0</v>
      </c>
      <c r="V157" s="46">
        <v>0</v>
      </c>
      <c r="W157" s="46">
        <v>0</v>
      </c>
      <c r="Y157" s="109">
        <f t="shared" si="10"/>
        <v>0</v>
      </c>
      <c r="Z157" s="109">
        <f t="shared" si="11"/>
        <v>0</v>
      </c>
      <c r="AA157" s="109">
        <f t="shared" si="12"/>
        <v>0</v>
      </c>
      <c r="AB157" s="109">
        <f t="shared" si="13"/>
        <v>0</v>
      </c>
      <c r="AC157" s="109">
        <f t="shared" si="14"/>
        <v>0</v>
      </c>
    </row>
    <row r="158" spans="1:29">
      <c r="A158" s="49" t="s">
        <v>113</v>
      </c>
      <c r="B158" s="46">
        <v>0</v>
      </c>
      <c r="C158" s="46">
        <v>0</v>
      </c>
      <c r="D158" s="46">
        <v>0</v>
      </c>
      <c r="E158" s="46">
        <v>0</v>
      </c>
      <c r="F158" s="46">
        <v>0</v>
      </c>
      <c r="G158" s="46">
        <v>0</v>
      </c>
      <c r="H158" s="46">
        <v>0</v>
      </c>
      <c r="I158" s="46">
        <v>0</v>
      </c>
      <c r="J158" s="46">
        <v>0</v>
      </c>
      <c r="K158" s="46">
        <v>0</v>
      </c>
      <c r="L158" s="46">
        <v>0</v>
      </c>
      <c r="M158" s="46">
        <v>0</v>
      </c>
      <c r="N158" s="46">
        <v>0</v>
      </c>
      <c r="O158" s="46">
        <v>0</v>
      </c>
      <c r="P158" s="46">
        <v>0</v>
      </c>
      <c r="Q158" s="46">
        <v>0</v>
      </c>
      <c r="R158" s="46">
        <v>0</v>
      </c>
      <c r="S158" s="46">
        <v>0</v>
      </c>
      <c r="T158" s="46">
        <v>0</v>
      </c>
      <c r="U158" s="46">
        <v>0</v>
      </c>
      <c r="V158" s="46">
        <v>0</v>
      </c>
      <c r="W158" s="46">
        <v>0</v>
      </c>
      <c r="Y158" s="109">
        <f t="shared" si="10"/>
        <v>0</v>
      </c>
      <c r="Z158" s="109">
        <f t="shared" si="11"/>
        <v>0</v>
      </c>
      <c r="AA158" s="109">
        <f t="shared" si="12"/>
        <v>0</v>
      </c>
      <c r="AB158" s="109">
        <f t="shared" si="13"/>
        <v>0</v>
      </c>
      <c r="AC158" s="109">
        <f t="shared" si="14"/>
        <v>0</v>
      </c>
    </row>
    <row r="159" spans="1:29">
      <c r="A159" s="49" t="s">
        <v>762</v>
      </c>
      <c r="B159" s="46">
        <v>0</v>
      </c>
      <c r="C159" s="46">
        <v>0</v>
      </c>
      <c r="D159" s="46">
        <v>0</v>
      </c>
      <c r="E159" s="46">
        <v>0</v>
      </c>
      <c r="F159" s="46">
        <v>0</v>
      </c>
      <c r="G159" s="46">
        <v>0</v>
      </c>
      <c r="H159" s="46">
        <v>0</v>
      </c>
      <c r="I159" s="46">
        <v>0</v>
      </c>
      <c r="J159" s="46">
        <v>0</v>
      </c>
      <c r="K159" s="46">
        <v>0</v>
      </c>
      <c r="L159" s="46">
        <v>0</v>
      </c>
      <c r="M159" s="46">
        <v>0</v>
      </c>
      <c r="N159" s="46">
        <v>0</v>
      </c>
      <c r="O159" s="46">
        <v>0</v>
      </c>
      <c r="P159" s="46">
        <v>0</v>
      </c>
      <c r="Q159" s="46">
        <v>0</v>
      </c>
      <c r="R159" s="46">
        <v>0</v>
      </c>
      <c r="S159" s="46">
        <v>0</v>
      </c>
      <c r="T159" s="46">
        <v>0</v>
      </c>
      <c r="U159" s="46">
        <v>0</v>
      </c>
      <c r="V159" s="46">
        <v>0</v>
      </c>
      <c r="W159" s="46">
        <v>0</v>
      </c>
      <c r="Y159" s="109">
        <f t="shared" si="10"/>
        <v>0</v>
      </c>
      <c r="Z159" s="109">
        <f t="shared" si="11"/>
        <v>0</v>
      </c>
      <c r="AA159" s="109">
        <f t="shared" si="12"/>
        <v>0</v>
      </c>
      <c r="AB159" s="109">
        <f t="shared" si="13"/>
        <v>0</v>
      </c>
      <c r="AC159" s="109">
        <f t="shared" si="14"/>
        <v>0</v>
      </c>
    </row>
    <row r="160" spans="1:29">
      <c r="A160" s="49" t="s">
        <v>58</v>
      </c>
      <c r="B160" s="46">
        <v>0</v>
      </c>
      <c r="C160" s="46">
        <v>0</v>
      </c>
      <c r="D160" s="46">
        <v>0</v>
      </c>
      <c r="E160" s="46">
        <v>0</v>
      </c>
      <c r="F160" s="46">
        <v>0</v>
      </c>
      <c r="G160" s="46">
        <v>0</v>
      </c>
      <c r="H160" s="46">
        <v>0</v>
      </c>
      <c r="I160" s="46">
        <v>0</v>
      </c>
      <c r="J160" s="46">
        <v>0</v>
      </c>
      <c r="K160" s="46">
        <v>0</v>
      </c>
      <c r="L160" s="46">
        <v>0</v>
      </c>
      <c r="M160" s="46">
        <v>0</v>
      </c>
      <c r="N160" s="46">
        <v>0</v>
      </c>
      <c r="O160" s="46">
        <v>0</v>
      </c>
      <c r="P160" s="46">
        <v>0</v>
      </c>
      <c r="Q160" s="46">
        <v>0</v>
      </c>
      <c r="R160" s="46">
        <v>0</v>
      </c>
      <c r="S160" s="46">
        <v>0</v>
      </c>
      <c r="T160" s="46">
        <v>0</v>
      </c>
      <c r="U160" s="46">
        <v>0</v>
      </c>
      <c r="V160" s="46">
        <v>0</v>
      </c>
      <c r="W160" s="46">
        <v>0</v>
      </c>
      <c r="Y160" s="109">
        <f t="shared" si="10"/>
        <v>0</v>
      </c>
      <c r="Z160" s="109">
        <f t="shared" si="11"/>
        <v>0</v>
      </c>
      <c r="AA160" s="109">
        <f t="shared" si="12"/>
        <v>0</v>
      </c>
      <c r="AB160" s="109">
        <f t="shared" si="13"/>
        <v>0</v>
      </c>
      <c r="AC160" s="109">
        <f t="shared" si="14"/>
        <v>0</v>
      </c>
    </row>
    <row r="161" spans="1:29">
      <c r="A161" s="49" t="s">
        <v>130</v>
      </c>
      <c r="B161" s="46">
        <v>0</v>
      </c>
      <c r="C161" s="46">
        <v>0</v>
      </c>
      <c r="D161" s="46">
        <v>0</v>
      </c>
      <c r="E161" s="46">
        <v>0</v>
      </c>
      <c r="F161" s="46">
        <v>0</v>
      </c>
      <c r="G161" s="46">
        <v>0</v>
      </c>
      <c r="H161" s="46">
        <v>0</v>
      </c>
      <c r="I161" s="46">
        <v>0</v>
      </c>
      <c r="J161" s="46">
        <v>0</v>
      </c>
      <c r="K161" s="46">
        <v>0</v>
      </c>
      <c r="L161" s="46">
        <v>0</v>
      </c>
      <c r="M161" s="46">
        <v>0</v>
      </c>
      <c r="N161" s="46">
        <v>0</v>
      </c>
      <c r="O161" s="46">
        <v>0</v>
      </c>
      <c r="P161" s="46">
        <v>0</v>
      </c>
      <c r="Q161" s="46">
        <v>0</v>
      </c>
      <c r="R161" s="46">
        <v>0</v>
      </c>
      <c r="S161" s="46">
        <v>0</v>
      </c>
      <c r="T161" s="46">
        <v>0</v>
      </c>
      <c r="U161" s="46">
        <v>0</v>
      </c>
      <c r="V161" s="46">
        <v>0</v>
      </c>
      <c r="W161" s="46">
        <v>0</v>
      </c>
      <c r="Y161" s="109">
        <f t="shared" si="10"/>
        <v>0</v>
      </c>
      <c r="Z161" s="109">
        <f t="shared" si="11"/>
        <v>0</v>
      </c>
      <c r="AA161" s="109">
        <f t="shared" si="12"/>
        <v>0</v>
      </c>
      <c r="AB161" s="109">
        <f t="shared" si="13"/>
        <v>0</v>
      </c>
      <c r="AC161" s="109">
        <f t="shared" si="14"/>
        <v>0</v>
      </c>
    </row>
    <row r="162" spans="1:29">
      <c r="A162" s="49" t="s">
        <v>64</v>
      </c>
      <c r="B162" s="46">
        <v>0</v>
      </c>
      <c r="C162" s="46">
        <v>0</v>
      </c>
      <c r="D162" s="46">
        <v>0</v>
      </c>
      <c r="E162" s="46">
        <v>0</v>
      </c>
      <c r="F162" s="46">
        <v>0</v>
      </c>
      <c r="G162" s="46">
        <v>0</v>
      </c>
      <c r="H162" s="46">
        <v>0</v>
      </c>
      <c r="I162" s="46">
        <v>0</v>
      </c>
      <c r="J162" s="46">
        <v>0</v>
      </c>
      <c r="K162" s="46">
        <v>0</v>
      </c>
      <c r="L162" s="46">
        <v>0</v>
      </c>
      <c r="M162" s="46">
        <v>0</v>
      </c>
      <c r="N162" s="46">
        <v>0</v>
      </c>
      <c r="O162" s="46">
        <v>0</v>
      </c>
      <c r="P162" s="46">
        <v>0</v>
      </c>
      <c r="Q162" s="46">
        <v>0</v>
      </c>
      <c r="R162" s="46">
        <v>0</v>
      </c>
      <c r="S162" s="46">
        <v>0</v>
      </c>
      <c r="T162" s="46">
        <v>0</v>
      </c>
      <c r="U162" s="46">
        <v>0</v>
      </c>
      <c r="V162" s="46">
        <v>0</v>
      </c>
      <c r="W162" s="46">
        <v>0</v>
      </c>
      <c r="Y162" s="109">
        <f t="shared" si="10"/>
        <v>0</v>
      </c>
      <c r="Z162" s="109">
        <f t="shared" si="11"/>
        <v>0</v>
      </c>
      <c r="AA162" s="109">
        <f t="shared" si="12"/>
        <v>0</v>
      </c>
      <c r="AB162" s="109">
        <f t="shared" si="13"/>
        <v>0</v>
      </c>
      <c r="AC162" s="109">
        <f t="shared" si="14"/>
        <v>0</v>
      </c>
    </row>
    <row r="163" spans="1:29">
      <c r="A163" s="49" t="s">
        <v>28</v>
      </c>
      <c r="B163" s="46">
        <v>0</v>
      </c>
      <c r="C163" s="46">
        <v>0</v>
      </c>
      <c r="D163" s="46">
        <v>0</v>
      </c>
      <c r="E163" s="46">
        <v>0</v>
      </c>
      <c r="F163" s="46">
        <v>0</v>
      </c>
      <c r="G163" s="46">
        <v>0</v>
      </c>
      <c r="H163" s="46">
        <v>0</v>
      </c>
      <c r="I163" s="46">
        <v>0</v>
      </c>
      <c r="J163" s="46">
        <v>0</v>
      </c>
      <c r="K163" s="46">
        <v>0</v>
      </c>
      <c r="L163" s="46">
        <v>0</v>
      </c>
      <c r="M163" s="46">
        <v>0</v>
      </c>
      <c r="N163" s="46">
        <v>0</v>
      </c>
      <c r="O163" s="46">
        <v>0</v>
      </c>
      <c r="P163" s="46">
        <v>0</v>
      </c>
      <c r="Q163" s="46">
        <v>0</v>
      </c>
      <c r="R163" s="46">
        <v>0</v>
      </c>
      <c r="S163" s="46">
        <v>0</v>
      </c>
      <c r="T163" s="46">
        <v>0</v>
      </c>
      <c r="U163" s="46">
        <v>0</v>
      </c>
      <c r="V163" s="46">
        <v>0</v>
      </c>
      <c r="W163" s="46">
        <v>0</v>
      </c>
      <c r="Y163" s="109">
        <f t="shared" si="10"/>
        <v>0</v>
      </c>
      <c r="Z163" s="109">
        <f t="shared" si="11"/>
        <v>0</v>
      </c>
      <c r="AA163" s="109">
        <f t="shared" si="12"/>
        <v>0</v>
      </c>
      <c r="AB163" s="109">
        <f t="shared" si="13"/>
        <v>0</v>
      </c>
      <c r="AC163" s="109">
        <f t="shared" si="14"/>
        <v>0</v>
      </c>
    </row>
    <row r="164" spans="1:29">
      <c r="A164" s="49" t="s">
        <v>65</v>
      </c>
      <c r="B164" s="46">
        <v>0</v>
      </c>
      <c r="C164" s="46">
        <v>0</v>
      </c>
      <c r="D164" s="46">
        <v>0</v>
      </c>
      <c r="E164" s="46">
        <v>0</v>
      </c>
      <c r="F164" s="46">
        <v>0</v>
      </c>
      <c r="G164" s="46">
        <v>0</v>
      </c>
      <c r="H164" s="46">
        <v>0</v>
      </c>
      <c r="I164" s="46">
        <v>0</v>
      </c>
      <c r="J164" s="46">
        <v>0</v>
      </c>
      <c r="K164" s="46">
        <v>0</v>
      </c>
      <c r="L164" s="46">
        <v>0</v>
      </c>
      <c r="M164" s="46">
        <v>0</v>
      </c>
      <c r="N164" s="46">
        <v>0</v>
      </c>
      <c r="O164" s="46">
        <v>0</v>
      </c>
      <c r="P164" s="46">
        <v>0</v>
      </c>
      <c r="Q164" s="46">
        <v>0</v>
      </c>
      <c r="R164" s="46">
        <v>0</v>
      </c>
      <c r="S164" s="46">
        <v>0</v>
      </c>
      <c r="T164" s="46">
        <v>0</v>
      </c>
      <c r="U164" s="46">
        <v>0</v>
      </c>
      <c r="V164" s="46">
        <v>0</v>
      </c>
      <c r="W164" s="46">
        <v>0</v>
      </c>
      <c r="Y164" s="109">
        <f t="shared" si="10"/>
        <v>0</v>
      </c>
      <c r="Z164" s="109">
        <f t="shared" si="11"/>
        <v>0</v>
      </c>
      <c r="AA164" s="109">
        <f t="shared" si="12"/>
        <v>0</v>
      </c>
      <c r="AB164" s="109">
        <f t="shared" si="13"/>
        <v>0</v>
      </c>
      <c r="AC164" s="109">
        <f t="shared" si="14"/>
        <v>0</v>
      </c>
    </row>
    <row r="165" spans="1:29">
      <c r="A165" s="49" t="s">
        <v>131</v>
      </c>
      <c r="B165" s="46">
        <v>0</v>
      </c>
      <c r="C165" s="46">
        <v>0</v>
      </c>
      <c r="D165" s="46">
        <v>0</v>
      </c>
      <c r="E165" s="46">
        <v>0</v>
      </c>
      <c r="F165" s="46">
        <v>0</v>
      </c>
      <c r="G165" s="46">
        <v>0</v>
      </c>
      <c r="H165" s="46">
        <v>0</v>
      </c>
      <c r="I165" s="46">
        <v>0</v>
      </c>
      <c r="J165" s="46">
        <v>0</v>
      </c>
      <c r="K165" s="46">
        <v>0</v>
      </c>
      <c r="L165" s="46">
        <v>0</v>
      </c>
      <c r="M165" s="46">
        <v>0</v>
      </c>
      <c r="N165" s="46">
        <v>0</v>
      </c>
      <c r="O165" s="46">
        <v>0</v>
      </c>
      <c r="P165" s="46">
        <v>0</v>
      </c>
      <c r="Q165" s="46">
        <v>0</v>
      </c>
      <c r="R165" s="46">
        <v>0</v>
      </c>
      <c r="S165" s="46">
        <v>0</v>
      </c>
      <c r="T165" s="46">
        <v>0</v>
      </c>
      <c r="U165" s="46">
        <v>0</v>
      </c>
      <c r="V165" s="46">
        <v>0</v>
      </c>
      <c r="W165" s="46">
        <v>0</v>
      </c>
      <c r="Y165" s="109">
        <f t="shared" si="10"/>
        <v>0</v>
      </c>
      <c r="Z165" s="109">
        <f t="shared" si="11"/>
        <v>0</v>
      </c>
      <c r="AA165" s="109">
        <f t="shared" si="12"/>
        <v>0</v>
      </c>
      <c r="AB165" s="109">
        <f t="shared" si="13"/>
        <v>0</v>
      </c>
      <c r="AC165" s="109">
        <f t="shared" si="14"/>
        <v>0</v>
      </c>
    </row>
    <row r="166" spans="1:29">
      <c r="A166" s="49" t="s">
        <v>49</v>
      </c>
      <c r="B166" s="46">
        <v>0</v>
      </c>
      <c r="C166" s="46">
        <v>0</v>
      </c>
      <c r="D166" s="46">
        <v>0</v>
      </c>
      <c r="E166" s="46">
        <v>0</v>
      </c>
      <c r="F166" s="46">
        <v>0</v>
      </c>
      <c r="G166" s="46">
        <v>0</v>
      </c>
      <c r="H166" s="46">
        <v>0</v>
      </c>
      <c r="I166" s="46">
        <v>0</v>
      </c>
      <c r="J166" s="46">
        <v>0</v>
      </c>
      <c r="K166" s="46">
        <v>0</v>
      </c>
      <c r="L166" s="46">
        <v>0</v>
      </c>
      <c r="M166" s="46">
        <v>0</v>
      </c>
      <c r="N166" s="46">
        <v>0</v>
      </c>
      <c r="O166" s="46">
        <v>0</v>
      </c>
      <c r="P166" s="46">
        <v>0</v>
      </c>
      <c r="Q166" s="46">
        <v>0</v>
      </c>
      <c r="R166" s="46">
        <v>0</v>
      </c>
      <c r="S166" s="46">
        <v>0</v>
      </c>
      <c r="T166" s="46">
        <v>0</v>
      </c>
      <c r="U166" s="46">
        <v>0</v>
      </c>
      <c r="V166" s="46">
        <v>0</v>
      </c>
      <c r="W166" s="46">
        <v>0</v>
      </c>
      <c r="Y166" s="109">
        <f t="shared" si="10"/>
        <v>0</v>
      </c>
      <c r="Z166" s="109">
        <f t="shared" si="11"/>
        <v>0</v>
      </c>
      <c r="AA166" s="109">
        <f t="shared" si="12"/>
        <v>0</v>
      </c>
      <c r="AB166" s="109">
        <f t="shared" si="13"/>
        <v>0</v>
      </c>
      <c r="AC166" s="109">
        <f t="shared" si="14"/>
        <v>0</v>
      </c>
    </row>
    <row r="167" spans="1:29">
      <c r="A167" s="49" t="s">
        <v>767</v>
      </c>
      <c r="B167" s="46">
        <v>0</v>
      </c>
      <c r="C167" s="46">
        <v>0</v>
      </c>
      <c r="D167" s="46">
        <v>0</v>
      </c>
      <c r="E167" s="46">
        <v>0</v>
      </c>
      <c r="F167" s="46">
        <v>0</v>
      </c>
      <c r="G167" s="46">
        <v>0</v>
      </c>
      <c r="H167" s="46">
        <v>0</v>
      </c>
      <c r="I167" s="46">
        <v>0</v>
      </c>
      <c r="J167" s="46">
        <v>0</v>
      </c>
      <c r="K167" s="46">
        <v>0</v>
      </c>
      <c r="L167" s="46">
        <v>0</v>
      </c>
      <c r="M167" s="46">
        <v>0</v>
      </c>
      <c r="N167" s="46">
        <v>0</v>
      </c>
      <c r="O167" s="46">
        <v>0</v>
      </c>
      <c r="P167" s="46">
        <v>0</v>
      </c>
      <c r="Q167" s="46">
        <v>0</v>
      </c>
      <c r="R167" s="46">
        <v>0</v>
      </c>
      <c r="S167" s="46">
        <v>0</v>
      </c>
      <c r="T167" s="46">
        <v>0</v>
      </c>
      <c r="U167" s="46">
        <v>0</v>
      </c>
      <c r="V167" s="46">
        <v>0</v>
      </c>
      <c r="W167" s="46">
        <v>0</v>
      </c>
      <c r="Y167" s="109">
        <f t="shared" si="10"/>
        <v>0</v>
      </c>
      <c r="Z167" s="109">
        <f t="shared" si="11"/>
        <v>0</v>
      </c>
      <c r="AA167" s="109">
        <f t="shared" si="12"/>
        <v>0</v>
      </c>
      <c r="AB167" s="109">
        <f t="shared" si="13"/>
        <v>0</v>
      </c>
      <c r="AC167" s="109">
        <f t="shared" si="14"/>
        <v>0</v>
      </c>
    </row>
    <row r="168" spans="1:29">
      <c r="A168" s="49" t="s">
        <v>768</v>
      </c>
      <c r="B168" s="46">
        <v>0</v>
      </c>
      <c r="C168" s="46">
        <v>0</v>
      </c>
      <c r="D168" s="46">
        <v>0</v>
      </c>
      <c r="E168" s="46">
        <v>0</v>
      </c>
      <c r="F168" s="46">
        <v>0</v>
      </c>
      <c r="G168" s="46">
        <v>0</v>
      </c>
      <c r="H168" s="46">
        <v>0</v>
      </c>
      <c r="I168" s="46">
        <v>0</v>
      </c>
      <c r="J168" s="46">
        <v>0</v>
      </c>
      <c r="K168" s="46">
        <v>0</v>
      </c>
      <c r="L168" s="46">
        <v>0</v>
      </c>
      <c r="M168" s="46">
        <v>0</v>
      </c>
      <c r="N168" s="46">
        <v>0</v>
      </c>
      <c r="O168" s="46">
        <v>0</v>
      </c>
      <c r="P168" s="46">
        <v>0</v>
      </c>
      <c r="Q168" s="46">
        <v>0</v>
      </c>
      <c r="R168" s="46">
        <v>0</v>
      </c>
      <c r="S168" s="46">
        <v>0</v>
      </c>
      <c r="T168" s="46">
        <v>0</v>
      </c>
      <c r="U168" s="46">
        <v>0</v>
      </c>
      <c r="V168" s="46">
        <v>0</v>
      </c>
      <c r="W168" s="46">
        <v>0</v>
      </c>
      <c r="Y168" s="109">
        <f t="shared" si="10"/>
        <v>0</v>
      </c>
      <c r="Z168" s="109">
        <f t="shared" si="11"/>
        <v>0</v>
      </c>
      <c r="AA168" s="109">
        <f t="shared" si="12"/>
        <v>0</v>
      </c>
      <c r="AB168" s="109">
        <f t="shared" si="13"/>
        <v>0</v>
      </c>
      <c r="AC168" s="109">
        <f t="shared" si="14"/>
        <v>0</v>
      </c>
    </row>
    <row r="169" spans="1:29">
      <c r="A169" s="49" t="s">
        <v>121</v>
      </c>
      <c r="B169" s="46">
        <v>0</v>
      </c>
      <c r="C169" s="46">
        <v>0</v>
      </c>
      <c r="D169" s="46">
        <v>0</v>
      </c>
      <c r="E169" s="46">
        <v>0</v>
      </c>
      <c r="F169" s="46">
        <v>0</v>
      </c>
      <c r="G169" s="46">
        <v>0</v>
      </c>
      <c r="H169" s="46">
        <v>0</v>
      </c>
      <c r="I169" s="46">
        <v>0</v>
      </c>
      <c r="J169" s="46">
        <v>0</v>
      </c>
      <c r="K169" s="46">
        <v>0</v>
      </c>
      <c r="L169" s="46">
        <v>0</v>
      </c>
      <c r="M169" s="46">
        <v>0</v>
      </c>
      <c r="N169" s="46">
        <v>0</v>
      </c>
      <c r="O169" s="46">
        <v>0</v>
      </c>
      <c r="P169" s="46">
        <v>0</v>
      </c>
      <c r="Q169" s="46">
        <v>0</v>
      </c>
      <c r="R169" s="46">
        <v>0</v>
      </c>
      <c r="S169" s="46">
        <v>0</v>
      </c>
      <c r="T169" s="46">
        <v>0</v>
      </c>
      <c r="U169" s="46">
        <v>0</v>
      </c>
      <c r="V169" s="46">
        <v>0</v>
      </c>
      <c r="W169" s="46">
        <v>0</v>
      </c>
      <c r="Y169" s="109">
        <f t="shared" si="10"/>
        <v>0</v>
      </c>
      <c r="Z169" s="109">
        <f t="shared" si="11"/>
        <v>0</v>
      </c>
      <c r="AA169" s="109">
        <f t="shared" si="12"/>
        <v>0</v>
      </c>
      <c r="AB169" s="109">
        <f t="shared" si="13"/>
        <v>0</v>
      </c>
      <c r="AC169" s="109">
        <f t="shared" si="14"/>
        <v>0</v>
      </c>
    </row>
    <row r="170" spans="1:29">
      <c r="A170" s="49" t="s">
        <v>122</v>
      </c>
      <c r="B170" s="46">
        <v>0</v>
      </c>
      <c r="C170" s="46">
        <v>0</v>
      </c>
      <c r="D170" s="46">
        <v>0</v>
      </c>
      <c r="E170" s="46">
        <v>0</v>
      </c>
      <c r="F170" s="46">
        <v>0</v>
      </c>
      <c r="G170" s="46">
        <v>0</v>
      </c>
      <c r="H170" s="46">
        <v>0</v>
      </c>
      <c r="I170" s="46">
        <v>0</v>
      </c>
      <c r="J170" s="46">
        <v>0</v>
      </c>
      <c r="K170" s="46">
        <v>0</v>
      </c>
      <c r="L170" s="46">
        <v>0</v>
      </c>
      <c r="M170" s="46">
        <v>0</v>
      </c>
      <c r="N170" s="46">
        <v>0</v>
      </c>
      <c r="O170" s="46">
        <v>0</v>
      </c>
      <c r="P170" s="46">
        <v>0</v>
      </c>
      <c r="Q170" s="46">
        <v>0</v>
      </c>
      <c r="R170" s="46">
        <v>0</v>
      </c>
      <c r="S170" s="46">
        <v>0</v>
      </c>
      <c r="T170" s="46">
        <v>0</v>
      </c>
      <c r="U170" s="46">
        <v>0</v>
      </c>
      <c r="V170" s="46">
        <v>0</v>
      </c>
      <c r="W170" s="46">
        <v>0</v>
      </c>
      <c r="Y170" s="109">
        <f t="shared" si="10"/>
        <v>0</v>
      </c>
      <c r="Z170" s="109">
        <f t="shared" si="11"/>
        <v>0</v>
      </c>
      <c r="AA170" s="109">
        <f t="shared" si="12"/>
        <v>0</v>
      </c>
      <c r="AB170" s="109">
        <f t="shared" si="13"/>
        <v>0</v>
      </c>
      <c r="AC170" s="109">
        <f t="shared" si="14"/>
        <v>0</v>
      </c>
    </row>
    <row r="171" spans="1:29">
      <c r="A171" s="49" t="s">
        <v>123</v>
      </c>
      <c r="B171" s="46">
        <v>0</v>
      </c>
      <c r="C171" s="46">
        <v>0</v>
      </c>
      <c r="D171" s="46">
        <v>0</v>
      </c>
      <c r="E171" s="46">
        <v>0</v>
      </c>
      <c r="F171" s="46">
        <v>0</v>
      </c>
      <c r="G171" s="46">
        <v>0</v>
      </c>
      <c r="H171" s="46">
        <v>0</v>
      </c>
      <c r="I171" s="46">
        <v>0</v>
      </c>
      <c r="J171" s="46">
        <v>0</v>
      </c>
      <c r="K171" s="46">
        <v>0</v>
      </c>
      <c r="L171" s="46">
        <v>0</v>
      </c>
      <c r="M171" s="46">
        <v>0</v>
      </c>
      <c r="N171" s="46">
        <v>0</v>
      </c>
      <c r="O171" s="46">
        <v>0</v>
      </c>
      <c r="P171" s="46">
        <v>0</v>
      </c>
      <c r="Q171" s="46">
        <v>0</v>
      </c>
      <c r="R171" s="46">
        <v>0</v>
      </c>
      <c r="S171" s="46">
        <v>0</v>
      </c>
      <c r="T171" s="46">
        <v>0</v>
      </c>
      <c r="U171" s="46">
        <v>0</v>
      </c>
      <c r="V171" s="46">
        <v>0</v>
      </c>
      <c r="W171" s="46">
        <v>0</v>
      </c>
      <c r="Y171" s="109">
        <f t="shared" si="10"/>
        <v>0</v>
      </c>
      <c r="Z171" s="109">
        <f t="shared" si="11"/>
        <v>0</v>
      </c>
      <c r="AA171" s="109">
        <f t="shared" si="12"/>
        <v>0</v>
      </c>
      <c r="AB171" s="109">
        <f t="shared" si="13"/>
        <v>0</v>
      </c>
      <c r="AC171" s="109">
        <f t="shared" si="14"/>
        <v>0</v>
      </c>
    </row>
    <row r="172" spans="1:29">
      <c r="A172" s="49" t="s">
        <v>29</v>
      </c>
      <c r="B172" s="46">
        <v>0</v>
      </c>
      <c r="C172" s="46">
        <v>0</v>
      </c>
      <c r="D172" s="46">
        <v>0</v>
      </c>
      <c r="E172" s="46">
        <v>0</v>
      </c>
      <c r="F172" s="46">
        <v>0</v>
      </c>
      <c r="G172" s="46">
        <v>0</v>
      </c>
      <c r="H172" s="46">
        <v>0</v>
      </c>
      <c r="I172" s="46">
        <v>0</v>
      </c>
      <c r="J172" s="46">
        <v>0</v>
      </c>
      <c r="K172" s="46">
        <v>0</v>
      </c>
      <c r="L172" s="46">
        <v>0</v>
      </c>
      <c r="M172" s="46">
        <v>0</v>
      </c>
      <c r="N172" s="46">
        <v>0</v>
      </c>
      <c r="O172" s="46">
        <v>0</v>
      </c>
      <c r="P172" s="46">
        <v>0</v>
      </c>
      <c r="Q172" s="46">
        <v>0</v>
      </c>
      <c r="R172" s="46">
        <v>0</v>
      </c>
      <c r="S172" s="46">
        <v>0</v>
      </c>
      <c r="T172" s="46">
        <v>0</v>
      </c>
      <c r="U172" s="46">
        <v>0</v>
      </c>
      <c r="V172" s="46">
        <v>0</v>
      </c>
      <c r="W172" s="46">
        <v>0</v>
      </c>
      <c r="Y172" s="109">
        <f t="shared" si="10"/>
        <v>0</v>
      </c>
      <c r="Z172" s="109">
        <f t="shared" si="11"/>
        <v>0</v>
      </c>
      <c r="AA172" s="109">
        <f t="shared" si="12"/>
        <v>0</v>
      </c>
      <c r="AB172" s="109">
        <f t="shared" si="13"/>
        <v>0</v>
      </c>
      <c r="AC172" s="109">
        <f t="shared" si="14"/>
        <v>0</v>
      </c>
    </row>
    <row r="173" spans="1:29">
      <c r="A173" s="49" t="s">
        <v>771</v>
      </c>
      <c r="B173" s="46">
        <v>0</v>
      </c>
      <c r="C173" s="46">
        <v>0</v>
      </c>
      <c r="D173" s="46">
        <v>0</v>
      </c>
      <c r="E173" s="46">
        <v>0</v>
      </c>
      <c r="F173" s="46">
        <v>0</v>
      </c>
      <c r="G173" s="46">
        <v>0</v>
      </c>
      <c r="H173" s="46">
        <v>0</v>
      </c>
      <c r="I173" s="46">
        <v>0</v>
      </c>
      <c r="J173" s="46">
        <v>0</v>
      </c>
      <c r="K173" s="46">
        <v>0</v>
      </c>
      <c r="L173" s="46">
        <v>0</v>
      </c>
      <c r="M173" s="46">
        <v>0</v>
      </c>
      <c r="N173" s="46">
        <v>0</v>
      </c>
      <c r="O173" s="46">
        <v>0</v>
      </c>
      <c r="P173" s="46">
        <v>0</v>
      </c>
      <c r="Q173" s="46">
        <v>0</v>
      </c>
      <c r="R173" s="46">
        <v>0</v>
      </c>
      <c r="S173" s="46">
        <v>0</v>
      </c>
      <c r="T173" s="46">
        <v>0</v>
      </c>
      <c r="U173" s="46">
        <v>0</v>
      </c>
      <c r="V173" s="46">
        <v>0</v>
      </c>
      <c r="W173" s="46">
        <v>0</v>
      </c>
      <c r="Y173" s="109">
        <f t="shared" si="10"/>
        <v>0</v>
      </c>
      <c r="Z173" s="109">
        <f t="shared" si="11"/>
        <v>0</v>
      </c>
      <c r="AA173" s="109">
        <f t="shared" si="12"/>
        <v>0</v>
      </c>
      <c r="AB173" s="109">
        <f t="shared" si="13"/>
        <v>0</v>
      </c>
      <c r="AC173" s="109">
        <f t="shared" si="14"/>
        <v>0</v>
      </c>
    </row>
    <row r="174" spans="1:29">
      <c r="A174" s="49" t="s">
        <v>125</v>
      </c>
      <c r="B174" s="46">
        <v>0</v>
      </c>
      <c r="C174" s="46">
        <v>0</v>
      </c>
      <c r="D174" s="46">
        <v>0</v>
      </c>
      <c r="E174" s="46">
        <v>0</v>
      </c>
      <c r="F174" s="46">
        <v>0</v>
      </c>
      <c r="G174" s="46">
        <v>0</v>
      </c>
      <c r="H174" s="46">
        <v>0</v>
      </c>
      <c r="I174" s="46">
        <v>0</v>
      </c>
      <c r="J174" s="46">
        <v>0</v>
      </c>
      <c r="K174" s="46">
        <v>0</v>
      </c>
      <c r="L174" s="46">
        <v>0</v>
      </c>
      <c r="M174" s="46">
        <v>0</v>
      </c>
      <c r="N174" s="46">
        <v>0</v>
      </c>
      <c r="O174" s="46">
        <v>0</v>
      </c>
      <c r="P174" s="46">
        <v>0</v>
      </c>
      <c r="Q174" s="46">
        <v>0</v>
      </c>
      <c r="R174" s="46">
        <v>0</v>
      </c>
      <c r="S174" s="46">
        <v>0</v>
      </c>
      <c r="T174" s="46">
        <v>0</v>
      </c>
      <c r="U174" s="46">
        <v>0</v>
      </c>
      <c r="V174" s="46">
        <v>0</v>
      </c>
      <c r="W174" s="46">
        <v>0</v>
      </c>
      <c r="Y174" s="109">
        <f t="shared" si="10"/>
        <v>0</v>
      </c>
      <c r="Z174" s="109">
        <f t="shared" si="11"/>
        <v>0</v>
      </c>
      <c r="AA174" s="109">
        <f t="shared" si="12"/>
        <v>0</v>
      </c>
      <c r="AB174" s="109">
        <f t="shared" si="13"/>
        <v>0</v>
      </c>
      <c r="AC174" s="109">
        <f t="shared" si="14"/>
        <v>0</v>
      </c>
    </row>
    <row r="175" spans="1:29">
      <c r="A175" s="49" t="s">
        <v>54</v>
      </c>
      <c r="B175" s="46">
        <v>0</v>
      </c>
      <c r="C175" s="46">
        <v>0</v>
      </c>
      <c r="D175" s="46">
        <v>0</v>
      </c>
      <c r="E175" s="46">
        <v>0</v>
      </c>
      <c r="F175" s="46">
        <v>0</v>
      </c>
      <c r="G175" s="46">
        <v>0</v>
      </c>
      <c r="H175" s="46">
        <v>0</v>
      </c>
      <c r="I175" s="46">
        <v>0</v>
      </c>
      <c r="J175" s="46">
        <v>0</v>
      </c>
      <c r="K175" s="46">
        <v>0</v>
      </c>
      <c r="L175" s="46">
        <v>0</v>
      </c>
      <c r="M175" s="46">
        <v>0</v>
      </c>
      <c r="N175" s="46">
        <v>0</v>
      </c>
      <c r="O175" s="46">
        <v>0</v>
      </c>
      <c r="P175" s="46">
        <v>0</v>
      </c>
      <c r="Q175" s="46">
        <v>0</v>
      </c>
      <c r="R175" s="46">
        <v>0</v>
      </c>
      <c r="S175" s="46">
        <v>0</v>
      </c>
      <c r="T175" s="46">
        <v>0</v>
      </c>
      <c r="U175" s="46">
        <v>0</v>
      </c>
      <c r="V175" s="46">
        <v>0</v>
      </c>
      <c r="W175" s="46">
        <v>0</v>
      </c>
      <c r="Y175" s="109">
        <f t="shared" si="10"/>
        <v>0</v>
      </c>
      <c r="Z175" s="109">
        <f t="shared" si="11"/>
        <v>0</v>
      </c>
      <c r="AA175" s="109">
        <f t="shared" si="12"/>
        <v>0</v>
      </c>
      <c r="AB175" s="109">
        <f t="shared" si="13"/>
        <v>0</v>
      </c>
      <c r="AC175" s="109">
        <f t="shared" si="14"/>
        <v>0</v>
      </c>
    </row>
    <row r="176" spans="1:29">
      <c r="A176" s="49" t="s">
        <v>784</v>
      </c>
      <c r="B176" s="46">
        <v>0</v>
      </c>
      <c r="C176" s="46">
        <v>0</v>
      </c>
      <c r="D176" s="46">
        <v>0</v>
      </c>
      <c r="E176" s="46">
        <v>0</v>
      </c>
      <c r="F176" s="46">
        <v>0</v>
      </c>
      <c r="G176" s="46">
        <v>0</v>
      </c>
      <c r="H176" s="46">
        <v>0</v>
      </c>
      <c r="I176" s="46">
        <v>0</v>
      </c>
      <c r="J176" s="46">
        <v>0</v>
      </c>
      <c r="K176" s="46">
        <v>0</v>
      </c>
      <c r="L176" s="46">
        <v>0</v>
      </c>
      <c r="M176" s="46">
        <v>0</v>
      </c>
      <c r="N176" s="46">
        <v>0</v>
      </c>
      <c r="O176" s="46">
        <v>0</v>
      </c>
      <c r="P176" s="46">
        <v>0</v>
      </c>
      <c r="Q176" s="46">
        <v>0</v>
      </c>
      <c r="R176" s="46">
        <v>0</v>
      </c>
      <c r="S176" s="46">
        <v>0</v>
      </c>
      <c r="T176" s="46">
        <v>0</v>
      </c>
      <c r="U176" s="46">
        <v>0</v>
      </c>
      <c r="V176" s="46">
        <v>0</v>
      </c>
      <c r="W176" s="46">
        <v>0</v>
      </c>
      <c r="Y176" s="109">
        <f t="shared" si="10"/>
        <v>0</v>
      </c>
      <c r="Z176" s="109">
        <f t="shared" si="11"/>
        <v>0</v>
      </c>
      <c r="AA176" s="109">
        <f t="shared" si="12"/>
        <v>0</v>
      </c>
      <c r="AB176" s="109">
        <f t="shared" si="13"/>
        <v>0</v>
      </c>
      <c r="AC176" s="109">
        <f t="shared" si="14"/>
        <v>0</v>
      </c>
    </row>
    <row r="177" spans="1:29">
      <c r="A177" s="49" t="s">
        <v>785</v>
      </c>
      <c r="B177" s="46">
        <v>0</v>
      </c>
      <c r="C177" s="46">
        <v>0</v>
      </c>
      <c r="D177" s="46">
        <v>0</v>
      </c>
      <c r="E177" s="46">
        <v>0</v>
      </c>
      <c r="F177" s="46">
        <v>0</v>
      </c>
      <c r="G177" s="46">
        <v>0</v>
      </c>
      <c r="H177" s="46">
        <v>0</v>
      </c>
      <c r="I177" s="46">
        <v>0</v>
      </c>
      <c r="J177" s="46">
        <v>0</v>
      </c>
      <c r="K177" s="46">
        <v>0</v>
      </c>
      <c r="L177" s="46">
        <v>0</v>
      </c>
      <c r="M177" s="46">
        <v>0</v>
      </c>
      <c r="N177" s="46">
        <v>0</v>
      </c>
      <c r="O177" s="46">
        <v>0</v>
      </c>
      <c r="P177" s="46">
        <v>0</v>
      </c>
      <c r="Q177" s="46">
        <v>0</v>
      </c>
      <c r="R177" s="46">
        <v>0</v>
      </c>
      <c r="S177" s="46">
        <v>0</v>
      </c>
      <c r="T177" s="46">
        <v>0</v>
      </c>
      <c r="U177" s="46">
        <v>0</v>
      </c>
      <c r="V177" s="46">
        <v>0</v>
      </c>
      <c r="W177" s="46">
        <v>0</v>
      </c>
      <c r="Y177" s="109">
        <f t="shared" si="10"/>
        <v>0</v>
      </c>
      <c r="Z177" s="109">
        <f t="shared" si="11"/>
        <v>0</v>
      </c>
      <c r="AA177" s="109">
        <f t="shared" si="12"/>
        <v>0</v>
      </c>
      <c r="AB177" s="109">
        <f t="shared" si="13"/>
        <v>0</v>
      </c>
      <c r="AC177" s="109">
        <f t="shared" si="14"/>
        <v>0</v>
      </c>
    </row>
    <row r="178" spans="1:29">
      <c r="A178" s="49" t="s">
        <v>792</v>
      </c>
      <c r="B178" s="46">
        <v>0</v>
      </c>
      <c r="C178" s="46">
        <v>0</v>
      </c>
      <c r="D178" s="46">
        <v>0</v>
      </c>
      <c r="E178" s="46">
        <v>0</v>
      </c>
      <c r="F178" s="46">
        <v>0</v>
      </c>
      <c r="G178" s="46">
        <v>0</v>
      </c>
      <c r="H178" s="46">
        <v>0</v>
      </c>
      <c r="I178" s="46">
        <v>0</v>
      </c>
      <c r="J178" s="46">
        <v>0</v>
      </c>
      <c r="K178" s="46">
        <v>0</v>
      </c>
      <c r="L178" s="46">
        <v>0</v>
      </c>
      <c r="M178" s="46">
        <v>0</v>
      </c>
      <c r="N178" s="46">
        <v>0</v>
      </c>
      <c r="O178" s="46">
        <v>0</v>
      </c>
      <c r="P178" s="46">
        <v>0</v>
      </c>
      <c r="Q178" s="46">
        <v>0</v>
      </c>
      <c r="R178" s="46">
        <v>0</v>
      </c>
      <c r="S178" s="46">
        <v>0</v>
      </c>
      <c r="T178" s="46">
        <v>0</v>
      </c>
      <c r="U178" s="46">
        <v>0</v>
      </c>
      <c r="V178" s="46">
        <v>0</v>
      </c>
      <c r="W178" s="46">
        <v>0</v>
      </c>
      <c r="Y178" s="109">
        <f t="shared" si="10"/>
        <v>0</v>
      </c>
      <c r="Z178" s="109">
        <f t="shared" si="11"/>
        <v>0</v>
      </c>
      <c r="AA178" s="109">
        <f t="shared" si="12"/>
        <v>0</v>
      </c>
      <c r="AB178" s="109">
        <f t="shared" si="13"/>
        <v>0</v>
      </c>
      <c r="AC178" s="109">
        <f t="shared" si="14"/>
        <v>0</v>
      </c>
    </row>
    <row r="179" spans="1:29">
      <c r="A179" s="49" t="s">
        <v>793</v>
      </c>
      <c r="B179" s="46">
        <v>0</v>
      </c>
      <c r="C179" s="46">
        <v>0</v>
      </c>
      <c r="D179" s="46">
        <v>0</v>
      </c>
      <c r="E179" s="46">
        <v>0</v>
      </c>
      <c r="F179" s="46">
        <v>0</v>
      </c>
      <c r="G179" s="46">
        <v>0</v>
      </c>
      <c r="H179" s="46">
        <v>0</v>
      </c>
      <c r="I179" s="46">
        <v>0</v>
      </c>
      <c r="J179" s="46">
        <v>0</v>
      </c>
      <c r="K179" s="46">
        <v>0</v>
      </c>
      <c r="L179" s="46">
        <v>0</v>
      </c>
      <c r="M179" s="46">
        <v>0</v>
      </c>
      <c r="N179" s="46">
        <v>0</v>
      </c>
      <c r="O179" s="46">
        <v>0</v>
      </c>
      <c r="P179" s="46">
        <v>0</v>
      </c>
      <c r="Q179" s="46">
        <v>0</v>
      </c>
      <c r="R179" s="46">
        <v>0</v>
      </c>
      <c r="S179" s="46">
        <v>0</v>
      </c>
      <c r="T179" s="46">
        <v>0</v>
      </c>
      <c r="U179" s="46">
        <v>0</v>
      </c>
      <c r="V179" s="46">
        <v>0</v>
      </c>
      <c r="W179" s="46">
        <v>0</v>
      </c>
      <c r="Y179" s="109">
        <f t="shared" si="10"/>
        <v>0</v>
      </c>
      <c r="Z179" s="109">
        <f t="shared" si="11"/>
        <v>0</v>
      </c>
      <c r="AA179" s="109">
        <f t="shared" si="12"/>
        <v>0</v>
      </c>
      <c r="AB179" s="109">
        <f t="shared" si="13"/>
        <v>0</v>
      </c>
      <c r="AC179" s="109">
        <f t="shared" si="14"/>
        <v>0</v>
      </c>
    </row>
    <row r="180" spans="1:29">
      <c r="A180" s="49" t="s">
        <v>795</v>
      </c>
      <c r="B180" s="46">
        <v>0</v>
      </c>
      <c r="C180" s="46">
        <v>0</v>
      </c>
      <c r="D180" s="46">
        <v>0</v>
      </c>
      <c r="E180" s="46">
        <v>0</v>
      </c>
      <c r="F180" s="46">
        <v>0</v>
      </c>
      <c r="G180" s="46">
        <v>0</v>
      </c>
      <c r="H180" s="46">
        <v>0</v>
      </c>
      <c r="I180" s="46">
        <v>0</v>
      </c>
      <c r="J180" s="46">
        <v>0</v>
      </c>
      <c r="K180" s="46">
        <v>0</v>
      </c>
      <c r="L180" s="46">
        <v>0</v>
      </c>
      <c r="M180" s="46">
        <v>0</v>
      </c>
      <c r="N180" s="46">
        <v>0</v>
      </c>
      <c r="O180" s="46">
        <v>0</v>
      </c>
      <c r="P180" s="46">
        <v>0</v>
      </c>
      <c r="Q180" s="46">
        <v>0</v>
      </c>
      <c r="R180" s="46">
        <v>0</v>
      </c>
      <c r="S180" s="46">
        <v>0</v>
      </c>
      <c r="T180" s="46">
        <v>0</v>
      </c>
      <c r="U180" s="46">
        <v>0</v>
      </c>
      <c r="V180" s="46">
        <v>0</v>
      </c>
      <c r="W180" s="46">
        <v>0</v>
      </c>
      <c r="Y180" s="109">
        <f t="shared" si="10"/>
        <v>0</v>
      </c>
      <c r="Z180" s="109">
        <f t="shared" si="11"/>
        <v>0</v>
      </c>
      <c r="AA180" s="109">
        <f t="shared" si="12"/>
        <v>0</v>
      </c>
      <c r="AB180" s="109">
        <f t="shared" si="13"/>
        <v>0</v>
      </c>
      <c r="AC180" s="109">
        <f t="shared" si="14"/>
        <v>0</v>
      </c>
    </row>
    <row r="181" spans="1:29">
      <c r="A181" s="49" t="s">
        <v>797</v>
      </c>
      <c r="B181" s="46">
        <v>0</v>
      </c>
      <c r="C181" s="46">
        <v>0</v>
      </c>
      <c r="D181" s="46">
        <v>0</v>
      </c>
      <c r="E181" s="46">
        <v>0</v>
      </c>
      <c r="F181" s="46">
        <v>0</v>
      </c>
      <c r="G181" s="46">
        <v>0</v>
      </c>
      <c r="H181" s="46">
        <v>0</v>
      </c>
      <c r="I181" s="46">
        <v>0</v>
      </c>
      <c r="J181" s="46">
        <v>0</v>
      </c>
      <c r="K181" s="46">
        <v>0</v>
      </c>
      <c r="L181" s="46">
        <v>0</v>
      </c>
      <c r="M181" s="46">
        <v>0</v>
      </c>
      <c r="N181" s="46">
        <v>0</v>
      </c>
      <c r="O181" s="46">
        <v>0</v>
      </c>
      <c r="P181" s="46">
        <v>0</v>
      </c>
      <c r="Q181" s="46">
        <v>0</v>
      </c>
      <c r="R181" s="46">
        <v>0</v>
      </c>
      <c r="S181" s="46">
        <v>0</v>
      </c>
      <c r="T181" s="46">
        <v>0</v>
      </c>
      <c r="U181" s="46">
        <v>0</v>
      </c>
      <c r="V181" s="46">
        <v>0</v>
      </c>
      <c r="W181" s="46">
        <v>0</v>
      </c>
      <c r="Y181" s="109">
        <f t="shared" si="10"/>
        <v>0</v>
      </c>
      <c r="Z181" s="109">
        <f t="shared" si="11"/>
        <v>0</v>
      </c>
      <c r="AA181" s="109">
        <f t="shared" si="12"/>
        <v>0</v>
      </c>
      <c r="AB181" s="109">
        <f t="shared" si="13"/>
        <v>0</v>
      </c>
      <c r="AC181" s="109">
        <f t="shared" si="14"/>
        <v>0</v>
      </c>
    </row>
    <row r="182" spans="1:29">
      <c r="A182" s="49" t="s">
        <v>798</v>
      </c>
      <c r="B182" s="46">
        <v>0</v>
      </c>
      <c r="C182" s="46">
        <v>0</v>
      </c>
      <c r="D182" s="46">
        <v>0</v>
      </c>
      <c r="E182" s="46">
        <v>0</v>
      </c>
      <c r="F182" s="46">
        <v>0</v>
      </c>
      <c r="G182" s="46">
        <v>0</v>
      </c>
      <c r="H182" s="46">
        <v>0</v>
      </c>
      <c r="I182" s="46">
        <v>0</v>
      </c>
      <c r="J182" s="46">
        <v>0</v>
      </c>
      <c r="K182" s="46">
        <v>0</v>
      </c>
      <c r="L182" s="46">
        <v>0</v>
      </c>
      <c r="M182" s="46">
        <v>0</v>
      </c>
      <c r="N182" s="46">
        <v>0</v>
      </c>
      <c r="O182" s="46">
        <v>0</v>
      </c>
      <c r="P182" s="46">
        <v>0</v>
      </c>
      <c r="Q182" s="46">
        <v>0</v>
      </c>
      <c r="R182" s="46">
        <v>0</v>
      </c>
      <c r="S182" s="46">
        <v>0</v>
      </c>
      <c r="T182" s="46">
        <v>0</v>
      </c>
      <c r="U182" s="46">
        <v>0</v>
      </c>
      <c r="V182" s="46">
        <v>0</v>
      </c>
      <c r="W182" s="46">
        <v>0</v>
      </c>
      <c r="Y182" s="109">
        <f t="shared" si="10"/>
        <v>0</v>
      </c>
      <c r="Z182" s="109">
        <f t="shared" si="11"/>
        <v>0</v>
      </c>
      <c r="AA182" s="109">
        <f t="shared" si="12"/>
        <v>0</v>
      </c>
      <c r="AB182" s="109">
        <f t="shared" si="13"/>
        <v>0</v>
      </c>
      <c r="AC182" s="109">
        <f t="shared" si="14"/>
        <v>0</v>
      </c>
    </row>
    <row r="183" spans="1:29">
      <c r="A183" s="49" t="s">
        <v>799</v>
      </c>
      <c r="B183" s="46">
        <v>0</v>
      </c>
      <c r="C183" s="46">
        <v>0</v>
      </c>
      <c r="D183" s="46">
        <v>0</v>
      </c>
      <c r="E183" s="46">
        <v>0</v>
      </c>
      <c r="F183" s="46">
        <v>0</v>
      </c>
      <c r="G183" s="46">
        <v>0</v>
      </c>
      <c r="H183" s="46">
        <v>0</v>
      </c>
      <c r="I183" s="46">
        <v>0</v>
      </c>
      <c r="J183" s="46">
        <v>0</v>
      </c>
      <c r="K183" s="46">
        <v>0</v>
      </c>
      <c r="L183" s="46">
        <v>0</v>
      </c>
      <c r="M183" s="46">
        <v>0</v>
      </c>
      <c r="N183" s="46">
        <v>0</v>
      </c>
      <c r="O183" s="46">
        <v>0</v>
      </c>
      <c r="P183" s="46">
        <v>0</v>
      </c>
      <c r="Q183" s="46">
        <v>0</v>
      </c>
      <c r="R183" s="46">
        <v>0</v>
      </c>
      <c r="S183" s="46">
        <v>0</v>
      </c>
      <c r="T183" s="46">
        <v>0</v>
      </c>
      <c r="U183" s="46">
        <v>0</v>
      </c>
      <c r="V183" s="46">
        <v>0</v>
      </c>
      <c r="W183" s="46">
        <v>0</v>
      </c>
      <c r="Y183" s="109">
        <f t="shared" si="10"/>
        <v>0</v>
      </c>
      <c r="Z183" s="109">
        <f t="shared" si="11"/>
        <v>0</v>
      </c>
      <c r="AA183" s="109">
        <f t="shared" si="12"/>
        <v>0</v>
      </c>
      <c r="AB183" s="109">
        <f t="shared" si="13"/>
        <v>0</v>
      </c>
      <c r="AC183" s="109">
        <f t="shared" si="14"/>
        <v>0</v>
      </c>
    </row>
    <row r="184" spans="1:29">
      <c r="A184" s="49" t="s">
        <v>804</v>
      </c>
      <c r="B184" s="46">
        <v>0</v>
      </c>
      <c r="C184" s="46">
        <v>0</v>
      </c>
      <c r="D184" s="46">
        <v>0</v>
      </c>
      <c r="E184" s="46">
        <v>0</v>
      </c>
      <c r="F184" s="46">
        <v>0</v>
      </c>
      <c r="G184" s="46">
        <v>0</v>
      </c>
      <c r="H184" s="46">
        <v>0</v>
      </c>
      <c r="I184" s="46">
        <v>0</v>
      </c>
      <c r="J184" s="46">
        <v>0</v>
      </c>
      <c r="K184" s="46">
        <v>0</v>
      </c>
      <c r="L184" s="46">
        <v>0</v>
      </c>
      <c r="M184" s="46">
        <v>0</v>
      </c>
      <c r="N184" s="46">
        <v>0</v>
      </c>
      <c r="O184" s="46">
        <v>0</v>
      </c>
      <c r="P184" s="46">
        <v>0</v>
      </c>
      <c r="Q184" s="46">
        <v>0</v>
      </c>
      <c r="R184" s="46">
        <v>0</v>
      </c>
      <c r="S184" s="46">
        <v>0</v>
      </c>
      <c r="T184" s="46">
        <v>0</v>
      </c>
      <c r="U184" s="46">
        <v>0</v>
      </c>
      <c r="V184" s="46">
        <v>0</v>
      </c>
      <c r="W184" s="46">
        <v>0</v>
      </c>
      <c r="Y184" s="109">
        <f t="shared" si="10"/>
        <v>0</v>
      </c>
      <c r="Z184" s="109">
        <f t="shared" si="11"/>
        <v>0</v>
      </c>
      <c r="AA184" s="109">
        <f t="shared" si="12"/>
        <v>0</v>
      </c>
      <c r="AB184" s="109">
        <f t="shared" si="13"/>
        <v>0</v>
      </c>
      <c r="AC184" s="109">
        <f t="shared" si="14"/>
        <v>0</v>
      </c>
    </row>
    <row r="185" spans="1:29">
      <c r="A185" s="49" t="s">
        <v>806</v>
      </c>
      <c r="B185" s="46">
        <v>0</v>
      </c>
      <c r="C185" s="46">
        <v>0</v>
      </c>
      <c r="D185" s="46">
        <v>0</v>
      </c>
      <c r="E185" s="46">
        <v>0</v>
      </c>
      <c r="F185" s="46">
        <v>0</v>
      </c>
      <c r="G185" s="46">
        <v>0</v>
      </c>
      <c r="H185" s="46">
        <v>0</v>
      </c>
      <c r="I185" s="46">
        <v>0</v>
      </c>
      <c r="J185" s="46">
        <v>0</v>
      </c>
      <c r="K185" s="46">
        <v>0</v>
      </c>
      <c r="L185" s="46">
        <v>0</v>
      </c>
      <c r="M185" s="46">
        <v>0</v>
      </c>
      <c r="N185" s="46">
        <v>0</v>
      </c>
      <c r="O185" s="46">
        <v>0</v>
      </c>
      <c r="P185" s="46">
        <v>0</v>
      </c>
      <c r="Q185" s="46">
        <v>0</v>
      </c>
      <c r="R185" s="46">
        <v>0</v>
      </c>
      <c r="S185" s="46">
        <v>0</v>
      </c>
      <c r="T185" s="46">
        <v>0</v>
      </c>
      <c r="U185" s="46">
        <v>0</v>
      </c>
      <c r="V185" s="46">
        <v>0</v>
      </c>
      <c r="W185" s="46">
        <v>0</v>
      </c>
      <c r="Y185" s="109">
        <f t="shared" si="10"/>
        <v>0</v>
      </c>
      <c r="Z185" s="109">
        <f t="shared" si="11"/>
        <v>0</v>
      </c>
      <c r="AA185" s="109">
        <f t="shared" si="12"/>
        <v>0</v>
      </c>
      <c r="AB185" s="109">
        <f t="shared" si="13"/>
        <v>0</v>
      </c>
      <c r="AC185" s="109">
        <f t="shared" si="14"/>
        <v>0</v>
      </c>
    </row>
    <row r="186" spans="1:29">
      <c r="A186" s="49" t="s">
        <v>105</v>
      </c>
      <c r="B186" s="46">
        <v>0</v>
      </c>
      <c r="C186" s="46">
        <v>0</v>
      </c>
      <c r="D186" s="46">
        <v>0</v>
      </c>
      <c r="E186" s="46">
        <v>0</v>
      </c>
      <c r="F186" s="46">
        <v>0</v>
      </c>
      <c r="G186" s="46">
        <v>0</v>
      </c>
      <c r="H186" s="46">
        <v>0</v>
      </c>
      <c r="I186" s="46">
        <v>0</v>
      </c>
      <c r="J186" s="46">
        <v>0</v>
      </c>
      <c r="K186" s="46">
        <v>0</v>
      </c>
      <c r="L186" s="46">
        <v>0</v>
      </c>
      <c r="M186" s="46">
        <v>0</v>
      </c>
      <c r="N186" s="46">
        <v>0</v>
      </c>
      <c r="O186" s="46">
        <v>0</v>
      </c>
      <c r="P186" s="46">
        <v>0</v>
      </c>
      <c r="Q186" s="46">
        <v>0</v>
      </c>
      <c r="R186" s="46">
        <v>0</v>
      </c>
      <c r="S186" s="46">
        <v>0</v>
      </c>
      <c r="T186" s="46">
        <v>0</v>
      </c>
      <c r="U186" s="46">
        <v>0</v>
      </c>
      <c r="V186" s="46">
        <v>0</v>
      </c>
      <c r="W186" s="46">
        <v>0</v>
      </c>
      <c r="Y186" s="109">
        <f t="shared" si="10"/>
        <v>0</v>
      </c>
      <c r="Z186" s="109">
        <f t="shared" si="11"/>
        <v>0</v>
      </c>
      <c r="AA186" s="109">
        <f t="shared" si="12"/>
        <v>0</v>
      </c>
      <c r="AB186" s="109">
        <f t="shared" si="13"/>
        <v>0</v>
      </c>
      <c r="AC186" s="109">
        <f t="shared" si="14"/>
        <v>0</v>
      </c>
    </row>
    <row r="187" spans="1:29">
      <c r="A187" s="49" t="s">
        <v>807</v>
      </c>
      <c r="B187" s="46">
        <v>0</v>
      </c>
      <c r="C187" s="46">
        <v>0</v>
      </c>
      <c r="D187" s="46">
        <v>0</v>
      </c>
      <c r="E187" s="46">
        <v>0</v>
      </c>
      <c r="F187" s="46">
        <v>0</v>
      </c>
      <c r="G187" s="46">
        <v>0</v>
      </c>
      <c r="H187" s="46">
        <v>0</v>
      </c>
      <c r="I187" s="46">
        <v>0</v>
      </c>
      <c r="J187" s="46">
        <v>0</v>
      </c>
      <c r="K187" s="46">
        <v>0</v>
      </c>
      <c r="L187" s="46">
        <v>0</v>
      </c>
      <c r="M187" s="46">
        <v>0</v>
      </c>
      <c r="N187" s="46">
        <v>0</v>
      </c>
      <c r="O187" s="46">
        <v>0</v>
      </c>
      <c r="P187" s="46">
        <v>0</v>
      </c>
      <c r="Q187" s="46">
        <v>0</v>
      </c>
      <c r="R187" s="46">
        <v>0</v>
      </c>
      <c r="S187" s="46">
        <v>0</v>
      </c>
      <c r="T187" s="46">
        <v>0</v>
      </c>
      <c r="U187" s="46">
        <v>0</v>
      </c>
      <c r="V187" s="46">
        <v>0</v>
      </c>
      <c r="W187" s="46">
        <v>0</v>
      </c>
      <c r="Y187" s="109">
        <f t="shared" si="10"/>
        <v>0</v>
      </c>
      <c r="Z187" s="109">
        <f t="shared" si="11"/>
        <v>0</v>
      </c>
      <c r="AA187" s="109">
        <f t="shared" si="12"/>
        <v>0</v>
      </c>
      <c r="AB187" s="109">
        <f t="shared" si="13"/>
        <v>0</v>
      </c>
      <c r="AC187" s="109">
        <f t="shared" si="14"/>
        <v>0</v>
      </c>
    </row>
    <row r="188" spans="1:29">
      <c r="A188" s="49" t="s">
        <v>106</v>
      </c>
      <c r="B188" s="46">
        <v>0</v>
      </c>
      <c r="C188" s="46">
        <v>0</v>
      </c>
      <c r="D188" s="46">
        <v>0</v>
      </c>
      <c r="E188" s="46">
        <v>0</v>
      </c>
      <c r="F188" s="46">
        <v>0</v>
      </c>
      <c r="G188" s="46">
        <v>0</v>
      </c>
      <c r="H188" s="46">
        <v>0</v>
      </c>
      <c r="I188" s="46">
        <v>0</v>
      </c>
      <c r="J188" s="46">
        <v>0</v>
      </c>
      <c r="K188" s="46">
        <v>0</v>
      </c>
      <c r="L188" s="46">
        <v>0</v>
      </c>
      <c r="M188" s="46">
        <v>0</v>
      </c>
      <c r="N188" s="46">
        <v>0</v>
      </c>
      <c r="O188" s="46">
        <v>0</v>
      </c>
      <c r="P188" s="46">
        <v>0</v>
      </c>
      <c r="Q188" s="46">
        <v>0</v>
      </c>
      <c r="R188" s="46">
        <v>0</v>
      </c>
      <c r="S188" s="46">
        <v>0</v>
      </c>
      <c r="T188" s="46">
        <v>0</v>
      </c>
      <c r="U188" s="46">
        <v>0</v>
      </c>
      <c r="V188" s="46">
        <v>0</v>
      </c>
      <c r="W188" s="46">
        <v>0</v>
      </c>
      <c r="Y188" s="109">
        <f t="shared" si="10"/>
        <v>0</v>
      </c>
      <c r="Z188" s="109">
        <f t="shared" si="11"/>
        <v>0</v>
      </c>
      <c r="AA188" s="109">
        <f t="shared" si="12"/>
        <v>0</v>
      </c>
      <c r="AB188" s="109">
        <f t="shared" si="13"/>
        <v>0</v>
      </c>
      <c r="AC188" s="109">
        <f t="shared" si="14"/>
        <v>0</v>
      </c>
    </row>
    <row r="189" spans="1:29">
      <c r="A189" s="49" t="s">
        <v>133</v>
      </c>
      <c r="B189" s="46">
        <v>0</v>
      </c>
      <c r="C189" s="46">
        <v>0</v>
      </c>
      <c r="D189" s="46">
        <v>0</v>
      </c>
      <c r="E189" s="46">
        <v>0</v>
      </c>
      <c r="F189" s="46">
        <v>0</v>
      </c>
      <c r="G189" s="46">
        <v>0</v>
      </c>
      <c r="H189" s="46">
        <v>0</v>
      </c>
      <c r="I189" s="46">
        <v>0</v>
      </c>
      <c r="J189" s="46">
        <v>0</v>
      </c>
      <c r="K189" s="46">
        <v>0</v>
      </c>
      <c r="L189" s="46">
        <v>0</v>
      </c>
      <c r="M189" s="46">
        <v>0</v>
      </c>
      <c r="N189" s="46">
        <v>0</v>
      </c>
      <c r="O189" s="46">
        <v>0</v>
      </c>
      <c r="P189" s="46">
        <v>0</v>
      </c>
      <c r="Q189" s="46">
        <v>0</v>
      </c>
      <c r="R189" s="46">
        <v>0</v>
      </c>
      <c r="S189" s="46">
        <v>0</v>
      </c>
      <c r="T189" s="46">
        <v>0</v>
      </c>
      <c r="U189" s="46">
        <v>0</v>
      </c>
      <c r="V189" s="46">
        <v>0</v>
      </c>
      <c r="W189" s="46">
        <v>0</v>
      </c>
      <c r="Y189" s="109">
        <f t="shared" si="10"/>
        <v>0</v>
      </c>
      <c r="Z189" s="109">
        <f t="shared" si="11"/>
        <v>0</v>
      </c>
      <c r="AA189" s="109">
        <f t="shared" si="12"/>
        <v>0</v>
      </c>
      <c r="AB189" s="109">
        <f t="shared" si="13"/>
        <v>0</v>
      </c>
      <c r="AC189" s="109">
        <f t="shared" si="14"/>
        <v>0</v>
      </c>
    </row>
    <row r="190" spans="1:29">
      <c r="A190" s="49" t="s">
        <v>59</v>
      </c>
      <c r="B190" s="46">
        <v>0</v>
      </c>
      <c r="C190" s="46">
        <v>0</v>
      </c>
      <c r="D190" s="46">
        <v>0</v>
      </c>
      <c r="E190" s="46">
        <v>0</v>
      </c>
      <c r="F190" s="46">
        <v>0</v>
      </c>
      <c r="G190" s="46">
        <v>0</v>
      </c>
      <c r="H190" s="46">
        <v>0</v>
      </c>
      <c r="I190" s="46">
        <v>0</v>
      </c>
      <c r="J190" s="46">
        <v>0</v>
      </c>
      <c r="K190" s="46">
        <v>0</v>
      </c>
      <c r="L190" s="46">
        <v>0</v>
      </c>
      <c r="M190" s="46">
        <v>0</v>
      </c>
      <c r="N190" s="46">
        <v>0</v>
      </c>
      <c r="O190" s="46">
        <v>0</v>
      </c>
      <c r="P190" s="46">
        <v>0</v>
      </c>
      <c r="Q190" s="46">
        <v>0</v>
      </c>
      <c r="R190" s="46">
        <v>0</v>
      </c>
      <c r="S190" s="46">
        <v>0</v>
      </c>
      <c r="T190" s="46">
        <v>0</v>
      </c>
      <c r="U190" s="46">
        <v>0</v>
      </c>
      <c r="V190" s="46">
        <v>0</v>
      </c>
      <c r="W190" s="46">
        <v>0</v>
      </c>
      <c r="Y190" s="109">
        <f t="shared" si="10"/>
        <v>0</v>
      </c>
      <c r="Z190" s="109">
        <f t="shared" si="11"/>
        <v>0</v>
      </c>
      <c r="AA190" s="109">
        <f t="shared" si="12"/>
        <v>0</v>
      </c>
      <c r="AB190" s="109">
        <f t="shared" si="13"/>
        <v>0</v>
      </c>
      <c r="AC190" s="109">
        <f t="shared" si="14"/>
        <v>0</v>
      </c>
    </row>
    <row r="191" spans="1:29">
      <c r="A191" s="49" t="s">
        <v>813</v>
      </c>
      <c r="B191" s="46">
        <v>0</v>
      </c>
      <c r="C191" s="46">
        <v>0</v>
      </c>
      <c r="D191" s="46">
        <v>0</v>
      </c>
      <c r="E191" s="46">
        <v>0</v>
      </c>
      <c r="F191" s="46">
        <v>0</v>
      </c>
      <c r="G191" s="46">
        <v>0</v>
      </c>
      <c r="H191" s="46">
        <v>0</v>
      </c>
      <c r="I191" s="46">
        <v>0</v>
      </c>
      <c r="J191" s="46">
        <v>0</v>
      </c>
      <c r="K191" s="46">
        <v>0</v>
      </c>
      <c r="L191" s="46">
        <v>0</v>
      </c>
      <c r="M191" s="46">
        <v>0</v>
      </c>
      <c r="N191" s="46">
        <v>0</v>
      </c>
      <c r="O191" s="46">
        <v>0</v>
      </c>
      <c r="P191" s="46">
        <v>0</v>
      </c>
      <c r="Q191" s="46">
        <v>0</v>
      </c>
      <c r="R191" s="46">
        <v>0</v>
      </c>
      <c r="S191" s="46">
        <v>0</v>
      </c>
      <c r="T191" s="46">
        <v>0</v>
      </c>
      <c r="U191" s="46">
        <v>0</v>
      </c>
      <c r="V191" s="46">
        <v>0</v>
      </c>
      <c r="W191" s="46">
        <v>0</v>
      </c>
      <c r="Y191" s="109">
        <f t="shared" si="10"/>
        <v>0</v>
      </c>
      <c r="Z191" s="109">
        <f t="shared" si="11"/>
        <v>0</v>
      </c>
      <c r="AA191" s="109">
        <f t="shared" si="12"/>
        <v>0</v>
      </c>
      <c r="AB191" s="109">
        <f t="shared" si="13"/>
        <v>0</v>
      </c>
      <c r="AC191" s="109">
        <f t="shared" si="14"/>
        <v>0</v>
      </c>
    </row>
    <row r="192" spans="1:29">
      <c r="A192" s="49" t="s">
        <v>36</v>
      </c>
      <c r="B192" s="46">
        <v>0</v>
      </c>
      <c r="C192" s="46">
        <v>0</v>
      </c>
      <c r="D192" s="46">
        <v>0</v>
      </c>
      <c r="E192" s="46">
        <v>0</v>
      </c>
      <c r="F192" s="46">
        <v>0</v>
      </c>
      <c r="G192" s="46">
        <v>0</v>
      </c>
      <c r="H192" s="46">
        <v>0</v>
      </c>
      <c r="I192" s="46">
        <v>0</v>
      </c>
      <c r="J192" s="46">
        <v>0</v>
      </c>
      <c r="K192" s="46">
        <v>0</v>
      </c>
      <c r="L192" s="46">
        <v>0</v>
      </c>
      <c r="M192" s="46">
        <v>0</v>
      </c>
      <c r="N192" s="46">
        <v>0</v>
      </c>
      <c r="O192" s="46">
        <v>0</v>
      </c>
      <c r="P192" s="46">
        <v>0</v>
      </c>
      <c r="Q192" s="46">
        <v>0</v>
      </c>
      <c r="R192" s="46">
        <v>0</v>
      </c>
      <c r="S192" s="46">
        <v>0</v>
      </c>
      <c r="T192" s="46">
        <v>0</v>
      </c>
      <c r="U192" s="46">
        <v>0</v>
      </c>
      <c r="V192" s="46">
        <v>0</v>
      </c>
      <c r="W192" s="46">
        <v>0</v>
      </c>
      <c r="Y192" s="109">
        <f t="shared" si="10"/>
        <v>0</v>
      </c>
      <c r="Z192" s="109">
        <f t="shared" si="11"/>
        <v>0</v>
      </c>
      <c r="AA192" s="109">
        <f t="shared" si="12"/>
        <v>0</v>
      </c>
      <c r="AB192" s="109">
        <f t="shared" si="13"/>
        <v>0</v>
      </c>
      <c r="AC192" s="109">
        <f t="shared" si="14"/>
        <v>0</v>
      </c>
    </row>
    <row r="193" spans="1:29">
      <c r="A193" s="49" t="s">
        <v>816</v>
      </c>
      <c r="B193" s="46">
        <v>0</v>
      </c>
      <c r="C193" s="46">
        <v>0</v>
      </c>
      <c r="D193" s="46">
        <v>0</v>
      </c>
      <c r="E193" s="46">
        <v>0</v>
      </c>
      <c r="F193" s="46">
        <v>0</v>
      </c>
      <c r="G193" s="46">
        <v>0</v>
      </c>
      <c r="H193" s="46">
        <v>0</v>
      </c>
      <c r="I193" s="46">
        <v>0</v>
      </c>
      <c r="J193" s="46">
        <v>0</v>
      </c>
      <c r="K193" s="46">
        <v>0</v>
      </c>
      <c r="L193" s="46">
        <v>0</v>
      </c>
      <c r="M193" s="46">
        <v>0</v>
      </c>
      <c r="N193" s="46">
        <v>0</v>
      </c>
      <c r="O193" s="46">
        <v>0</v>
      </c>
      <c r="P193" s="46">
        <v>0</v>
      </c>
      <c r="Q193" s="46">
        <v>0</v>
      </c>
      <c r="R193" s="46">
        <v>0</v>
      </c>
      <c r="S193" s="46">
        <v>0</v>
      </c>
      <c r="T193" s="46">
        <v>0</v>
      </c>
      <c r="U193" s="46">
        <v>0</v>
      </c>
      <c r="V193" s="46">
        <v>0</v>
      </c>
      <c r="W193" s="46">
        <v>0</v>
      </c>
      <c r="Y193" s="109">
        <f t="shared" si="10"/>
        <v>0</v>
      </c>
      <c r="Z193" s="109">
        <f t="shared" si="11"/>
        <v>0</v>
      </c>
      <c r="AA193" s="109">
        <f t="shared" si="12"/>
        <v>0</v>
      </c>
      <c r="AB193" s="109">
        <f t="shared" si="13"/>
        <v>0</v>
      </c>
      <c r="AC193" s="109">
        <f t="shared" si="14"/>
        <v>0</v>
      </c>
    </row>
    <row r="194" spans="1:29">
      <c r="A194" s="49" t="s">
        <v>817</v>
      </c>
      <c r="B194" s="46">
        <v>0</v>
      </c>
      <c r="C194" s="46">
        <v>0</v>
      </c>
      <c r="D194" s="46">
        <v>0</v>
      </c>
      <c r="E194" s="46">
        <v>0</v>
      </c>
      <c r="F194" s="46">
        <v>0</v>
      </c>
      <c r="G194" s="46">
        <v>0</v>
      </c>
      <c r="H194" s="46">
        <v>0</v>
      </c>
      <c r="I194" s="46">
        <v>0</v>
      </c>
      <c r="J194" s="46">
        <v>0</v>
      </c>
      <c r="K194" s="46">
        <v>0</v>
      </c>
      <c r="L194" s="46">
        <v>0</v>
      </c>
      <c r="M194" s="46">
        <v>0</v>
      </c>
      <c r="N194" s="46">
        <v>0</v>
      </c>
      <c r="O194" s="46">
        <v>0</v>
      </c>
      <c r="P194" s="46">
        <v>0</v>
      </c>
      <c r="Q194" s="46">
        <v>0</v>
      </c>
      <c r="R194" s="46">
        <v>0</v>
      </c>
      <c r="S194" s="46">
        <v>0</v>
      </c>
      <c r="T194" s="46">
        <v>0</v>
      </c>
      <c r="U194" s="46">
        <v>0</v>
      </c>
      <c r="V194" s="46">
        <v>0</v>
      </c>
      <c r="W194" s="46">
        <v>0</v>
      </c>
      <c r="Y194" s="109">
        <f t="shared" si="10"/>
        <v>0</v>
      </c>
      <c r="Z194" s="109">
        <f t="shared" si="11"/>
        <v>0</v>
      </c>
      <c r="AA194" s="109">
        <f t="shared" si="12"/>
        <v>0</v>
      </c>
      <c r="AB194" s="109">
        <f t="shared" si="13"/>
        <v>0</v>
      </c>
      <c r="AC194" s="109">
        <f t="shared" si="14"/>
        <v>0</v>
      </c>
    </row>
    <row r="195" spans="1:29">
      <c r="A195" s="49" t="s">
        <v>127</v>
      </c>
      <c r="B195" s="46">
        <v>0</v>
      </c>
      <c r="C195" s="46">
        <v>0</v>
      </c>
      <c r="D195" s="46">
        <v>0</v>
      </c>
      <c r="E195" s="46">
        <v>0</v>
      </c>
      <c r="F195" s="46">
        <v>0</v>
      </c>
      <c r="G195" s="46">
        <v>0</v>
      </c>
      <c r="H195" s="46">
        <v>0</v>
      </c>
      <c r="I195" s="46">
        <v>0</v>
      </c>
      <c r="J195" s="46">
        <v>0</v>
      </c>
      <c r="K195" s="46">
        <v>0</v>
      </c>
      <c r="L195" s="46">
        <v>0</v>
      </c>
      <c r="M195" s="46">
        <v>0</v>
      </c>
      <c r="N195" s="46">
        <v>0</v>
      </c>
      <c r="O195" s="46">
        <v>0</v>
      </c>
      <c r="P195" s="46">
        <v>0</v>
      </c>
      <c r="Q195" s="46">
        <v>0</v>
      </c>
      <c r="R195" s="46">
        <v>0</v>
      </c>
      <c r="S195" s="46">
        <v>0</v>
      </c>
      <c r="T195" s="46">
        <v>0</v>
      </c>
      <c r="U195" s="46">
        <v>0</v>
      </c>
      <c r="V195" s="46">
        <v>0</v>
      </c>
      <c r="W195" s="46">
        <v>0</v>
      </c>
      <c r="Y195" s="109">
        <f t="shared" ref="Y195:Y234" si="15">SUM(B195:W195)</f>
        <v>0</v>
      </c>
      <c r="Z195" s="109">
        <f t="shared" ref="Z195:Z234" si="16">SUM(B195,K195,M195,U195)</f>
        <v>0</v>
      </c>
      <c r="AA195" s="109">
        <f t="shared" ref="AA195:AA234" si="17">SUM(F195,G195,H195,J195,R195,T195)</f>
        <v>0</v>
      </c>
      <c r="AB195" s="109">
        <f t="shared" ref="AB195:AB234" si="18">SUM(C195,I195,N195,O195,P195,V195)</f>
        <v>0</v>
      </c>
      <c r="AC195" s="109">
        <f t="shared" ref="AC195:AC234" si="19">SUM(D195,E195,L195,Q195,S195,W195)</f>
        <v>0</v>
      </c>
    </row>
    <row r="196" spans="1:29">
      <c r="A196" s="49" t="s">
        <v>818</v>
      </c>
      <c r="B196" s="46">
        <v>0</v>
      </c>
      <c r="C196" s="46">
        <v>0</v>
      </c>
      <c r="D196" s="46">
        <v>0</v>
      </c>
      <c r="E196" s="46">
        <v>0</v>
      </c>
      <c r="F196" s="46">
        <v>0</v>
      </c>
      <c r="G196" s="46">
        <v>0</v>
      </c>
      <c r="H196" s="46">
        <v>0</v>
      </c>
      <c r="I196" s="46">
        <v>0</v>
      </c>
      <c r="J196" s="46">
        <v>0</v>
      </c>
      <c r="K196" s="46">
        <v>0</v>
      </c>
      <c r="L196" s="46">
        <v>0</v>
      </c>
      <c r="M196" s="46">
        <v>0</v>
      </c>
      <c r="N196" s="46">
        <v>0</v>
      </c>
      <c r="O196" s="46">
        <v>0</v>
      </c>
      <c r="P196" s="46">
        <v>0</v>
      </c>
      <c r="Q196" s="46">
        <v>0</v>
      </c>
      <c r="R196" s="46">
        <v>0</v>
      </c>
      <c r="S196" s="46">
        <v>0</v>
      </c>
      <c r="T196" s="46">
        <v>0</v>
      </c>
      <c r="U196" s="46">
        <v>0</v>
      </c>
      <c r="V196" s="46">
        <v>0</v>
      </c>
      <c r="W196" s="46">
        <v>0</v>
      </c>
      <c r="Y196" s="109">
        <f t="shared" si="15"/>
        <v>0</v>
      </c>
      <c r="Z196" s="109">
        <f t="shared" si="16"/>
        <v>0</v>
      </c>
      <c r="AA196" s="109">
        <f t="shared" si="17"/>
        <v>0</v>
      </c>
      <c r="AB196" s="109">
        <f t="shared" si="18"/>
        <v>0</v>
      </c>
      <c r="AC196" s="109">
        <f t="shared" si="19"/>
        <v>0</v>
      </c>
    </row>
    <row r="197" spans="1:29">
      <c r="A197" s="49" t="s">
        <v>819</v>
      </c>
      <c r="B197" s="46">
        <v>0</v>
      </c>
      <c r="C197" s="46">
        <v>0</v>
      </c>
      <c r="D197" s="46">
        <v>0</v>
      </c>
      <c r="E197" s="46">
        <v>0</v>
      </c>
      <c r="F197" s="46">
        <v>0</v>
      </c>
      <c r="G197" s="46">
        <v>0</v>
      </c>
      <c r="H197" s="46">
        <v>0</v>
      </c>
      <c r="I197" s="46">
        <v>0</v>
      </c>
      <c r="J197" s="46">
        <v>0</v>
      </c>
      <c r="K197" s="46">
        <v>0</v>
      </c>
      <c r="L197" s="46">
        <v>0</v>
      </c>
      <c r="M197" s="46">
        <v>0</v>
      </c>
      <c r="N197" s="46">
        <v>0</v>
      </c>
      <c r="O197" s="46">
        <v>0</v>
      </c>
      <c r="P197" s="46">
        <v>0</v>
      </c>
      <c r="Q197" s="46">
        <v>0</v>
      </c>
      <c r="R197" s="46">
        <v>0</v>
      </c>
      <c r="S197" s="46">
        <v>0</v>
      </c>
      <c r="T197" s="46">
        <v>0</v>
      </c>
      <c r="U197" s="46">
        <v>0</v>
      </c>
      <c r="V197" s="46">
        <v>0</v>
      </c>
      <c r="W197" s="46">
        <v>0</v>
      </c>
      <c r="Y197" s="109">
        <f t="shared" si="15"/>
        <v>0</v>
      </c>
      <c r="Z197" s="109">
        <f t="shared" si="16"/>
        <v>0</v>
      </c>
      <c r="AA197" s="109">
        <f t="shared" si="17"/>
        <v>0</v>
      </c>
      <c r="AB197" s="109">
        <f t="shared" si="18"/>
        <v>0</v>
      </c>
      <c r="AC197" s="109">
        <f t="shared" si="19"/>
        <v>0</v>
      </c>
    </row>
    <row r="198" spans="1:29">
      <c r="A198" s="49" t="s">
        <v>38</v>
      </c>
      <c r="B198" s="46">
        <v>0</v>
      </c>
      <c r="C198" s="46">
        <v>0</v>
      </c>
      <c r="D198" s="46">
        <v>0</v>
      </c>
      <c r="E198" s="46">
        <v>0</v>
      </c>
      <c r="F198" s="46">
        <v>0</v>
      </c>
      <c r="G198" s="46">
        <v>0</v>
      </c>
      <c r="H198" s="46">
        <v>0</v>
      </c>
      <c r="I198" s="46">
        <v>0</v>
      </c>
      <c r="J198" s="46">
        <v>0</v>
      </c>
      <c r="K198" s="46">
        <v>0</v>
      </c>
      <c r="L198" s="46">
        <v>0</v>
      </c>
      <c r="M198" s="46">
        <v>0</v>
      </c>
      <c r="N198" s="46">
        <v>0</v>
      </c>
      <c r="O198" s="46">
        <v>0</v>
      </c>
      <c r="P198" s="46">
        <v>0</v>
      </c>
      <c r="Q198" s="46">
        <v>0</v>
      </c>
      <c r="R198" s="46">
        <v>0</v>
      </c>
      <c r="S198" s="46">
        <v>0</v>
      </c>
      <c r="T198" s="46">
        <v>0</v>
      </c>
      <c r="U198" s="46">
        <v>0</v>
      </c>
      <c r="V198" s="46">
        <v>0</v>
      </c>
      <c r="W198" s="46">
        <v>0</v>
      </c>
      <c r="Y198" s="109">
        <f t="shared" si="15"/>
        <v>0</v>
      </c>
      <c r="Z198" s="109">
        <f t="shared" si="16"/>
        <v>0</v>
      </c>
      <c r="AA198" s="109">
        <f t="shared" si="17"/>
        <v>0</v>
      </c>
      <c r="AB198" s="109">
        <f t="shared" si="18"/>
        <v>0</v>
      </c>
      <c r="AC198" s="109">
        <f t="shared" si="19"/>
        <v>0</v>
      </c>
    </row>
    <row r="199" spans="1:29">
      <c r="A199" s="49" t="s">
        <v>135</v>
      </c>
      <c r="B199" s="46">
        <v>0</v>
      </c>
      <c r="C199" s="46">
        <v>0</v>
      </c>
      <c r="D199" s="46">
        <v>0</v>
      </c>
      <c r="E199" s="46">
        <v>0</v>
      </c>
      <c r="F199" s="46">
        <v>0</v>
      </c>
      <c r="G199" s="46">
        <v>0</v>
      </c>
      <c r="H199" s="46">
        <v>0</v>
      </c>
      <c r="I199" s="46">
        <v>0</v>
      </c>
      <c r="J199" s="46">
        <v>0</v>
      </c>
      <c r="K199" s="46">
        <v>0</v>
      </c>
      <c r="L199" s="46">
        <v>0</v>
      </c>
      <c r="M199" s="46">
        <v>0</v>
      </c>
      <c r="N199" s="46">
        <v>0</v>
      </c>
      <c r="O199" s="46">
        <v>0</v>
      </c>
      <c r="P199" s="46">
        <v>0</v>
      </c>
      <c r="Q199" s="46">
        <v>0</v>
      </c>
      <c r="R199" s="46">
        <v>0</v>
      </c>
      <c r="S199" s="46">
        <v>0</v>
      </c>
      <c r="T199" s="46">
        <v>0</v>
      </c>
      <c r="U199" s="46">
        <v>0</v>
      </c>
      <c r="V199" s="46">
        <v>0</v>
      </c>
      <c r="W199" s="46">
        <v>0</v>
      </c>
      <c r="Y199" s="109">
        <f t="shared" si="15"/>
        <v>0</v>
      </c>
      <c r="Z199" s="109">
        <f t="shared" si="16"/>
        <v>0</v>
      </c>
      <c r="AA199" s="109">
        <f t="shared" si="17"/>
        <v>0</v>
      </c>
      <c r="AB199" s="109">
        <f t="shared" si="18"/>
        <v>0</v>
      </c>
      <c r="AC199" s="109">
        <f t="shared" si="19"/>
        <v>0</v>
      </c>
    </row>
    <row r="200" spans="1:29">
      <c r="A200" s="49" t="s">
        <v>820</v>
      </c>
      <c r="B200" s="46">
        <v>0</v>
      </c>
      <c r="C200" s="46">
        <v>0</v>
      </c>
      <c r="D200" s="46">
        <v>0</v>
      </c>
      <c r="E200" s="46">
        <v>0</v>
      </c>
      <c r="F200" s="46">
        <v>0</v>
      </c>
      <c r="G200" s="46">
        <v>0</v>
      </c>
      <c r="H200" s="46">
        <v>0</v>
      </c>
      <c r="I200" s="46">
        <v>0</v>
      </c>
      <c r="J200" s="46">
        <v>0</v>
      </c>
      <c r="K200" s="46">
        <v>0</v>
      </c>
      <c r="L200" s="46">
        <v>0</v>
      </c>
      <c r="M200" s="46">
        <v>0</v>
      </c>
      <c r="N200" s="46">
        <v>0</v>
      </c>
      <c r="O200" s="46">
        <v>0</v>
      </c>
      <c r="P200" s="46">
        <v>0</v>
      </c>
      <c r="Q200" s="46">
        <v>0</v>
      </c>
      <c r="R200" s="46">
        <v>0</v>
      </c>
      <c r="S200" s="46">
        <v>0</v>
      </c>
      <c r="T200" s="46">
        <v>0</v>
      </c>
      <c r="U200" s="46">
        <v>0</v>
      </c>
      <c r="V200" s="46">
        <v>0</v>
      </c>
      <c r="W200" s="46">
        <v>0</v>
      </c>
      <c r="Y200" s="109">
        <f t="shared" si="15"/>
        <v>0</v>
      </c>
      <c r="Z200" s="109">
        <f t="shared" si="16"/>
        <v>0</v>
      </c>
      <c r="AA200" s="109">
        <f t="shared" si="17"/>
        <v>0</v>
      </c>
      <c r="AB200" s="109">
        <f t="shared" si="18"/>
        <v>0</v>
      </c>
      <c r="AC200" s="109">
        <f t="shared" si="19"/>
        <v>0</v>
      </c>
    </row>
    <row r="201" spans="1:29">
      <c r="A201" s="49" t="s">
        <v>117</v>
      </c>
      <c r="B201" s="46">
        <v>0</v>
      </c>
      <c r="C201" s="46">
        <v>0</v>
      </c>
      <c r="D201" s="46">
        <v>0</v>
      </c>
      <c r="E201" s="46">
        <v>0</v>
      </c>
      <c r="F201" s="46">
        <v>0</v>
      </c>
      <c r="G201" s="46">
        <v>0</v>
      </c>
      <c r="H201" s="46">
        <v>0</v>
      </c>
      <c r="I201" s="46">
        <v>0</v>
      </c>
      <c r="J201" s="46">
        <v>0</v>
      </c>
      <c r="K201" s="46">
        <v>0</v>
      </c>
      <c r="L201" s="46">
        <v>0</v>
      </c>
      <c r="M201" s="46">
        <v>0</v>
      </c>
      <c r="N201" s="46">
        <v>0</v>
      </c>
      <c r="O201" s="46">
        <v>0</v>
      </c>
      <c r="P201" s="46">
        <v>0</v>
      </c>
      <c r="Q201" s="46">
        <v>0</v>
      </c>
      <c r="R201" s="46">
        <v>0</v>
      </c>
      <c r="S201" s="46">
        <v>0</v>
      </c>
      <c r="T201" s="46">
        <v>0</v>
      </c>
      <c r="U201" s="46">
        <v>0</v>
      </c>
      <c r="V201" s="46">
        <v>0</v>
      </c>
      <c r="W201" s="46">
        <v>0</v>
      </c>
      <c r="Y201" s="109">
        <f t="shared" si="15"/>
        <v>0</v>
      </c>
      <c r="Z201" s="109">
        <f t="shared" si="16"/>
        <v>0</v>
      </c>
      <c r="AA201" s="109">
        <f t="shared" si="17"/>
        <v>0</v>
      </c>
      <c r="AB201" s="109">
        <f t="shared" si="18"/>
        <v>0</v>
      </c>
      <c r="AC201" s="109">
        <f t="shared" si="19"/>
        <v>0</v>
      </c>
    </row>
    <row r="202" spans="1:29">
      <c r="A202" s="49" t="s">
        <v>75</v>
      </c>
      <c r="B202" s="46">
        <v>0</v>
      </c>
      <c r="C202" s="46">
        <v>0</v>
      </c>
      <c r="D202" s="46">
        <v>0</v>
      </c>
      <c r="E202" s="46">
        <v>0</v>
      </c>
      <c r="F202" s="46">
        <v>0</v>
      </c>
      <c r="G202" s="46">
        <v>0</v>
      </c>
      <c r="H202" s="46">
        <v>0</v>
      </c>
      <c r="I202" s="46">
        <v>0</v>
      </c>
      <c r="J202" s="46">
        <v>0</v>
      </c>
      <c r="K202" s="46">
        <v>0</v>
      </c>
      <c r="L202" s="46">
        <v>0</v>
      </c>
      <c r="M202" s="46">
        <v>0</v>
      </c>
      <c r="N202" s="46">
        <v>0</v>
      </c>
      <c r="O202" s="46">
        <v>0</v>
      </c>
      <c r="P202" s="46">
        <v>0</v>
      </c>
      <c r="Q202" s="46">
        <v>0</v>
      </c>
      <c r="R202" s="46">
        <v>0</v>
      </c>
      <c r="S202" s="46">
        <v>0</v>
      </c>
      <c r="T202" s="46">
        <v>0</v>
      </c>
      <c r="U202" s="46">
        <v>0</v>
      </c>
      <c r="V202" s="46">
        <v>0</v>
      </c>
      <c r="W202" s="46">
        <v>0</v>
      </c>
      <c r="Y202" s="109">
        <f t="shared" si="15"/>
        <v>0</v>
      </c>
      <c r="Z202" s="109">
        <f t="shared" si="16"/>
        <v>0</v>
      </c>
      <c r="AA202" s="109">
        <f t="shared" si="17"/>
        <v>0</v>
      </c>
      <c r="AB202" s="109">
        <f t="shared" si="18"/>
        <v>0</v>
      </c>
      <c r="AC202" s="109">
        <f t="shared" si="19"/>
        <v>0</v>
      </c>
    </row>
    <row r="203" spans="1:29">
      <c r="A203" s="49" t="s">
        <v>825</v>
      </c>
      <c r="B203" s="46">
        <v>0</v>
      </c>
      <c r="C203" s="46">
        <v>0</v>
      </c>
      <c r="D203" s="46">
        <v>0</v>
      </c>
      <c r="E203" s="46">
        <v>0</v>
      </c>
      <c r="F203" s="46">
        <v>0</v>
      </c>
      <c r="G203" s="46">
        <v>0</v>
      </c>
      <c r="H203" s="46">
        <v>0</v>
      </c>
      <c r="I203" s="46">
        <v>0</v>
      </c>
      <c r="J203" s="46">
        <v>0</v>
      </c>
      <c r="K203" s="46">
        <v>0</v>
      </c>
      <c r="L203" s="46">
        <v>0</v>
      </c>
      <c r="M203" s="46">
        <v>0</v>
      </c>
      <c r="N203" s="46">
        <v>0</v>
      </c>
      <c r="O203" s="46">
        <v>0</v>
      </c>
      <c r="P203" s="46">
        <v>0</v>
      </c>
      <c r="Q203" s="46">
        <v>0</v>
      </c>
      <c r="R203" s="46">
        <v>0</v>
      </c>
      <c r="S203" s="46">
        <v>0</v>
      </c>
      <c r="T203" s="46">
        <v>0</v>
      </c>
      <c r="U203" s="46">
        <v>0</v>
      </c>
      <c r="V203" s="46">
        <v>0</v>
      </c>
      <c r="W203" s="46">
        <v>0</v>
      </c>
      <c r="Y203" s="109">
        <f t="shared" si="15"/>
        <v>0</v>
      </c>
      <c r="Z203" s="109">
        <f t="shared" si="16"/>
        <v>0</v>
      </c>
      <c r="AA203" s="109">
        <f t="shared" si="17"/>
        <v>0</v>
      </c>
      <c r="AB203" s="109">
        <f t="shared" si="18"/>
        <v>0</v>
      </c>
      <c r="AC203" s="109">
        <f t="shared" si="19"/>
        <v>0</v>
      </c>
    </row>
    <row r="204" spans="1:29">
      <c r="A204" s="49" t="s">
        <v>826</v>
      </c>
      <c r="B204" s="46">
        <v>0</v>
      </c>
      <c r="C204" s="46">
        <v>0</v>
      </c>
      <c r="D204" s="46">
        <v>0</v>
      </c>
      <c r="E204" s="46">
        <v>0</v>
      </c>
      <c r="F204" s="46">
        <v>0</v>
      </c>
      <c r="G204" s="46">
        <v>0</v>
      </c>
      <c r="H204" s="46">
        <v>0</v>
      </c>
      <c r="I204" s="46">
        <v>0</v>
      </c>
      <c r="J204" s="46">
        <v>0</v>
      </c>
      <c r="K204" s="46">
        <v>0</v>
      </c>
      <c r="L204" s="46">
        <v>0</v>
      </c>
      <c r="M204" s="46">
        <v>0</v>
      </c>
      <c r="N204" s="46">
        <v>0</v>
      </c>
      <c r="O204" s="46">
        <v>0</v>
      </c>
      <c r="P204" s="46">
        <v>0</v>
      </c>
      <c r="Q204" s="46">
        <v>0</v>
      </c>
      <c r="R204" s="46">
        <v>0</v>
      </c>
      <c r="S204" s="46">
        <v>0</v>
      </c>
      <c r="T204" s="46">
        <v>0</v>
      </c>
      <c r="U204" s="46">
        <v>0</v>
      </c>
      <c r="V204" s="46">
        <v>0</v>
      </c>
      <c r="W204" s="46">
        <v>0</v>
      </c>
      <c r="Y204" s="109">
        <f t="shared" si="15"/>
        <v>0</v>
      </c>
      <c r="Z204" s="109">
        <f t="shared" si="16"/>
        <v>0</v>
      </c>
      <c r="AA204" s="109">
        <f t="shared" si="17"/>
        <v>0</v>
      </c>
      <c r="AB204" s="109">
        <f t="shared" si="18"/>
        <v>0</v>
      </c>
      <c r="AC204" s="109">
        <f t="shared" si="19"/>
        <v>0</v>
      </c>
    </row>
    <row r="205" spans="1:29">
      <c r="A205" s="49" t="s">
        <v>828</v>
      </c>
      <c r="B205" s="46">
        <v>0</v>
      </c>
      <c r="C205" s="46">
        <v>0</v>
      </c>
      <c r="D205" s="46">
        <v>0</v>
      </c>
      <c r="E205" s="46">
        <v>0</v>
      </c>
      <c r="F205" s="46">
        <v>0</v>
      </c>
      <c r="G205" s="46">
        <v>0</v>
      </c>
      <c r="H205" s="46">
        <v>0</v>
      </c>
      <c r="I205" s="46">
        <v>0</v>
      </c>
      <c r="J205" s="46">
        <v>0</v>
      </c>
      <c r="K205" s="46">
        <v>0</v>
      </c>
      <c r="L205" s="46">
        <v>0</v>
      </c>
      <c r="M205" s="46">
        <v>0</v>
      </c>
      <c r="N205" s="46">
        <v>0</v>
      </c>
      <c r="O205" s="46">
        <v>0</v>
      </c>
      <c r="P205" s="46">
        <v>0</v>
      </c>
      <c r="Q205" s="46">
        <v>0</v>
      </c>
      <c r="R205" s="46">
        <v>0</v>
      </c>
      <c r="S205" s="46">
        <v>0</v>
      </c>
      <c r="T205" s="46">
        <v>0</v>
      </c>
      <c r="U205" s="46">
        <v>0</v>
      </c>
      <c r="V205" s="46">
        <v>0</v>
      </c>
      <c r="W205" s="46">
        <v>0</v>
      </c>
      <c r="Y205" s="109">
        <f t="shared" si="15"/>
        <v>0</v>
      </c>
      <c r="Z205" s="109">
        <f t="shared" si="16"/>
        <v>0</v>
      </c>
      <c r="AA205" s="109">
        <f t="shared" si="17"/>
        <v>0</v>
      </c>
      <c r="AB205" s="109">
        <f t="shared" si="18"/>
        <v>0</v>
      </c>
      <c r="AC205" s="109">
        <f t="shared" si="19"/>
        <v>0</v>
      </c>
    </row>
    <row r="206" spans="1:29">
      <c r="A206" s="49" t="s">
        <v>830</v>
      </c>
      <c r="B206" s="46">
        <v>0</v>
      </c>
      <c r="C206" s="46">
        <v>0</v>
      </c>
      <c r="D206" s="46">
        <v>0</v>
      </c>
      <c r="E206" s="46">
        <v>0</v>
      </c>
      <c r="F206" s="46">
        <v>0</v>
      </c>
      <c r="G206" s="46">
        <v>0</v>
      </c>
      <c r="H206" s="46">
        <v>0</v>
      </c>
      <c r="I206" s="46">
        <v>0</v>
      </c>
      <c r="J206" s="46">
        <v>0</v>
      </c>
      <c r="K206" s="46">
        <v>0</v>
      </c>
      <c r="L206" s="46">
        <v>0</v>
      </c>
      <c r="M206" s="46">
        <v>0</v>
      </c>
      <c r="N206" s="46">
        <v>0</v>
      </c>
      <c r="O206" s="46">
        <v>0</v>
      </c>
      <c r="P206" s="46">
        <v>0</v>
      </c>
      <c r="Q206" s="46">
        <v>0</v>
      </c>
      <c r="R206" s="46">
        <v>0</v>
      </c>
      <c r="S206" s="46">
        <v>0</v>
      </c>
      <c r="T206" s="46">
        <v>0</v>
      </c>
      <c r="U206" s="46">
        <v>0</v>
      </c>
      <c r="V206" s="46">
        <v>0</v>
      </c>
      <c r="W206" s="46">
        <v>0</v>
      </c>
      <c r="Y206" s="109">
        <f t="shared" si="15"/>
        <v>0</v>
      </c>
      <c r="Z206" s="109">
        <f t="shared" si="16"/>
        <v>0</v>
      </c>
      <c r="AA206" s="109">
        <f t="shared" si="17"/>
        <v>0</v>
      </c>
      <c r="AB206" s="109">
        <f t="shared" si="18"/>
        <v>0</v>
      </c>
      <c r="AC206" s="109">
        <f t="shared" si="19"/>
        <v>0</v>
      </c>
    </row>
    <row r="207" spans="1:29">
      <c r="A207" s="49" t="s">
        <v>831</v>
      </c>
      <c r="B207" s="46">
        <v>0</v>
      </c>
      <c r="C207" s="46">
        <v>0</v>
      </c>
      <c r="D207" s="46">
        <v>0</v>
      </c>
      <c r="E207" s="46">
        <v>0</v>
      </c>
      <c r="F207" s="46">
        <v>0</v>
      </c>
      <c r="G207" s="46">
        <v>0</v>
      </c>
      <c r="H207" s="46">
        <v>0</v>
      </c>
      <c r="I207" s="46">
        <v>0</v>
      </c>
      <c r="J207" s="46">
        <v>0</v>
      </c>
      <c r="K207" s="46">
        <v>0</v>
      </c>
      <c r="L207" s="46">
        <v>0</v>
      </c>
      <c r="M207" s="46">
        <v>0</v>
      </c>
      <c r="N207" s="46">
        <v>0</v>
      </c>
      <c r="O207" s="46">
        <v>0</v>
      </c>
      <c r="P207" s="46">
        <v>0</v>
      </c>
      <c r="Q207" s="46">
        <v>0</v>
      </c>
      <c r="R207" s="46">
        <v>0</v>
      </c>
      <c r="S207" s="46">
        <v>0</v>
      </c>
      <c r="T207" s="46">
        <v>0</v>
      </c>
      <c r="U207" s="46">
        <v>0</v>
      </c>
      <c r="V207" s="46">
        <v>0</v>
      </c>
      <c r="W207" s="46">
        <v>0</v>
      </c>
      <c r="Y207" s="109">
        <f t="shared" si="15"/>
        <v>0</v>
      </c>
      <c r="Z207" s="109">
        <f t="shared" si="16"/>
        <v>0</v>
      </c>
      <c r="AA207" s="109">
        <f t="shared" si="17"/>
        <v>0</v>
      </c>
      <c r="AB207" s="109">
        <f t="shared" si="18"/>
        <v>0</v>
      </c>
      <c r="AC207" s="109">
        <f t="shared" si="19"/>
        <v>0</v>
      </c>
    </row>
    <row r="208" spans="1:29">
      <c r="A208" s="49" t="s">
        <v>128</v>
      </c>
      <c r="B208" s="46">
        <v>0</v>
      </c>
      <c r="C208" s="46">
        <v>0</v>
      </c>
      <c r="D208" s="46">
        <v>0</v>
      </c>
      <c r="E208" s="46">
        <v>0</v>
      </c>
      <c r="F208" s="46">
        <v>0</v>
      </c>
      <c r="G208" s="46">
        <v>0</v>
      </c>
      <c r="H208" s="46">
        <v>0</v>
      </c>
      <c r="I208" s="46">
        <v>0</v>
      </c>
      <c r="J208" s="46">
        <v>0</v>
      </c>
      <c r="K208" s="46">
        <v>0</v>
      </c>
      <c r="L208" s="46">
        <v>0</v>
      </c>
      <c r="M208" s="46">
        <v>0</v>
      </c>
      <c r="N208" s="46">
        <v>0</v>
      </c>
      <c r="O208" s="46">
        <v>0</v>
      </c>
      <c r="P208" s="46">
        <v>0</v>
      </c>
      <c r="Q208" s="46">
        <v>0</v>
      </c>
      <c r="R208" s="46">
        <v>0</v>
      </c>
      <c r="S208" s="46">
        <v>0</v>
      </c>
      <c r="T208" s="46">
        <v>0</v>
      </c>
      <c r="U208" s="46">
        <v>0</v>
      </c>
      <c r="V208" s="46">
        <v>0</v>
      </c>
      <c r="W208" s="46">
        <v>0</v>
      </c>
      <c r="Y208" s="109">
        <f t="shared" si="15"/>
        <v>0</v>
      </c>
      <c r="Z208" s="109">
        <f t="shared" si="16"/>
        <v>0</v>
      </c>
      <c r="AA208" s="109">
        <f t="shared" si="17"/>
        <v>0</v>
      </c>
      <c r="AB208" s="109">
        <f t="shared" si="18"/>
        <v>0</v>
      </c>
      <c r="AC208" s="109">
        <f t="shared" si="19"/>
        <v>0</v>
      </c>
    </row>
    <row r="209" spans="1:29">
      <c r="A209" s="49" t="s">
        <v>836</v>
      </c>
      <c r="B209" s="46">
        <v>0</v>
      </c>
      <c r="C209" s="46">
        <v>0</v>
      </c>
      <c r="D209" s="46">
        <v>0</v>
      </c>
      <c r="E209" s="46">
        <v>0</v>
      </c>
      <c r="F209" s="46">
        <v>0</v>
      </c>
      <c r="G209" s="46">
        <v>0</v>
      </c>
      <c r="H209" s="46">
        <v>0</v>
      </c>
      <c r="I209" s="46">
        <v>0</v>
      </c>
      <c r="J209" s="46">
        <v>0</v>
      </c>
      <c r="K209" s="46">
        <v>0</v>
      </c>
      <c r="L209" s="46">
        <v>0</v>
      </c>
      <c r="M209" s="46">
        <v>0</v>
      </c>
      <c r="N209" s="46">
        <v>0</v>
      </c>
      <c r="O209" s="46">
        <v>0</v>
      </c>
      <c r="P209" s="46">
        <v>0</v>
      </c>
      <c r="Q209" s="46">
        <v>0</v>
      </c>
      <c r="R209" s="46">
        <v>0</v>
      </c>
      <c r="S209" s="46">
        <v>0</v>
      </c>
      <c r="T209" s="46">
        <v>0</v>
      </c>
      <c r="U209" s="46">
        <v>0</v>
      </c>
      <c r="V209" s="46">
        <v>0</v>
      </c>
      <c r="W209" s="46">
        <v>0</v>
      </c>
      <c r="Y209" s="109">
        <f t="shared" si="15"/>
        <v>0</v>
      </c>
      <c r="Z209" s="109">
        <f t="shared" si="16"/>
        <v>0</v>
      </c>
      <c r="AA209" s="109">
        <f t="shared" si="17"/>
        <v>0</v>
      </c>
      <c r="AB209" s="109">
        <f t="shared" si="18"/>
        <v>0</v>
      </c>
      <c r="AC209" s="109">
        <f t="shared" si="19"/>
        <v>0</v>
      </c>
    </row>
    <row r="210" spans="1:29">
      <c r="A210" s="49" t="s">
        <v>40</v>
      </c>
      <c r="B210" s="46">
        <v>0</v>
      </c>
      <c r="C210" s="46">
        <v>0</v>
      </c>
      <c r="D210" s="46">
        <v>0</v>
      </c>
      <c r="E210" s="46">
        <v>0</v>
      </c>
      <c r="F210" s="46">
        <v>0</v>
      </c>
      <c r="G210" s="46">
        <v>0</v>
      </c>
      <c r="H210" s="46">
        <v>0</v>
      </c>
      <c r="I210" s="46">
        <v>0</v>
      </c>
      <c r="J210" s="46">
        <v>0</v>
      </c>
      <c r="K210" s="46">
        <v>0</v>
      </c>
      <c r="L210" s="46">
        <v>0</v>
      </c>
      <c r="M210" s="46">
        <v>0</v>
      </c>
      <c r="N210" s="46">
        <v>0</v>
      </c>
      <c r="O210" s="46">
        <v>0</v>
      </c>
      <c r="P210" s="46">
        <v>0</v>
      </c>
      <c r="Q210" s="46">
        <v>0</v>
      </c>
      <c r="R210" s="46">
        <v>0</v>
      </c>
      <c r="S210" s="46">
        <v>0</v>
      </c>
      <c r="T210" s="46">
        <v>0</v>
      </c>
      <c r="U210" s="46">
        <v>0</v>
      </c>
      <c r="V210" s="46">
        <v>0</v>
      </c>
      <c r="W210" s="46">
        <v>0</v>
      </c>
      <c r="Y210" s="109">
        <f t="shared" si="15"/>
        <v>0</v>
      </c>
      <c r="Z210" s="109">
        <f t="shared" si="16"/>
        <v>0</v>
      </c>
      <c r="AA210" s="109">
        <f t="shared" si="17"/>
        <v>0</v>
      </c>
      <c r="AB210" s="109">
        <f t="shared" si="18"/>
        <v>0</v>
      </c>
      <c r="AC210" s="109">
        <f t="shared" si="19"/>
        <v>0</v>
      </c>
    </row>
    <row r="211" spans="1:29">
      <c r="A211" s="49" t="s">
        <v>714</v>
      </c>
      <c r="B211" s="46">
        <v>0</v>
      </c>
      <c r="C211" s="46">
        <v>0</v>
      </c>
      <c r="D211" s="46">
        <v>0</v>
      </c>
      <c r="E211" s="46">
        <v>0</v>
      </c>
      <c r="F211" s="46">
        <v>0</v>
      </c>
      <c r="G211" s="46">
        <v>0</v>
      </c>
      <c r="H211" s="46">
        <v>0</v>
      </c>
      <c r="I211" s="46">
        <v>0</v>
      </c>
      <c r="J211" s="46">
        <v>0</v>
      </c>
      <c r="K211" s="46">
        <v>0</v>
      </c>
      <c r="L211" s="46">
        <v>0</v>
      </c>
      <c r="M211" s="46">
        <v>0</v>
      </c>
      <c r="N211" s="46">
        <v>0</v>
      </c>
      <c r="O211" s="46">
        <v>0</v>
      </c>
      <c r="P211" s="46">
        <v>0</v>
      </c>
      <c r="Q211" s="46">
        <v>0</v>
      </c>
      <c r="R211" s="46">
        <v>0</v>
      </c>
      <c r="S211" s="46">
        <v>0</v>
      </c>
      <c r="T211" s="46">
        <v>0</v>
      </c>
      <c r="U211" s="46">
        <v>0</v>
      </c>
      <c r="V211" s="46">
        <v>0</v>
      </c>
      <c r="W211" s="46">
        <v>0</v>
      </c>
      <c r="Y211" s="109">
        <f t="shared" si="15"/>
        <v>0</v>
      </c>
      <c r="Z211" s="109">
        <f t="shared" si="16"/>
        <v>0</v>
      </c>
      <c r="AA211" s="109">
        <f t="shared" si="17"/>
        <v>0</v>
      </c>
      <c r="AB211" s="109">
        <f t="shared" si="18"/>
        <v>0</v>
      </c>
      <c r="AC211" s="109">
        <f t="shared" si="19"/>
        <v>0</v>
      </c>
    </row>
    <row r="212" spans="1:29">
      <c r="A212" s="49" t="s">
        <v>839</v>
      </c>
      <c r="B212" s="46">
        <v>0</v>
      </c>
      <c r="C212" s="46">
        <v>0</v>
      </c>
      <c r="D212" s="46">
        <v>0</v>
      </c>
      <c r="E212" s="46">
        <v>0</v>
      </c>
      <c r="F212" s="46">
        <v>0</v>
      </c>
      <c r="G212" s="46">
        <v>0</v>
      </c>
      <c r="H212" s="46">
        <v>0</v>
      </c>
      <c r="I212" s="46">
        <v>0</v>
      </c>
      <c r="J212" s="46">
        <v>0</v>
      </c>
      <c r="K212" s="46">
        <v>0</v>
      </c>
      <c r="L212" s="46">
        <v>0</v>
      </c>
      <c r="M212" s="46">
        <v>0</v>
      </c>
      <c r="N212" s="46">
        <v>0</v>
      </c>
      <c r="O212" s="46">
        <v>0</v>
      </c>
      <c r="P212" s="46">
        <v>0</v>
      </c>
      <c r="Q212" s="46">
        <v>0</v>
      </c>
      <c r="R212" s="46">
        <v>0</v>
      </c>
      <c r="S212" s="46">
        <v>0</v>
      </c>
      <c r="T212" s="46">
        <v>0</v>
      </c>
      <c r="U212" s="46">
        <v>0</v>
      </c>
      <c r="V212" s="46">
        <v>0</v>
      </c>
      <c r="W212" s="46">
        <v>0</v>
      </c>
      <c r="Y212" s="109">
        <f t="shared" si="15"/>
        <v>0</v>
      </c>
      <c r="Z212" s="109">
        <f t="shared" si="16"/>
        <v>0</v>
      </c>
      <c r="AA212" s="109">
        <f t="shared" si="17"/>
        <v>0</v>
      </c>
      <c r="AB212" s="109">
        <f t="shared" si="18"/>
        <v>0</v>
      </c>
      <c r="AC212" s="109">
        <f t="shared" si="19"/>
        <v>0</v>
      </c>
    </row>
    <row r="213" spans="1:29">
      <c r="A213" s="49" t="s">
        <v>841</v>
      </c>
      <c r="B213" s="46">
        <v>0</v>
      </c>
      <c r="C213" s="46">
        <v>0</v>
      </c>
      <c r="D213" s="46">
        <v>0</v>
      </c>
      <c r="E213" s="46">
        <v>0</v>
      </c>
      <c r="F213" s="46">
        <v>0</v>
      </c>
      <c r="G213" s="46">
        <v>0</v>
      </c>
      <c r="H213" s="46">
        <v>0</v>
      </c>
      <c r="I213" s="46">
        <v>0</v>
      </c>
      <c r="J213" s="46">
        <v>0</v>
      </c>
      <c r="K213" s="46">
        <v>0</v>
      </c>
      <c r="L213" s="46">
        <v>0</v>
      </c>
      <c r="M213" s="46">
        <v>0</v>
      </c>
      <c r="N213" s="46">
        <v>0</v>
      </c>
      <c r="O213" s="46">
        <v>0</v>
      </c>
      <c r="P213" s="46">
        <v>0</v>
      </c>
      <c r="Q213" s="46">
        <v>0</v>
      </c>
      <c r="R213" s="46">
        <v>0</v>
      </c>
      <c r="S213" s="46">
        <v>0</v>
      </c>
      <c r="T213" s="46">
        <v>0</v>
      </c>
      <c r="U213" s="46">
        <v>0</v>
      </c>
      <c r="V213" s="46">
        <v>0</v>
      </c>
      <c r="W213" s="46">
        <v>0</v>
      </c>
      <c r="Y213" s="109">
        <f t="shared" si="15"/>
        <v>0</v>
      </c>
      <c r="Z213" s="109">
        <f t="shared" si="16"/>
        <v>0</v>
      </c>
      <c r="AA213" s="109">
        <f t="shared" si="17"/>
        <v>0</v>
      </c>
      <c r="AB213" s="109">
        <f t="shared" si="18"/>
        <v>0</v>
      </c>
      <c r="AC213" s="109">
        <f t="shared" si="19"/>
        <v>0</v>
      </c>
    </row>
    <row r="214" spans="1:29">
      <c r="A214" s="49" t="s">
        <v>842</v>
      </c>
      <c r="B214" s="46">
        <v>0</v>
      </c>
      <c r="C214" s="46">
        <v>0</v>
      </c>
      <c r="D214" s="46">
        <v>0</v>
      </c>
      <c r="E214" s="46">
        <v>0</v>
      </c>
      <c r="F214" s="46">
        <v>0</v>
      </c>
      <c r="G214" s="46">
        <v>0</v>
      </c>
      <c r="H214" s="46">
        <v>0</v>
      </c>
      <c r="I214" s="46">
        <v>0</v>
      </c>
      <c r="J214" s="46">
        <v>0</v>
      </c>
      <c r="K214" s="46">
        <v>0</v>
      </c>
      <c r="L214" s="46">
        <v>0</v>
      </c>
      <c r="M214" s="46">
        <v>0</v>
      </c>
      <c r="N214" s="46">
        <v>0</v>
      </c>
      <c r="O214" s="46">
        <v>0</v>
      </c>
      <c r="P214" s="46">
        <v>0</v>
      </c>
      <c r="Q214" s="46">
        <v>0</v>
      </c>
      <c r="R214" s="46">
        <v>0</v>
      </c>
      <c r="S214" s="46">
        <v>0</v>
      </c>
      <c r="T214" s="46">
        <v>0</v>
      </c>
      <c r="U214" s="46">
        <v>0</v>
      </c>
      <c r="V214" s="46">
        <v>0</v>
      </c>
      <c r="W214" s="46">
        <v>0</v>
      </c>
      <c r="Y214" s="109">
        <f t="shared" si="15"/>
        <v>0</v>
      </c>
      <c r="Z214" s="109">
        <f t="shared" si="16"/>
        <v>0</v>
      </c>
      <c r="AA214" s="109">
        <f t="shared" si="17"/>
        <v>0</v>
      </c>
      <c r="AB214" s="109">
        <f t="shared" si="18"/>
        <v>0</v>
      </c>
      <c r="AC214" s="109">
        <f t="shared" si="19"/>
        <v>0</v>
      </c>
    </row>
    <row r="215" spans="1:29">
      <c r="A215" s="49" t="s">
        <v>843</v>
      </c>
      <c r="B215" s="46">
        <v>0</v>
      </c>
      <c r="C215" s="46">
        <v>0</v>
      </c>
      <c r="D215" s="46">
        <v>0</v>
      </c>
      <c r="E215" s="46">
        <v>0</v>
      </c>
      <c r="F215" s="46">
        <v>0</v>
      </c>
      <c r="G215" s="46">
        <v>0</v>
      </c>
      <c r="H215" s="46">
        <v>0</v>
      </c>
      <c r="I215" s="46">
        <v>0</v>
      </c>
      <c r="J215" s="46">
        <v>0</v>
      </c>
      <c r="K215" s="46">
        <v>0</v>
      </c>
      <c r="L215" s="46">
        <v>0</v>
      </c>
      <c r="M215" s="46">
        <v>0</v>
      </c>
      <c r="N215" s="46">
        <v>0</v>
      </c>
      <c r="O215" s="46">
        <v>0</v>
      </c>
      <c r="P215" s="46">
        <v>0</v>
      </c>
      <c r="Q215" s="46">
        <v>0</v>
      </c>
      <c r="R215" s="46">
        <v>0</v>
      </c>
      <c r="S215" s="46">
        <v>0</v>
      </c>
      <c r="T215" s="46">
        <v>0</v>
      </c>
      <c r="U215" s="46">
        <v>0</v>
      </c>
      <c r="V215" s="46">
        <v>0</v>
      </c>
      <c r="W215" s="46">
        <v>0</v>
      </c>
      <c r="Y215" s="109">
        <f t="shared" si="15"/>
        <v>0</v>
      </c>
      <c r="Z215" s="109">
        <f t="shared" si="16"/>
        <v>0</v>
      </c>
      <c r="AA215" s="109">
        <f t="shared" si="17"/>
        <v>0</v>
      </c>
      <c r="AB215" s="109">
        <f t="shared" si="18"/>
        <v>0</v>
      </c>
      <c r="AC215" s="109">
        <f t="shared" si="19"/>
        <v>0</v>
      </c>
    </row>
    <row r="216" spans="1:29">
      <c r="A216" s="49" t="s">
        <v>844</v>
      </c>
      <c r="B216" s="46">
        <v>0</v>
      </c>
      <c r="C216" s="46">
        <v>0</v>
      </c>
      <c r="D216" s="46">
        <v>0</v>
      </c>
      <c r="E216" s="46">
        <v>0</v>
      </c>
      <c r="F216" s="46">
        <v>0</v>
      </c>
      <c r="G216" s="46">
        <v>0</v>
      </c>
      <c r="H216" s="46">
        <v>0</v>
      </c>
      <c r="I216" s="46">
        <v>0</v>
      </c>
      <c r="J216" s="46">
        <v>0</v>
      </c>
      <c r="K216" s="46">
        <v>0</v>
      </c>
      <c r="L216" s="46">
        <v>0</v>
      </c>
      <c r="M216" s="46">
        <v>0</v>
      </c>
      <c r="N216" s="46">
        <v>0</v>
      </c>
      <c r="O216" s="46">
        <v>0</v>
      </c>
      <c r="P216" s="46">
        <v>0</v>
      </c>
      <c r="Q216" s="46">
        <v>0</v>
      </c>
      <c r="R216" s="46">
        <v>0</v>
      </c>
      <c r="S216" s="46">
        <v>0</v>
      </c>
      <c r="T216" s="46">
        <v>0</v>
      </c>
      <c r="U216" s="46">
        <v>0</v>
      </c>
      <c r="V216" s="46">
        <v>0</v>
      </c>
      <c r="W216" s="46">
        <v>0</v>
      </c>
      <c r="Y216" s="109">
        <f t="shared" si="15"/>
        <v>0</v>
      </c>
      <c r="Z216" s="109">
        <f t="shared" si="16"/>
        <v>0</v>
      </c>
      <c r="AA216" s="109">
        <f t="shared" si="17"/>
        <v>0</v>
      </c>
      <c r="AB216" s="109">
        <f t="shared" si="18"/>
        <v>0</v>
      </c>
      <c r="AC216" s="109">
        <f t="shared" si="19"/>
        <v>0</v>
      </c>
    </row>
    <row r="217" spans="1:29">
      <c r="A217" s="49" t="s">
        <v>56</v>
      </c>
      <c r="B217" s="46">
        <v>0</v>
      </c>
      <c r="C217" s="46">
        <v>0</v>
      </c>
      <c r="D217" s="46">
        <v>0</v>
      </c>
      <c r="E217" s="46">
        <v>0</v>
      </c>
      <c r="F217" s="46">
        <v>0</v>
      </c>
      <c r="G217" s="46">
        <v>0</v>
      </c>
      <c r="H217" s="46">
        <v>0</v>
      </c>
      <c r="I217" s="46">
        <v>0</v>
      </c>
      <c r="J217" s="46">
        <v>0</v>
      </c>
      <c r="K217" s="46">
        <v>0</v>
      </c>
      <c r="L217" s="46">
        <v>0</v>
      </c>
      <c r="M217" s="46">
        <v>0</v>
      </c>
      <c r="N217" s="46">
        <v>0</v>
      </c>
      <c r="O217" s="46">
        <v>0</v>
      </c>
      <c r="P217" s="46">
        <v>0</v>
      </c>
      <c r="Q217" s="46">
        <v>0</v>
      </c>
      <c r="R217" s="46">
        <v>0</v>
      </c>
      <c r="S217" s="46">
        <v>0</v>
      </c>
      <c r="T217" s="46">
        <v>0</v>
      </c>
      <c r="U217" s="46">
        <v>0</v>
      </c>
      <c r="V217" s="46">
        <v>0</v>
      </c>
      <c r="W217" s="46">
        <v>0</v>
      </c>
      <c r="Y217" s="109">
        <f t="shared" si="15"/>
        <v>0</v>
      </c>
      <c r="Z217" s="109">
        <f t="shared" si="16"/>
        <v>0</v>
      </c>
      <c r="AA217" s="109">
        <f t="shared" si="17"/>
        <v>0</v>
      </c>
      <c r="AB217" s="109">
        <f t="shared" si="18"/>
        <v>0</v>
      </c>
      <c r="AC217" s="109">
        <f t="shared" si="19"/>
        <v>0</v>
      </c>
    </row>
    <row r="218" spans="1:29">
      <c r="A218" s="49" t="s">
        <v>137</v>
      </c>
      <c r="B218" s="46">
        <v>0</v>
      </c>
      <c r="C218" s="46">
        <v>0</v>
      </c>
      <c r="D218" s="46">
        <v>0</v>
      </c>
      <c r="E218" s="46">
        <v>0</v>
      </c>
      <c r="F218" s="46">
        <v>0</v>
      </c>
      <c r="G218" s="46">
        <v>0</v>
      </c>
      <c r="H218" s="46">
        <v>0</v>
      </c>
      <c r="I218" s="46">
        <v>0</v>
      </c>
      <c r="J218" s="46">
        <v>0</v>
      </c>
      <c r="K218" s="46">
        <v>0</v>
      </c>
      <c r="L218" s="46">
        <v>0</v>
      </c>
      <c r="M218" s="46">
        <v>0</v>
      </c>
      <c r="N218" s="46">
        <v>0</v>
      </c>
      <c r="O218" s="46">
        <v>0</v>
      </c>
      <c r="P218" s="46">
        <v>0</v>
      </c>
      <c r="Q218" s="46">
        <v>0</v>
      </c>
      <c r="R218" s="46">
        <v>0</v>
      </c>
      <c r="S218" s="46">
        <v>0</v>
      </c>
      <c r="T218" s="46">
        <v>0</v>
      </c>
      <c r="U218" s="46">
        <v>0</v>
      </c>
      <c r="V218" s="46">
        <v>0</v>
      </c>
      <c r="W218" s="46">
        <v>0</v>
      </c>
      <c r="Y218" s="109">
        <f t="shared" si="15"/>
        <v>0</v>
      </c>
      <c r="Z218" s="109">
        <f t="shared" si="16"/>
        <v>0</v>
      </c>
      <c r="AA218" s="109">
        <f t="shared" si="17"/>
        <v>0</v>
      </c>
      <c r="AB218" s="109">
        <f t="shared" si="18"/>
        <v>0</v>
      </c>
      <c r="AC218" s="109">
        <f t="shared" si="19"/>
        <v>0</v>
      </c>
    </row>
    <row r="219" spans="1:29">
      <c r="A219" s="49" t="s">
        <v>849</v>
      </c>
      <c r="B219" s="46">
        <v>0</v>
      </c>
      <c r="C219" s="46">
        <v>0</v>
      </c>
      <c r="D219" s="46">
        <v>0</v>
      </c>
      <c r="E219" s="46">
        <v>0</v>
      </c>
      <c r="F219" s="46">
        <v>0</v>
      </c>
      <c r="G219" s="46">
        <v>0</v>
      </c>
      <c r="H219" s="46">
        <v>0</v>
      </c>
      <c r="I219" s="46">
        <v>0</v>
      </c>
      <c r="J219" s="46">
        <v>0</v>
      </c>
      <c r="K219" s="46">
        <v>0</v>
      </c>
      <c r="L219" s="46">
        <v>0</v>
      </c>
      <c r="M219" s="46">
        <v>0</v>
      </c>
      <c r="N219" s="46">
        <v>0</v>
      </c>
      <c r="O219" s="46">
        <v>0</v>
      </c>
      <c r="P219" s="46">
        <v>0</v>
      </c>
      <c r="Q219" s="46">
        <v>0</v>
      </c>
      <c r="R219" s="46">
        <v>0</v>
      </c>
      <c r="S219" s="46">
        <v>0</v>
      </c>
      <c r="T219" s="46">
        <v>0</v>
      </c>
      <c r="U219" s="46">
        <v>0</v>
      </c>
      <c r="V219" s="46">
        <v>0</v>
      </c>
      <c r="W219" s="46">
        <v>0</v>
      </c>
      <c r="Y219" s="109">
        <f t="shared" si="15"/>
        <v>0</v>
      </c>
      <c r="Z219" s="109">
        <f t="shared" si="16"/>
        <v>0</v>
      </c>
      <c r="AA219" s="109">
        <f t="shared" si="17"/>
        <v>0</v>
      </c>
      <c r="AB219" s="109">
        <f t="shared" si="18"/>
        <v>0</v>
      </c>
      <c r="AC219" s="109">
        <f t="shared" si="19"/>
        <v>0</v>
      </c>
    </row>
    <row r="220" spans="1:29">
      <c r="A220" s="49" t="s">
        <v>850</v>
      </c>
      <c r="B220" s="46">
        <v>0</v>
      </c>
      <c r="C220" s="46">
        <v>0</v>
      </c>
      <c r="D220" s="46">
        <v>0</v>
      </c>
      <c r="E220" s="46">
        <v>0</v>
      </c>
      <c r="F220" s="46">
        <v>0</v>
      </c>
      <c r="G220" s="46">
        <v>0</v>
      </c>
      <c r="H220" s="46">
        <v>0</v>
      </c>
      <c r="I220" s="46">
        <v>0</v>
      </c>
      <c r="J220" s="46">
        <v>0</v>
      </c>
      <c r="K220" s="46">
        <v>0</v>
      </c>
      <c r="L220" s="46">
        <v>0</v>
      </c>
      <c r="M220" s="46">
        <v>0</v>
      </c>
      <c r="N220" s="46">
        <v>0</v>
      </c>
      <c r="O220" s="46">
        <v>0</v>
      </c>
      <c r="P220" s="46">
        <v>0</v>
      </c>
      <c r="Q220" s="46">
        <v>0</v>
      </c>
      <c r="R220" s="46">
        <v>0</v>
      </c>
      <c r="S220" s="46">
        <v>0</v>
      </c>
      <c r="T220" s="46">
        <v>0</v>
      </c>
      <c r="U220" s="46">
        <v>0</v>
      </c>
      <c r="V220" s="46">
        <v>0</v>
      </c>
      <c r="W220" s="46">
        <v>0</v>
      </c>
      <c r="Y220" s="109">
        <f t="shared" si="15"/>
        <v>0</v>
      </c>
      <c r="Z220" s="109">
        <f t="shared" si="16"/>
        <v>0</v>
      </c>
      <c r="AA220" s="109">
        <f t="shared" si="17"/>
        <v>0</v>
      </c>
      <c r="AB220" s="109">
        <f t="shared" si="18"/>
        <v>0</v>
      </c>
      <c r="AC220" s="109">
        <f t="shared" si="19"/>
        <v>0</v>
      </c>
    </row>
    <row r="221" spans="1:29">
      <c r="A221" s="49" t="s">
        <v>139</v>
      </c>
      <c r="B221" s="46">
        <v>0</v>
      </c>
      <c r="C221" s="46">
        <v>0</v>
      </c>
      <c r="D221" s="46">
        <v>0</v>
      </c>
      <c r="E221" s="46">
        <v>0</v>
      </c>
      <c r="F221" s="46">
        <v>0</v>
      </c>
      <c r="G221" s="46">
        <v>0</v>
      </c>
      <c r="H221" s="46">
        <v>0</v>
      </c>
      <c r="I221" s="46">
        <v>0</v>
      </c>
      <c r="J221" s="46">
        <v>0</v>
      </c>
      <c r="K221" s="46">
        <v>0</v>
      </c>
      <c r="L221" s="46">
        <v>0</v>
      </c>
      <c r="M221" s="46">
        <v>0</v>
      </c>
      <c r="N221" s="46">
        <v>0</v>
      </c>
      <c r="O221" s="46">
        <v>0</v>
      </c>
      <c r="P221" s="46">
        <v>0</v>
      </c>
      <c r="Q221" s="46">
        <v>0</v>
      </c>
      <c r="R221" s="46">
        <v>0</v>
      </c>
      <c r="S221" s="46">
        <v>0</v>
      </c>
      <c r="T221" s="46">
        <v>0</v>
      </c>
      <c r="U221" s="46">
        <v>0</v>
      </c>
      <c r="V221" s="46">
        <v>0</v>
      </c>
      <c r="W221" s="46">
        <v>0</v>
      </c>
      <c r="Y221" s="109">
        <f t="shared" si="15"/>
        <v>0</v>
      </c>
      <c r="Z221" s="109">
        <f t="shared" si="16"/>
        <v>0</v>
      </c>
      <c r="AA221" s="109">
        <f t="shared" si="17"/>
        <v>0</v>
      </c>
      <c r="AB221" s="109">
        <f t="shared" si="18"/>
        <v>0</v>
      </c>
      <c r="AC221" s="109">
        <f t="shared" si="19"/>
        <v>0</v>
      </c>
    </row>
    <row r="222" spans="1:29">
      <c r="A222" s="49" t="s">
        <v>854</v>
      </c>
      <c r="B222" s="46">
        <v>0</v>
      </c>
      <c r="C222" s="46">
        <v>0</v>
      </c>
      <c r="D222" s="46">
        <v>0</v>
      </c>
      <c r="E222" s="46">
        <v>0</v>
      </c>
      <c r="F222" s="46">
        <v>0</v>
      </c>
      <c r="G222" s="46">
        <v>0</v>
      </c>
      <c r="H222" s="46">
        <v>0</v>
      </c>
      <c r="I222" s="46">
        <v>0</v>
      </c>
      <c r="J222" s="46">
        <v>0</v>
      </c>
      <c r="K222" s="46">
        <v>0</v>
      </c>
      <c r="L222" s="46">
        <v>0</v>
      </c>
      <c r="M222" s="46">
        <v>0</v>
      </c>
      <c r="N222" s="46">
        <v>0</v>
      </c>
      <c r="O222" s="46">
        <v>0</v>
      </c>
      <c r="P222" s="46">
        <v>0</v>
      </c>
      <c r="Q222" s="46">
        <v>0</v>
      </c>
      <c r="R222" s="46">
        <v>0</v>
      </c>
      <c r="S222" s="46">
        <v>0</v>
      </c>
      <c r="T222" s="46">
        <v>0</v>
      </c>
      <c r="U222" s="46">
        <v>0</v>
      </c>
      <c r="V222" s="46">
        <v>0</v>
      </c>
      <c r="W222" s="46">
        <v>0</v>
      </c>
      <c r="Y222" s="109">
        <f t="shared" si="15"/>
        <v>0</v>
      </c>
      <c r="Z222" s="109">
        <f t="shared" si="16"/>
        <v>0</v>
      </c>
      <c r="AA222" s="109">
        <f t="shared" si="17"/>
        <v>0</v>
      </c>
      <c r="AB222" s="109">
        <f t="shared" si="18"/>
        <v>0</v>
      </c>
      <c r="AC222" s="109">
        <f t="shared" si="19"/>
        <v>0</v>
      </c>
    </row>
    <row r="223" spans="1:29">
      <c r="A223" s="49" t="s">
        <v>855</v>
      </c>
      <c r="B223" s="46">
        <v>0</v>
      </c>
      <c r="C223" s="46">
        <v>0</v>
      </c>
      <c r="D223" s="46">
        <v>0</v>
      </c>
      <c r="E223" s="46">
        <v>0</v>
      </c>
      <c r="F223" s="46">
        <v>0</v>
      </c>
      <c r="G223" s="46">
        <v>0</v>
      </c>
      <c r="H223" s="46">
        <v>0</v>
      </c>
      <c r="I223" s="46">
        <v>0</v>
      </c>
      <c r="J223" s="46">
        <v>0</v>
      </c>
      <c r="K223" s="46">
        <v>0</v>
      </c>
      <c r="L223" s="46">
        <v>0</v>
      </c>
      <c r="M223" s="46">
        <v>0</v>
      </c>
      <c r="N223" s="46">
        <v>0</v>
      </c>
      <c r="O223" s="46">
        <v>0</v>
      </c>
      <c r="P223" s="46">
        <v>0</v>
      </c>
      <c r="Q223" s="46">
        <v>0</v>
      </c>
      <c r="R223" s="46">
        <v>0</v>
      </c>
      <c r="S223" s="46">
        <v>0</v>
      </c>
      <c r="T223" s="46">
        <v>0</v>
      </c>
      <c r="U223" s="46">
        <v>0</v>
      </c>
      <c r="V223" s="46">
        <v>0</v>
      </c>
      <c r="W223" s="46">
        <v>0</v>
      </c>
      <c r="Y223" s="109">
        <f t="shared" si="15"/>
        <v>0</v>
      </c>
      <c r="Z223" s="109">
        <f t="shared" si="16"/>
        <v>0</v>
      </c>
      <c r="AA223" s="109">
        <f t="shared" si="17"/>
        <v>0</v>
      </c>
      <c r="AB223" s="109">
        <f t="shared" si="18"/>
        <v>0</v>
      </c>
      <c r="AC223" s="109">
        <f t="shared" si="19"/>
        <v>0</v>
      </c>
    </row>
    <row r="224" spans="1:29">
      <c r="A224" s="49" t="s">
        <v>856</v>
      </c>
      <c r="B224" s="46">
        <v>0</v>
      </c>
      <c r="C224" s="46">
        <v>0</v>
      </c>
      <c r="D224" s="46">
        <v>0</v>
      </c>
      <c r="E224" s="46">
        <v>0</v>
      </c>
      <c r="F224" s="46">
        <v>0</v>
      </c>
      <c r="G224" s="46">
        <v>0</v>
      </c>
      <c r="H224" s="46">
        <v>0</v>
      </c>
      <c r="I224" s="46">
        <v>0</v>
      </c>
      <c r="J224" s="46">
        <v>0</v>
      </c>
      <c r="K224" s="46">
        <v>0</v>
      </c>
      <c r="L224" s="46">
        <v>0</v>
      </c>
      <c r="M224" s="46">
        <v>0</v>
      </c>
      <c r="N224" s="46">
        <v>0</v>
      </c>
      <c r="O224" s="46">
        <v>0</v>
      </c>
      <c r="P224" s="46">
        <v>0</v>
      </c>
      <c r="Q224" s="46">
        <v>0</v>
      </c>
      <c r="R224" s="46">
        <v>0</v>
      </c>
      <c r="S224" s="46">
        <v>0</v>
      </c>
      <c r="T224" s="46">
        <v>0</v>
      </c>
      <c r="U224" s="46">
        <v>0</v>
      </c>
      <c r="V224" s="46">
        <v>0</v>
      </c>
      <c r="W224" s="46">
        <v>0</v>
      </c>
      <c r="Y224" s="109">
        <f t="shared" si="15"/>
        <v>0</v>
      </c>
      <c r="Z224" s="109">
        <f t="shared" si="16"/>
        <v>0</v>
      </c>
      <c r="AA224" s="109">
        <f t="shared" si="17"/>
        <v>0</v>
      </c>
      <c r="AB224" s="109">
        <f t="shared" si="18"/>
        <v>0</v>
      </c>
      <c r="AC224" s="109">
        <f t="shared" si="19"/>
        <v>0</v>
      </c>
    </row>
    <row r="225" spans="1:29">
      <c r="A225" s="49" t="s">
        <v>108</v>
      </c>
      <c r="B225" s="46">
        <v>0</v>
      </c>
      <c r="C225" s="46">
        <v>0</v>
      </c>
      <c r="D225" s="46">
        <v>0</v>
      </c>
      <c r="E225" s="46">
        <v>0</v>
      </c>
      <c r="F225" s="46">
        <v>0</v>
      </c>
      <c r="G225" s="46">
        <v>0</v>
      </c>
      <c r="H225" s="46">
        <v>0</v>
      </c>
      <c r="I225" s="46">
        <v>0</v>
      </c>
      <c r="J225" s="46">
        <v>0</v>
      </c>
      <c r="K225" s="46">
        <v>0</v>
      </c>
      <c r="L225" s="46">
        <v>0</v>
      </c>
      <c r="M225" s="46">
        <v>0</v>
      </c>
      <c r="N225" s="46">
        <v>0</v>
      </c>
      <c r="O225" s="46">
        <v>0</v>
      </c>
      <c r="P225" s="46">
        <v>0</v>
      </c>
      <c r="Q225" s="46">
        <v>0</v>
      </c>
      <c r="R225" s="46">
        <v>0</v>
      </c>
      <c r="S225" s="46">
        <v>0</v>
      </c>
      <c r="T225" s="46">
        <v>0</v>
      </c>
      <c r="U225" s="46">
        <v>0</v>
      </c>
      <c r="V225" s="46">
        <v>0</v>
      </c>
      <c r="W225" s="46">
        <v>0</v>
      </c>
      <c r="Y225" s="109">
        <f t="shared" si="15"/>
        <v>0</v>
      </c>
      <c r="Z225" s="109">
        <f t="shared" si="16"/>
        <v>0</v>
      </c>
      <c r="AA225" s="109">
        <f t="shared" si="17"/>
        <v>0</v>
      </c>
      <c r="AB225" s="109">
        <f t="shared" si="18"/>
        <v>0</v>
      </c>
      <c r="AC225" s="109">
        <f t="shared" si="19"/>
        <v>0</v>
      </c>
    </row>
    <row r="226" spans="1:29">
      <c r="A226" s="49" t="s">
        <v>857</v>
      </c>
      <c r="B226" s="46">
        <v>0</v>
      </c>
      <c r="C226" s="46">
        <v>0</v>
      </c>
      <c r="D226" s="46">
        <v>0</v>
      </c>
      <c r="E226" s="46">
        <v>0</v>
      </c>
      <c r="F226" s="46">
        <v>0</v>
      </c>
      <c r="G226" s="46">
        <v>0</v>
      </c>
      <c r="H226" s="46">
        <v>0</v>
      </c>
      <c r="I226" s="46">
        <v>0</v>
      </c>
      <c r="J226" s="46">
        <v>0</v>
      </c>
      <c r="K226" s="46">
        <v>0</v>
      </c>
      <c r="L226" s="46">
        <v>0</v>
      </c>
      <c r="M226" s="46">
        <v>0</v>
      </c>
      <c r="N226" s="46">
        <v>0</v>
      </c>
      <c r="O226" s="46">
        <v>0</v>
      </c>
      <c r="P226" s="46">
        <v>0</v>
      </c>
      <c r="Q226" s="46">
        <v>0</v>
      </c>
      <c r="R226" s="46">
        <v>0</v>
      </c>
      <c r="S226" s="46">
        <v>0</v>
      </c>
      <c r="T226" s="46">
        <v>0</v>
      </c>
      <c r="U226" s="46">
        <v>0</v>
      </c>
      <c r="V226" s="46">
        <v>0</v>
      </c>
      <c r="W226" s="46">
        <v>0</v>
      </c>
      <c r="Y226" s="109">
        <f t="shared" si="15"/>
        <v>0</v>
      </c>
      <c r="Z226" s="109">
        <f t="shared" si="16"/>
        <v>0</v>
      </c>
      <c r="AA226" s="109">
        <f t="shared" si="17"/>
        <v>0</v>
      </c>
      <c r="AB226" s="109">
        <f t="shared" si="18"/>
        <v>0</v>
      </c>
      <c r="AC226" s="109">
        <f t="shared" si="19"/>
        <v>0</v>
      </c>
    </row>
    <row r="227" spans="1:29">
      <c r="A227" s="49" t="s">
        <v>858</v>
      </c>
      <c r="B227" s="46">
        <v>0</v>
      </c>
      <c r="C227" s="46">
        <v>0</v>
      </c>
      <c r="D227" s="46">
        <v>0</v>
      </c>
      <c r="E227" s="46">
        <v>0</v>
      </c>
      <c r="F227" s="46">
        <v>0</v>
      </c>
      <c r="G227" s="46">
        <v>0</v>
      </c>
      <c r="H227" s="46">
        <v>0</v>
      </c>
      <c r="I227" s="46">
        <v>0</v>
      </c>
      <c r="J227" s="46">
        <v>0</v>
      </c>
      <c r="K227" s="46">
        <v>0</v>
      </c>
      <c r="L227" s="46">
        <v>0</v>
      </c>
      <c r="M227" s="46">
        <v>0</v>
      </c>
      <c r="N227" s="46">
        <v>0</v>
      </c>
      <c r="O227" s="46">
        <v>0</v>
      </c>
      <c r="P227" s="46">
        <v>0</v>
      </c>
      <c r="Q227" s="46">
        <v>0</v>
      </c>
      <c r="R227" s="46">
        <v>0</v>
      </c>
      <c r="S227" s="46">
        <v>0</v>
      </c>
      <c r="T227" s="46">
        <v>0</v>
      </c>
      <c r="U227" s="46">
        <v>0</v>
      </c>
      <c r="V227" s="46">
        <v>0</v>
      </c>
      <c r="W227" s="46">
        <v>0</v>
      </c>
      <c r="Y227" s="109">
        <f t="shared" si="15"/>
        <v>0</v>
      </c>
      <c r="Z227" s="109">
        <f t="shared" si="16"/>
        <v>0</v>
      </c>
      <c r="AA227" s="109">
        <f t="shared" si="17"/>
        <v>0</v>
      </c>
      <c r="AB227" s="109">
        <f t="shared" si="18"/>
        <v>0</v>
      </c>
      <c r="AC227" s="109">
        <f t="shared" si="19"/>
        <v>0</v>
      </c>
    </row>
    <row r="228" spans="1:29">
      <c r="A228" s="49" t="s">
        <v>862</v>
      </c>
      <c r="B228" s="46">
        <v>0</v>
      </c>
      <c r="C228" s="46">
        <v>0</v>
      </c>
      <c r="D228" s="46">
        <v>0</v>
      </c>
      <c r="E228" s="46">
        <v>0</v>
      </c>
      <c r="F228" s="46">
        <v>0</v>
      </c>
      <c r="G228" s="46">
        <v>0</v>
      </c>
      <c r="H228" s="46">
        <v>0</v>
      </c>
      <c r="I228" s="46">
        <v>0</v>
      </c>
      <c r="J228" s="46">
        <v>0</v>
      </c>
      <c r="K228" s="46">
        <v>0</v>
      </c>
      <c r="L228" s="46">
        <v>0</v>
      </c>
      <c r="M228" s="46">
        <v>0</v>
      </c>
      <c r="N228" s="46">
        <v>0</v>
      </c>
      <c r="O228" s="46">
        <v>0</v>
      </c>
      <c r="P228" s="46">
        <v>0</v>
      </c>
      <c r="Q228" s="46">
        <v>0</v>
      </c>
      <c r="R228" s="46">
        <v>0</v>
      </c>
      <c r="S228" s="46">
        <v>0</v>
      </c>
      <c r="T228" s="46">
        <v>0</v>
      </c>
      <c r="U228" s="46">
        <v>0</v>
      </c>
      <c r="V228" s="46">
        <v>0</v>
      </c>
      <c r="W228" s="46">
        <v>0</v>
      </c>
      <c r="Y228" s="109">
        <f t="shared" si="15"/>
        <v>0</v>
      </c>
      <c r="Z228" s="109">
        <f t="shared" si="16"/>
        <v>0</v>
      </c>
      <c r="AA228" s="109">
        <f t="shared" si="17"/>
        <v>0</v>
      </c>
      <c r="AB228" s="109">
        <f t="shared" si="18"/>
        <v>0</v>
      </c>
      <c r="AC228" s="109">
        <f t="shared" si="19"/>
        <v>0</v>
      </c>
    </row>
    <row r="229" spans="1:29">
      <c r="A229" s="49" t="s">
        <v>863</v>
      </c>
      <c r="B229" s="46">
        <v>0</v>
      </c>
      <c r="C229" s="46">
        <v>0</v>
      </c>
      <c r="D229" s="46">
        <v>0</v>
      </c>
      <c r="E229" s="46">
        <v>0</v>
      </c>
      <c r="F229" s="46">
        <v>0</v>
      </c>
      <c r="G229" s="46">
        <v>0</v>
      </c>
      <c r="H229" s="46">
        <v>0</v>
      </c>
      <c r="I229" s="46">
        <v>0</v>
      </c>
      <c r="J229" s="46">
        <v>0</v>
      </c>
      <c r="K229" s="46">
        <v>0</v>
      </c>
      <c r="L229" s="46">
        <v>0</v>
      </c>
      <c r="M229" s="46">
        <v>0</v>
      </c>
      <c r="N229" s="46">
        <v>0</v>
      </c>
      <c r="O229" s="46">
        <v>0</v>
      </c>
      <c r="P229" s="46">
        <v>0</v>
      </c>
      <c r="Q229" s="46">
        <v>0</v>
      </c>
      <c r="R229" s="46">
        <v>0</v>
      </c>
      <c r="S229" s="46">
        <v>0</v>
      </c>
      <c r="T229" s="46">
        <v>0</v>
      </c>
      <c r="U229" s="46">
        <v>0</v>
      </c>
      <c r="V229" s="46">
        <v>0</v>
      </c>
      <c r="W229" s="46">
        <v>0</v>
      </c>
      <c r="Y229" s="109">
        <f t="shared" si="15"/>
        <v>0</v>
      </c>
      <c r="Z229" s="109">
        <f t="shared" si="16"/>
        <v>0</v>
      </c>
      <c r="AA229" s="109">
        <f t="shared" si="17"/>
        <v>0</v>
      </c>
      <c r="AB229" s="109">
        <f t="shared" si="18"/>
        <v>0</v>
      </c>
      <c r="AC229" s="109">
        <f t="shared" si="19"/>
        <v>0</v>
      </c>
    </row>
    <row r="230" spans="1:29">
      <c r="A230" s="49" t="s">
        <v>109</v>
      </c>
      <c r="B230" s="46">
        <v>0</v>
      </c>
      <c r="C230" s="46">
        <v>0</v>
      </c>
      <c r="D230" s="46">
        <v>0</v>
      </c>
      <c r="E230" s="46">
        <v>0</v>
      </c>
      <c r="F230" s="46">
        <v>0</v>
      </c>
      <c r="G230" s="46">
        <v>0</v>
      </c>
      <c r="H230" s="46">
        <v>0</v>
      </c>
      <c r="I230" s="46">
        <v>0</v>
      </c>
      <c r="J230" s="46">
        <v>0</v>
      </c>
      <c r="K230" s="46">
        <v>0</v>
      </c>
      <c r="L230" s="46">
        <v>0</v>
      </c>
      <c r="M230" s="46">
        <v>0</v>
      </c>
      <c r="N230" s="46">
        <v>0</v>
      </c>
      <c r="O230" s="46">
        <v>0</v>
      </c>
      <c r="P230" s="46">
        <v>0</v>
      </c>
      <c r="Q230" s="46">
        <v>0</v>
      </c>
      <c r="R230" s="46">
        <v>0</v>
      </c>
      <c r="S230" s="46">
        <v>0</v>
      </c>
      <c r="T230" s="46">
        <v>0</v>
      </c>
      <c r="U230" s="46">
        <v>0</v>
      </c>
      <c r="V230" s="46">
        <v>0</v>
      </c>
      <c r="W230" s="46">
        <v>0</v>
      </c>
      <c r="Y230" s="109">
        <f t="shared" si="15"/>
        <v>0</v>
      </c>
      <c r="Z230" s="109">
        <f t="shared" si="16"/>
        <v>0</v>
      </c>
      <c r="AA230" s="109">
        <f t="shared" si="17"/>
        <v>0</v>
      </c>
      <c r="AB230" s="109">
        <f t="shared" si="18"/>
        <v>0</v>
      </c>
      <c r="AC230" s="109">
        <f t="shared" si="19"/>
        <v>0</v>
      </c>
    </row>
    <row r="231" spans="1:29">
      <c r="A231" s="49" t="s">
        <v>864</v>
      </c>
      <c r="B231" s="46">
        <v>0</v>
      </c>
      <c r="C231" s="46">
        <v>0</v>
      </c>
      <c r="D231" s="46">
        <v>0</v>
      </c>
      <c r="E231" s="46">
        <v>0</v>
      </c>
      <c r="F231" s="46">
        <v>0</v>
      </c>
      <c r="G231" s="46">
        <v>0</v>
      </c>
      <c r="H231" s="46">
        <v>0</v>
      </c>
      <c r="I231" s="46">
        <v>0</v>
      </c>
      <c r="J231" s="46">
        <v>0</v>
      </c>
      <c r="K231" s="46">
        <v>0</v>
      </c>
      <c r="L231" s="46">
        <v>0</v>
      </c>
      <c r="M231" s="46">
        <v>0</v>
      </c>
      <c r="N231" s="46">
        <v>0</v>
      </c>
      <c r="O231" s="46">
        <v>0</v>
      </c>
      <c r="P231" s="46">
        <v>0</v>
      </c>
      <c r="Q231" s="46">
        <v>0</v>
      </c>
      <c r="R231" s="46">
        <v>0</v>
      </c>
      <c r="S231" s="46">
        <v>0</v>
      </c>
      <c r="T231" s="46">
        <v>0</v>
      </c>
      <c r="U231" s="46">
        <v>0</v>
      </c>
      <c r="V231" s="46">
        <v>0</v>
      </c>
      <c r="W231" s="46">
        <v>0</v>
      </c>
      <c r="Y231" s="109">
        <f t="shared" si="15"/>
        <v>0</v>
      </c>
      <c r="Z231" s="109">
        <f t="shared" si="16"/>
        <v>0</v>
      </c>
      <c r="AA231" s="109">
        <f t="shared" si="17"/>
        <v>0</v>
      </c>
      <c r="AB231" s="109">
        <f t="shared" si="18"/>
        <v>0</v>
      </c>
      <c r="AC231" s="109">
        <f t="shared" si="19"/>
        <v>0</v>
      </c>
    </row>
    <row r="232" spans="1:29">
      <c r="A232" s="49" t="s">
        <v>140</v>
      </c>
      <c r="B232" s="46">
        <v>0</v>
      </c>
      <c r="C232" s="46">
        <v>0</v>
      </c>
      <c r="D232" s="46">
        <v>0</v>
      </c>
      <c r="E232" s="46">
        <v>0</v>
      </c>
      <c r="F232" s="46">
        <v>0</v>
      </c>
      <c r="G232" s="46">
        <v>0</v>
      </c>
      <c r="H232" s="46">
        <v>0</v>
      </c>
      <c r="I232" s="46">
        <v>0</v>
      </c>
      <c r="J232" s="46">
        <v>0</v>
      </c>
      <c r="K232" s="46">
        <v>0</v>
      </c>
      <c r="L232" s="46">
        <v>0</v>
      </c>
      <c r="M232" s="46">
        <v>0</v>
      </c>
      <c r="N232" s="46">
        <v>0</v>
      </c>
      <c r="O232" s="46">
        <v>0</v>
      </c>
      <c r="P232" s="46">
        <v>0</v>
      </c>
      <c r="Q232" s="46">
        <v>0</v>
      </c>
      <c r="R232" s="46">
        <v>0</v>
      </c>
      <c r="S232" s="46">
        <v>0</v>
      </c>
      <c r="T232" s="46">
        <v>0</v>
      </c>
      <c r="U232" s="46">
        <v>0</v>
      </c>
      <c r="V232" s="46">
        <v>0</v>
      </c>
      <c r="W232" s="46">
        <v>0</v>
      </c>
      <c r="Y232" s="109">
        <f t="shared" si="15"/>
        <v>0</v>
      </c>
      <c r="Z232" s="109">
        <f t="shared" si="16"/>
        <v>0</v>
      </c>
      <c r="AA232" s="109">
        <f t="shared" si="17"/>
        <v>0</v>
      </c>
      <c r="AB232" s="109">
        <f t="shared" si="18"/>
        <v>0</v>
      </c>
      <c r="AC232" s="109">
        <f t="shared" si="19"/>
        <v>0</v>
      </c>
    </row>
    <row r="233" spans="1:29">
      <c r="A233" s="49" t="s">
        <v>866</v>
      </c>
      <c r="B233" s="46">
        <v>0</v>
      </c>
      <c r="C233" s="46">
        <v>0</v>
      </c>
      <c r="D233" s="46">
        <v>0</v>
      </c>
      <c r="E233" s="46">
        <v>0</v>
      </c>
      <c r="F233" s="46">
        <v>0</v>
      </c>
      <c r="G233" s="46">
        <v>0</v>
      </c>
      <c r="H233" s="46">
        <v>0</v>
      </c>
      <c r="I233" s="46">
        <v>0</v>
      </c>
      <c r="J233" s="46">
        <v>0</v>
      </c>
      <c r="K233" s="46">
        <v>0</v>
      </c>
      <c r="L233" s="46">
        <v>0</v>
      </c>
      <c r="M233" s="46">
        <v>0</v>
      </c>
      <c r="N233" s="46">
        <v>0</v>
      </c>
      <c r="O233" s="46">
        <v>0</v>
      </c>
      <c r="P233" s="46">
        <v>0</v>
      </c>
      <c r="Q233" s="46">
        <v>0</v>
      </c>
      <c r="R233" s="46">
        <v>0</v>
      </c>
      <c r="S233" s="46">
        <v>0</v>
      </c>
      <c r="T233" s="46">
        <v>0</v>
      </c>
      <c r="U233" s="46">
        <v>0</v>
      </c>
      <c r="V233" s="46">
        <v>0</v>
      </c>
      <c r="W233" s="46">
        <v>0</v>
      </c>
      <c r="Y233" s="109">
        <f t="shared" si="15"/>
        <v>0</v>
      </c>
      <c r="Z233" s="109">
        <f t="shared" si="16"/>
        <v>0</v>
      </c>
      <c r="AA233" s="109">
        <f t="shared" si="17"/>
        <v>0</v>
      </c>
      <c r="AB233" s="109">
        <f t="shared" si="18"/>
        <v>0</v>
      </c>
      <c r="AC233" s="109">
        <f t="shared" si="19"/>
        <v>0</v>
      </c>
    </row>
    <row r="234" spans="1:29">
      <c r="A234" s="67" t="s">
        <v>46</v>
      </c>
      <c r="B234" s="68">
        <v>0</v>
      </c>
      <c r="C234" s="68">
        <v>0</v>
      </c>
      <c r="D234" s="68">
        <v>0</v>
      </c>
      <c r="E234" s="68">
        <v>0</v>
      </c>
      <c r="F234" s="68">
        <v>0</v>
      </c>
      <c r="G234" s="68">
        <v>0</v>
      </c>
      <c r="H234" s="68">
        <v>0</v>
      </c>
      <c r="I234" s="68">
        <v>0</v>
      </c>
      <c r="J234" s="68">
        <v>0</v>
      </c>
      <c r="K234" s="68">
        <v>0</v>
      </c>
      <c r="L234" s="68">
        <v>0</v>
      </c>
      <c r="M234" s="68">
        <v>0</v>
      </c>
      <c r="N234" s="68">
        <v>0</v>
      </c>
      <c r="O234" s="68">
        <v>0</v>
      </c>
      <c r="P234" s="68">
        <v>0</v>
      </c>
      <c r="Q234" s="68">
        <v>0</v>
      </c>
      <c r="R234" s="68">
        <v>0</v>
      </c>
      <c r="S234" s="68">
        <v>0</v>
      </c>
      <c r="T234" s="68">
        <v>0</v>
      </c>
      <c r="U234" s="68">
        <v>0</v>
      </c>
      <c r="V234" s="68">
        <v>0</v>
      </c>
      <c r="W234" s="68">
        <v>0</v>
      </c>
      <c r="Y234" s="109">
        <f t="shared" si="15"/>
        <v>0</v>
      </c>
      <c r="Z234" s="109">
        <f t="shared" si="16"/>
        <v>0</v>
      </c>
      <c r="AA234" s="109">
        <f t="shared" si="17"/>
        <v>0</v>
      </c>
      <c r="AB234" s="109">
        <f t="shared" si="18"/>
        <v>0</v>
      </c>
      <c r="AC234" s="109">
        <f t="shared" si="19"/>
        <v>0</v>
      </c>
    </row>
    <row r="235" spans="1:29">
      <c r="Y235" s="109"/>
      <c r="Z235" s="109"/>
      <c r="AA235" s="109"/>
      <c r="AB235" s="109"/>
      <c r="AC235" s="109"/>
    </row>
    <row r="236" spans="1:29">
      <c r="A236" s="65" t="s">
        <v>876</v>
      </c>
      <c r="B236" s="66">
        <v>1792712</v>
      </c>
      <c r="C236" s="66">
        <v>57749</v>
      </c>
      <c r="D236" s="66">
        <v>116574</v>
      </c>
      <c r="E236" s="66">
        <v>15823</v>
      </c>
      <c r="F236" s="66">
        <v>3412957</v>
      </c>
      <c r="G236" s="66">
        <v>1679040</v>
      </c>
      <c r="H236" s="66">
        <v>744582</v>
      </c>
      <c r="I236" s="66">
        <v>207920</v>
      </c>
      <c r="J236" s="66">
        <v>822300</v>
      </c>
      <c r="K236" s="66">
        <v>158795</v>
      </c>
      <c r="L236" s="66">
        <v>120433</v>
      </c>
      <c r="M236" s="66">
        <v>2898721</v>
      </c>
      <c r="N236" s="66">
        <v>20688</v>
      </c>
      <c r="O236" s="66">
        <v>24025</v>
      </c>
      <c r="P236" s="66">
        <v>278912</v>
      </c>
      <c r="Q236" s="66">
        <v>1988458</v>
      </c>
      <c r="R236" s="66">
        <v>3803893</v>
      </c>
      <c r="S236" s="66">
        <v>1951705</v>
      </c>
      <c r="T236" s="66">
        <v>6864445</v>
      </c>
      <c r="U236" s="66">
        <v>767155</v>
      </c>
      <c r="V236" s="66">
        <v>143150</v>
      </c>
      <c r="W236" s="66">
        <v>1190005</v>
      </c>
      <c r="Y236" s="109">
        <f t="shared" ref="Y236" si="20">SUM(B236:W236)</f>
        <v>29060042</v>
      </c>
      <c r="Z236" s="109">
        <f t="shared" ref="Z236" si="21">SUM(B236,K236,M236,U236)</f>
        <v>5617383</v>
      </c>
      <c r="AA236" s="109">
        <f t="shared" ref="AA236" si="22">SUM(F236,G236,H236,J236,R236,T236)</f>
        <v>17327217</v>
      </c>
      <c r="AB236" s="109">
        <f t="shared" ref="AB236" si="23">SUM(C236,I236,N236,O236,P236,V236)</f>
        <v>732444</v>
      </c>
      <c r="AC236" s="109">
        <f t="shared" ref="AC236" si="24">SUM(D236,E236,L236,Q236,S236,W236)</f>
        <v>5382998</v>
      </c>
    </row>
  </sheetData>
  <autoFilter ref="A2:AC2">
    <sortState ref="A3:AC234">
      <sortCondition descending="1" ref="AC2"/>
    </sortState>
  </autoFilter>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I34"/>
  <sheetViews>
    <sheetView workbookViewId="0">
      <pane xSplit="1" ySplit="2" topLeftCell="B3" activePane="bottomRight" state="frozen"/>
      <selection pane="topRight" activeCell="B1" sqref="B1"/>
      <selection pane="bottomLeft" activeCell="A3" sqref="A3"/>
      <selection pane="bottomRight" activeCell="H3" sqref="H3"/>
    </sheetView>
  </sheetViews>
  <sheetFormatPr defaultRowHeight="15"/>
  <cols>
    <col min="1" max="1" width="18.42578125" customWidth="1"/>
    <col min="2" max="2" width="13.85546875" customWidth="1"/>
    <col min="3" max="3" width="31.85546875" customWidth="1"/>
    <col min="4" max="4" width="18" customWidth="1"/>
    <col min="5" max="5" width="14.85546875" customWidth="1"/>
    <col min="6" max="6" width="19.42578125" customWidth="1"/>
    <col min="7" max="7" width="13.28515625" bestFit="1" customWidth="1"/>
    <col min="8" max="8" width="10.28515625" customWidth="1"/>
    <col min="9" max="9" width="12.5703125" customWidth="1"/>
  </cols>
  <sheetData>
    <row r="1" spans="1:9">
      <c r="A1" s="44">
        <v>1</v>
      </c>
      <c r="B1" s="44"/>
      <c r="C1" s="44"/>
      <c r="D1" s="44">
        <v>2</v>
      </c>
      <c r="E1" s="44">
        <v>3</v>
      </c>
      <c r="F1" s="44">
        <v>4</v>
      </c>
    </row>
    <row r="2" spans="1:9" ht="47.25" customHeight="1">
      <c r="D2" s="63" t="s">
        <v>873</v>
      </c>
      <c r="E2" s="63" t="s">
        <v>872</v>
      </c>
      <c r="F2" s="63" t="s">
        <v>871</v>
      </c>
      <c r="H2" s="63" t="s">
        <v>1100</v>
      </c>
      <c r="I2" s="89" t="s">
        <v>948</v>
      </c>
    </row>
    <row r="3" spans="1:9">
      <c r="A3" s="60" t="s">
        <v>80</v>
      </c>
      <c r="B3" s="60" t="s">
        <v>1030</v>
      </c>
      <c r="C3" s="60" t="s">
        <v>1026</v>
      </c>
      <c r="D3" s="64">
        <v>1932.9407097451685</v>
      </c>
      <c r="E3" s="85">
        <f>I3*100</f>
        <v>1.0262929722234901</v>
      </c>
      <c r="F3" s="61">
        <v>69.057115778340801</v>
      </c>
      <c r="G3" s="156"/>
      <c r="H3">
        <v>188.34200000000001</v>
      </c>
      <c r="I3" s="85">
        <v>1.0262929722234901E-2</v>
      </c>
    </row>
    <row r="4" spans="1:9">
      <c r="A4" s="60" t="s">
        <v>89</v>
      </c>
      <c r="B4" s="60" t="s">
        <v>1030</v>
      </c>
      <c r="C4" s="60" t="s">
        <v>1028</v>
      </c>
      <c r="D4" s="64" t="s">
        <v>723</v>
      </c>
      <c r="E4" s="64" t="s">
        <v>723</v>
      </c>
      <c r="F4" s="61">
        <v>2465.9574468085102</v>
      </c>
      <c r="G4" s="156"/>
      <c r="I4" s="86"/>
    </row>
    <row r="5" spans="1:9">
      <c r="A5" s="60" t="s">
        <v>29</v>
      </c>
      <c r="B5" s="60" t="s">
        <v>1030</v>
      </c>
      <c r="C5" s="60" t="s">
        <v>1029</v>
      </c>
      <c r="D5" s="64">
        <v>142.5845012828637</v>
      </c>
      <c r="E5" s="85">
        <f t="shared" ref="E5:E11" si="0">I5*100</f>
        <v>19.138859232599152</v>
      </c>
      <c r="F5" s="64" t="s">
        <v>723</v>
      </c>
      <c r="G5" s="156"/>
      <c r="H5" s="155">
        <v>0.745</v>
      </c>
      <c r="I5" s="87">
        <v>0.19138859232599154</v>
      </c>
    </row>
    <row r="6" spans="1:9">
      <c r="A6" s="60" t="s">
        <v>30</v>
      </c>
      <c r="B6" s="60" t="s">
        <v>1030</v>
      </c>
      <c r="C6" s="60" t="s">
        <v>1029</v>
      </c>
      <c r="D6" s="64">
        <v>63.368683543577539</v>
      </c>
      <c r="E6" s="85">
        <f>I6*100</f>
        <v>2.8975163943108155</v>
      </c>
      <c r="F6" s="61">
        <v>19.271888363718201</v>
      </c>
      <c r="G6" s="156"/>
      <c r="H6">
        <v>2.1869999999999998</v>
      </c>
      <c r="I6" s="87">
        <v>2.8975163943108156E-2</v>
      </c>
    </row>
    <row r="7" spans="1:9">
      <c r="A7" s="60" t="s">
        <v>81</v>
      </c>
      <c r="B7" s="60" t="s">
        <v>1030</v>
      </c>
      <c r="C7" s="60" t="s">
        <v>1027</v>
      </c>
      <c r="D7" s="64">
        <v>28918.021572607999</v>
      </c>
      <c r="E7" s="85">
        <f t="shared" si="0"/>
        <v>11.59173674399349</v>
      </c>
      <c r="F7" s="61">
        <v>270.8</v>
      </c>
      <c r="G7" s="156"/>
      <c r="H7">
        <v>249.471</v>
      </c>
      <c r="I7" s="87">
        <v>0.1159173674399349</v>
      </c>
    </row>
    <row r="8" spans="1:9">
      <c r="A8" s="60" t="s">
        <v>92</v>
      </c>
      <c r="B8" s="60" t="s">
        <v>1030</v>
      </c>
      <c r="C8" s="60" t="s">
        <v>1027</v>
      </c>
      <c r="D8" s="64">
        <v>1141.5970945620238</v>
      </c>
      <c r="E8" s="85">
        <f t="shared" si="0"/>
        <v>0.49438835506408257</v>
      </c>
      <c r="F8" s="61">
        <v>396.2</v>
      </c>
      <c r="G8" s="156"/>
      <c r="H8">
        <v>230.911</v>
      </c>
      <c r="I8" s="87">
        <v>4.9438835506408259E-3</v>
      </c>
    </row>
    <row r="9" spans="1:9">
      <c r="A9" s="60" t="s">
        <v>94</v>
      </c>
      <c r="B9" s="60" t="s">
        <v>1030</v>
      </c>
      <c r="C9" s="60" t="s">
        <v>1027</v>
      </c>
      <c r="D9" s="64">
        <v>4369.9242026880002</v>
      </c>
      <c r="E9" s="85">
        <f t="shared" si="0"/>
        <v>10.437135357156848</v>
      </c>
      <c r="F9" s="61">
        <v>672.81690140845058</v>
      </c>
      <c r="G9" s="156"/>
      <c r="H9">
        <v>41.869</v>
      </c>
      <c r="I9" s="87">
        <v>0.10437135357156847</v>
      </c>
    </row>
    <row r="10" spans="1:9">
      <c r="A10" s="60" t="s">
        <v>95</v>
      </c>
      <c r="B10" s="60" t="s">
        <v>1030</v>
      </c>
      <c r="C10" s="60" t="s">
        <v>1028</v>
      </c>
      <c r="D10" s="64">
        <v>23.812492984494813</v>
      </c>
      <c r="E10" s="85">
        <f t="shared" si="0"/>
        <v>1.6476611324491474E-2</v>
      </c>
      <c r="F10" s="61">
        <v>13760.108803092353</v>
      </c>
      <c r="G10" s="156"/>
      <c r="H10">
        <v>144.523</v>
      </c>
      <c r="I10" s="87">
        <v>1.6476611324491475E-4</v>
      </c>
    </row>
    <row r="11" spans="1:9">
      <c r="A11" s="60" t="s">
        <v>96</v>
      </c>
      <c r="B11" s="60" t="s">
        <v>1030</v>
      </c>
      <c r="C11" s="60" t="s">
        <v>1027</v>
      </c>
      <c r="D11" s="64">
        <v>7204.3061236479998</v>
      </c>
      <c r="E11" s="85">
        <f t="shared" si="0"/>
        <v>12.703990766276958</v>
      </c>
      <c r="F11" s="61">
        <v>4453.7544830959105</v>
      </c>
      <c r="G11" s="156"/>
      <c r="H11">
        <v>56.709000000000003</v>
      </c>
      <c r="I11" s="87">
        <v>0.12703990766276957</v>
      </c>
    </row>
    <row r="12" spans="1:9">
      <c r="A12" s="60" t="s">
        <v>82</v>
      </c>
      <c r="B12" s="60" t="s">
        <v>1030</v>
      </c>
      <c r="C12" s="60" t="s">
        <v>1026</v>
      </c>
      <c r="D12" s="64" t="s">
        <v>723</v>
      </c>
      <c r="E12" s="64" t="s">
        <v>723</v>
      </c>
      <c r="F12" s="64" t="s">
        <v>723</v>
      </c>
      <c r="G12" s="156"/>
      <c r="I12" s="86"/>
    </row>
    <row r="13" spans="1:9">
      <c r="A13" s="60" t="s">
        <v>73</v>
      </c>
      <c r="B13" s="60" t="s">
        <v>1030</v>
      </c>
      <c r="C13" s="60" t="s">
        <v>1029</v>
      </c>
      <c r="D13" s="64" t="s">
        <v>723</v>
      </c>
      <c r="E13" s="64" t="s">
        <v>723</v>
      </c>
      <c r="F13" s="61">
        <v>53.064260452305703</v>
      </c>
      <c r="G13" s="156"/>
      <c r="I13" s="86"/>
    </row>
    <row r="14" spans="1:9">
      <c r="A14" s="60" t="s">
        <v>83</v>
      </c>
      <c r="B14" s="60" t="s">
        <v>1030</v>
      </c>
      <c r="C14" s="60" t="s">
        <v>1026</v>
      </c>
      <c r="D14" s="64">
        <v>7374.6863684246719</v>
      </c>
      <c r="E14" s="85">
        <f>I14*100</f>
        <v>6.2403208451866439</v>
      </c>
      <c r="F14" s="61">
        <v>111.63597247416156</v>
      </c>
      <c r="G14" s="156"/>
      <c r="H14">
        <v>118.178</v>
      </c>
      <c r="I14" s="87">
        <v>6.2403208451866435E-2</v>
      </c>
    </row>
    <row r="15" spans="1:9">
      <c r="A15" s="60" t="s">
        <v>97</v>
      </c>
      <c r="B15" s="60" t="s">
        <v>1030</v>
      </c>
      <c r="C15" s="60" t="s">
        <v>1028</v>
      </c>
      <c r="D15" s="64">
        <v>40.577589875305947</v>
      </c>
      <c r="E15" s="85">
        <f>I15*100</f>
        <v>4.9677517537898126E-2</v>
      </c>
      <c r="F15" s="61">
        <v>9815.3446033810105</v>
      </c>
      <c r="G15" s="156"/>
      <c r="H15">
        <v>81.682000000000002</v>
      </c>
      <c r="I15" s="87">
        <v>4.9677517537898128E-4</v>
      </c>
    </row>
    <row r="16" spans="1:9">
      <c r="A16" s="60" t="s">
        <v>98</v>
      </c>
      <c r="B16" s="60" t="s">
        <v>1030</v>
      </c>
      <c r="C16" s="60" t="s">
        <v>1028</v>
      </c>
      <c r="D16" s="64">
        <v>687.93398767489759</v>
      </c>
      <c r="E16" s="85">
        <f>I16*100</f>
        <v>0.36534904680150698</v>
      </c>
      <c r="F16" s="61">
        <v>12759.340659340685</v>
      </c>
      <c r="G16" s="156"/>
      <c r="H16">
        <v>188.29499999999999</v>
      </c>
      <c r="I16" s="87">
        <v>3.65349046801507E-3</v>
      </c>
    </row>
    <row r="17" spans="1:9">
      <c r="A17" s="60" t="s">
        <v>99</v>
      </c>
      <c r="B17" s="60" t="s">
        <v>1030</v>
      </c>
      <c r="C17" s="60" t="s">
        <v>1028</v>
      </c>
      <c r="D17" s="64">
        <v>334.64325229735528</v>
      </c>
      <c r="E17" s="85">
        <f>I17*100</f>
        <v>4.3467049623103306E-2</v>
      </c>
      <c r="F17" s="61">
        <v>36118.961653333303</v>
      </c>
      <c r="G17" s="156"/>
      <c r="H17">
        <v>769.87800000000004</v>
      </c>
      <c r="I17" s="87">
        <v>4.3467049623103306E-4</v>
      </c>
    </row>
    <row r="18" spans="1:9">
      <c r="A18" s="60" t="s">
        <v>22</v>
      </c>
      <c r="B18" s="60" t="s">
        <v>1030</v>
      </c>
      <c r="C18" s="60" t="s">
        <v>1029</v>
      </c>
      <c r="D18" s="64" t="s">
        <v>723</v>
      </c>
      <c r="E18" s="64" t="s">
        <v>723</v>
      </c>
      <c r="F18" s="64" t="s">
        <v>723</v>
      </c>
      <c r="G18" s="156"/>
      <c r="I18" s="87">
        <v>0</v>
      </c>
    </row>
    <row r="19" spans="1:9">
      <c r="A19" s="60" t="s">
        <v>23</v>
      </c>
      <c r="B19" s="60" t="s">
        <v>1030</v>
      </c>
      <c r="C19" s="60" t="s">
        <v>1027</v>
      </c>
      <c r="D19" s="64">
        <v>2560.73907616</v>
      </c>
      <c r="E19" s="85">
        <f>I19*100</f>
        <v>17.7</v>
      </c>
      <c r="F19" s="61">
        <v>18.681404136504288</v>
      </c>
      <c r="G19" s="156"/>
      <c r="H19" s="58">
        <f>D19*100/E19/1000</f>
        <v>14.467452407683615</v>
      </c>
      <c r="I19" s="88">
        <v>0.17699999999999999</v>
      </c>
    </row>
    <row r="20" spans="1:9">
      <c r="A20" s="60" t="s">
        <v>84</v>
      </c>
      <c r="B20" s="60" t="s">
        <v>1030</v>
      </c>
      <c r="C20" s="60" t="s">
        <v>1029</v>
      </c>
      <c r="D20" s="64">
        <v>270.83200145239891</v>
      </c>
      <c r="E20" s="85">
        <f>I20*100</f>
        <v>0.81455683314505378</v>
      </c>
      <c r="F20" s="61">
        <v>124.69965793311449</v>
      </c>
      <c r="G20" s="156"/>
      <c r="H20">
        <v>33.249000000000002</v>
      </c>
      <c r="I20" s="87">
        <v>8.1455683314505378E-3</v>
      </c>
    </row>
    <row r="21" spans="1:9">
      <c r="A21" s="60" t="s">
        <v>100</v>
      </c>
      <c r="B21" s="60" t="s">
        <v>1030</v>
      </c>
      <c r="C21" s="60" t="s">
        <v>1027</v>
      </c>
      <c r="D21" s="64">
        <v>1622.5387499999999</v>
      </c>
      <c r="E21" s="64" t="s">
        <v>723</v>
      </c>
      <c r="F21" s="64" t="s">
        <v>723</v>
      </c>
      <c r="G21" s="156"/>
      <c r="H21" s="64"/>
      <c r="I21" s="86"/>
    </row>
    <row r="22" spans="1:9">
      <c r="A22" s="60" t="s">
        <v>85</v>
      </c>
      <c r="B22" s="60" t="s">
        <v>1030</v>
      </c>
      <c r="C22" s="60" t="s">
        <v>1026</v>
      </c>
      <c r="D22" s="64">
        <v>2027.1954942029381</v>
      </c>
      <c r="E22" s="85">
        <f>I22*100</f>
        <v>4.8658141572726663</v>
      </c>
      <c r="F22" s="61">
        <v>29.263151368610302</v>
      </c>
      <c r="G22" s="156"/>
      <c r="H22">
        <v>41.661999999999999</v>
      </c>
      <c r="I22" s="87">
        <v>4.865814157272666E-2</v>
      </c>
    </row>
    <row r="23" spans="1:9">
      <c r="A23" s="60" t="s">
        <v>102</v>
      </c>
      <c r="B23" s="60" t="s">
        <v>1030</v>
      </c>
      <c r="C23" s="60" t="s">
        <v>1028</v>
      </c>
      <c r="D23" s="64" t="s">
        <v>723</v>
      </c>
      <c r="E23" s="64" t="s">
        <v>723</v>
      </c>
      <c r="F23" s="62">
        <v>44367.48</v>
      </c>
      <c r="G23" s="156"/>
      <c r="I23" s="86"/>
    </row>
    <row r="24" spans="1:9">
      <c r="A24" s="60" t="s">
        <v>103</v>
      </c>
      <c r="B24" s="60" t="s">
        <v>1030</v>
      </c>
      <c r="C24" s="60" t="s">
        <v>1029</v>
      </c>
      <c r="D24" s="64">
        <v>3350.5000960000002</v>
      </c>
      <c r="E24" s="85">
        <f>I24*100</f>
        <v>11.746249109521807</v>
      </c>
      <c r="F24" s="64" t="s">
        <v>723</v>
      </c>
      <c r="G24" s="156"/>
      <c r="H24">
        <v>28.524000000000001</v>
      </c>
      <c r="I24" s="87">
        <v>0.11746249109521807</v>
      </c>
    </row>
    <row r="25" spans="1:9" s="72" customFormat="1">
      <c r="D25" s="72">
        <f>SUBTOTAL(9,D3:D24)</f>
        <v>62066.201997149707</v>
      </c>
      <c r="F25" s="72">
        <f>SUBTOTAL(9,F3:F24)</f>
        <v>125506.43800096697</v>
      </c>
    </row>
    <row r="29" spans="1:9">
      <c r="B29" s="157" t="s">
        <v>872</v>
      </c>
    </row>
    <row r="30" spans="1:9">
      <c r="A30" s="158" t="s">
        <v>1030</v>
      </c>
      <c r="B30" s="159">
        <f>(SUM(Remittances!$D$3:$D$24)-D21)/SUM(Remittances!$H$3:$H$24)/1000*100</f>
        <v>2.7591122241152122</v>
      </c>
    </row>
    <row r="31" spans="1:9">
      <c r="A31" s="158" t="s">
        <v>1027</v>
      </c>
      <c r="B31" s="159">
        <f>SUMIF(Remittances!$C$3:$C$20,"Mashreq countries",Remittances!$D$3:$D$20)/SUMIF(Remittances!$C$3:$C$24,"Mashreq countries",Remittances!$H$3:$H$24)/1000*100</f>
        <v>7.4473447243395166</v>
      </c>
    </row>
    <row r="32" spans="1:9">
      <c r="A32" s="158" t="s">
        <v>1026</v>
      </c>
      <c r="B32" s="159">
        <f>SUMIF(Remittances!$C$3:$C$24,"Maghreb countries",Remittances!$D$3:$D$24)/SUMIF(Remittances!$C$3:$C$24,"Maghreb countries",Remittances!$H$3:$H$24)/1000*100</f>
        <v>3.2554303704306315</v>
      </c>
    </row>
    <row r="33" spans="1:2" ht="30">
      <c r="A33" s="158" t="s">
        <v>1028</v>
      </c>
      <c r="B33" s="159">
        <f>SUMIF(Remittances!$C$3:$C$24,"Gulf Cooperation Council countries",Remittances!$D$3:$D$24)/SUMIF(Remittances!$C$3:$C$24,"Gulf Cooperation Council countries",Remittances!$H$3:$H$24)/1000*100</f>
        <v>9.1775372628675411E-2</v>
      </c>
    </row>
    <row r="34" spans="1:2" ht="45">
      <c r="A34" s="158" t="s">
        <v>1029</v>
      </c>
      <c r="B34" s="159">
        <f>SUMIF(Remittances!$C$3:$C$24,"Arab least developed countries",Remittances!$D$3:$D$24)/SUMIF(Remittances!$C$3:$C$24,"Arab least developed countries",Remittances!$H$3:$H$24)/1000*100</f>
        <v>5.9149760950140484</v>
      </c>
    </row>
  </sheetData>
  <autoFilter ref="A2:I24">
    <sortState ref="A3:I24">
      <sortCondition ref="A2"/>
    </sortState>
  </autoFilter>
  <pageMargins left="0.7" right="0.7" top="0.75" bottom="0.75" header="0.3" footer="0.3"/>
  <pageSetup paperSize="9" orientation="portrait" verticalDpi="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E24"/>
  <sheetViews>
    <sheetView workbookViewId="0">
      <selection activeCell="H10" sqref="H10"/>
    </sheetView>
  </sheetViews>
  <sheetFormatPr defaultRowHeight="15"/>
  <cols>
    <col min="1" max="1" width="18" bestFit="1" customWidth="1"/>
    <col min="2" max="2" width="17.28515625" customWidth="1"/>
    <col min="3" max="3" width="19.7109375" customWidth="1"/>
    <col min="4" max="5" width="17.5703125" customWidth="1"/>
  </cols>
  <sheetData>
    <row r="1" spans="1:5">
      <c r="D1" s="44"/>
      <c r="E1" s="44"/>
    </row>
    <row r="2" spans="1:5" ht="60">
      <c r="A2" s="81" t="s">
        <v>945</v>
      </c>
      <c r="B2" s="81" t="s">
        <v>1068</v>
      </c>
      <c r="C2" s="81" t="s">
        <v>1101</v>
      </c>
      <c r="D2" s="82" t="s">
        <v>1019</v>
      </c>
      <c r="E2" s="82" t="s">
        <v>1020</v>
      </c>
    </row>
    <row r="3" spans="1:5">
      <c r="A3" s="83" t="s">
        <v>80</v>
      </c>
      <c r="B3" s="83" t="s">
        <v>1030</v>
      </c>
      <c r="C3" s="83" t="s">
        <v>1026</v>
      </c>
      <c r="D3" s="84">
        <v>94350</v>
      </c>
      <c r="E3" s="84" t="s">
        <v>723</v>
      </c>
    </row>
    <row r="4" spans="1:5">
      <c r="A4" s="83" t="s">
        <v>89</v>
      </c>
      <c r="B4" s="83" t="s">
        <v>1030</v>
      </c>
      <c r="C4" s="83" t="s">
        <v>1028</v>
      </c>
      <c r="D4" s="84">
        <v>263</v>
      </c>
      <c r="E4" s="84" t="s">
        <v>723</v>
      </c>
    </row>
    <row r="5" spans="1:5">
      <c r="A5" s="83" t="s">
        <v>29</v>
      </c>
      <c r="B5" s="83" t="s">
        <v>1030</v>
      </c>
      <c r="C5" s="83" t="s">
        <v>1029</v>
      </c>
      <c r="D5" s="84" t="s">
        <v>723</v>
      </c>
      <c r="E5" s="84" t="s">
        <v>723</v>
      </c>
    </row>
    <row r="6" spans="1:5">
      <c r="A6" s="83" t="s">
        <v>30</v>
      </c>
      <c r="B6" s="83" t="s">
        <v>1030</v>
      </c>
      <c r="C6" s="83" t="s">
        <v>1029</v>
      </c>
      <c r="D6" s="84">
        <v>18295</v>
      </c>
      <c r="E6" s="84" t="s">
        <v>723</v>
      </c>
    </row>
    <row r="7" spans="1:5">
      <c r="A7" s="83" t="s">
        <v>81</v>
      </c>
      <c r="B7" s="83" t="s">
        <v>1030</v>
      </c>
      <c r="C7" s="83" t="s">
        <v>1027</v>
      </c>
      <c r="D7" s="84">
        <v>246749</v>
      </c>
      <c r="E7" s="84" t="s">
        <v>723</v>
      </c>
    </row>
    <row r="8" spans="1:5">
      <c r="A8" s="83" t="s">
        <v>92</v>
      </c>
      <c r="B8" s="83" t="s">
        <v>1030</v>
      </c>
      <c r="C8" s="83" t="s">
        <v>1027</v>
      </c>
      <c r="D8" s="84">
        <v>283022</v>
      </c>
      <c r="E8" s="84">
        <v>1802832</v>
      </c>
    </row>
    <row r="9" spans="1:5">
      <c r="A9" s="83" t="s">
        <v>94</v>
      </c>
      <c r="B9" s="83" t="s">
        <v>1030</v>
      </c>
      <c r="C9" s="83" t="s">
        <v>1027</v>
      </c>
      <c r="D9" s="84">
        <v>715312</v>
      </c>
      <c r="E9" s="84" t="s">
        <v>723</v>
      </c>
    </row>
    <row r="10" spans="1:5">
      <c r="A10" s="83" t="s">
        <v>95</v>
      </c>
      <c r="B10" s="83" t="s">
        <v>1030</v>
      </c>
      <c r="C10" s="83" t="s">
        <v>1028</v>
      </c>
      <c r="D10" s="84">
        <v>673</v>
      </c>
      <c r="E10" s="84" t="s">
        <v>723</v>
      </c>
    </row>
    <row r="11" spans="1:5">
      <c r="A11" s="83" t="s">
        <v>96</v>
      </c>
      <c r="B11" s="83" t="s">
        <v>1030</v>
      </c>
      <c r="C11" s="83" t="s">
        <v>1027</v>
      </c>
      <c r="D11" s="84">
        <v>949666</v>
      </c>
      <c r="E11" s="84" t="s">
        <v>723</v>
      </c>
    </row>
    <row r="12" spans="1:5">
      <c r="A12" s="83" t="s">
        <v>82</v>
      </c>
      <c r="B12" s="83" t="s">
        <v>1030</v>
      </c>
      <c r="C12" s="83" t="s">
        <v>1026</v>
      </c>
      <c r="D12" s="84">
        <v>8794</v>
      </c>
      <c r="E12" s="84">
        <v>170490</v>
      </c>
    </row>
    <row r="13" spans="1:5">
      <c r="A13" s="83" t="s">
        <v>73</v>
      </c>
      <c r="B13" s="83" t="s">
        <v>1030</v>
      </c>
      <c r="C13" s="83" t="s">
        <v>1029</v>
      </c>
      <c r="D13" s="84">
        <v>83191</v>
      </c>
      <c r="E13" s="84" t="s">
        <v>723</v>
      </c>
    </row>
    <row r="14" spans="1:5">
      <c r="A14" s="83" t="s">
        <v>83</v>
      </c>
      <c r="B14" s="83" t="s">
        <v>1030</v>
      </c>
      <c r="C14" s="83" t="s">
        <v>1026</v>
      </c>
      <c r="D14" s="84">
        <v>5940</v>
      </c>
      <c r="E14" s="84" t="s">
        <v>723</v>
      </c>
    </row>
    <row r="15" spans="1:5">
      <c r="A15" s="83" t="s">
        <v>97</v>
      </c>
      <c r="B15" s="83" t="s">
        <v>1030</v>
      </c>
      <c r="C15" s="83" t="s">
        <v>1028</v>
      </c>
      <c r="D15" s="84">
        <v>308</v>
      </c>
      <c r="E15" s="84" t="s">
        <v>723</v>
      </c>
    </row>
    <row r="16" spans="1:5">
      <c r="A16" s="83" t="s">
        <v>98</v>
      </c>
      <c r="B16" s="83" t="s">
        <v>1030</v>
      </c>
      <c r="C16" s="83" t="s">
        <v>1028</v>
      </c>
      <c r="D16" s="84">
        <v>190</v>
      </c>
      <c r="E16" s="84" t="s">
        <v>723</v>
      </c>
    </row>
    <row r="17" spans="1:5">
      <c r="A17" s="83" t="s">
        <v>99</v>
      </c>
      <c r="B17" s="83" t="s">
        <v>1030</v>
      </c>
      <c r="C17" s="83" t="s">
        <v>1028</v>
      </c>
      <c r="D17" s="84">
        <v>266</v>
      </c>
      <c r="E17" s="84" t="s">
        <v>723</v>
      </c>
    </row>
    <row r="18" spans="1:5">
      <c r="A18" s="83" t="s">
        <v>22</v>
      </c>
      <c r="B18" s="83" t="s">
        <v>1030</v>
      </c>
      <c r="C18" s="83" t="s">
        <v>1029</v>
      </c>
      <c r="D18" s="84">
        <v>16741</v>
      </c>
      <c r="E18" s="84">
        <v>2648000</v>
      </c>
    </row>
    <row r="19" spans="1:5">
      <c r="A19" s="83" t="s">
        <v>23</v>
      </c>
      <c r="B19" s="83" t="s">
        <v>1030</v>
      </c>
      <c r="C19" s="83" t="s">
        <v>1027</v>
      </c>
      <c r="D19" s="84" t="s">
        <v>723</v>
      </c>
      <c r="E19" s="84" t="s">
        <v>723</v>
      </c>
    </row>
    <row r="20" spans="1:5">
      <c r="A20" s="83" t="s">
        <v>84</v>
      </c>
      <c r="B20" s="83" t="s">
        <v>1030</v>
      </c>
      <c r="C20" s="83" t="s">
        <v>1029</v>
      </c>
      <c r="D20" s="84">
        <v>1078287</v>
      </c>
      <c r="E20" s="84">
        <v>1864195</v>
      </c>
    </row>
    <row r="21" spans="1:5">
      <c r="A21" s="83" t="s">
        <v>100</v>
      </c>
      <c r="B21" s="83" t="s">
        <v>1030</v>
      </c>
      <c r="C21" s="83" t="s">
        <v>1027</v>
      </c>
      <c r="D21" s="84">
        <v>18817</v>
      </c>
      <c r="E21" s="84">
        <v>6183920</v>
      </c>
    </row>
    <row r="22" spans="1:5">
      <c r="A22" s="83" t="s">
        <v>85</v>
      </c>
      <c r="B22" s="83" t="s">
        <v>1030</v>
      </c>
      <c r="C22" s="83" t="s">
        <v>1026</v>
      </c>
      <c r="D22" s="84">
        <v>1066</v>
      </c>
      <c r="E22" s="84" t="s">
        <v>723</v>
      </c>
    </row>
    <row r="23" spans="1:5">
      <c r="A23" s="83" t="s">
        <v>102</v>
      </c>
      <c r="B23" s="83" t="s">
        <v>1030</v>
      </c>
      <c r="C23" s="83" t="s">
        <v>1028</v>
      </c>
      <c r="D23" s="84">
        <v>1164</v>
      </c>
      <c r="E23" s="84" t="s">
        <v>723</v>
      </c>
    </row>
    <row r="24" spans="1:5">
      <c r="A24" s="83" t="s">
        <v>103</v>
      </c>
      <c r="B24" s="83" t="s">
        <v>1030</v>
      </c>
      <c r="C24" s="83" t="s">
        <v>1029</v>
      </c>
      <c r="D24" s="84">
        <v>264369</v>
      </c>
      <c r="E24" s="84">
        <v>2144718</v>
      </c>
    </row>
  </sheetData>
  <autoFilter ref="D2:E2"/>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2:K38"/>
  <sheetViews>
    <sheetView topLeftCell="A40" workbookViewId="0">
      <selection activeCell="F33" sqref="F33"/>
    </sheetView>
  </sheetViews>
  <sheetFormatPr defaultRowHeight="15"/>
  <cols>
    <col min="2" max="2" width="11.28515625" style="7" customWidth="1"/>
    <col min="3" max="3" width="21.7109375" customWidth="1"/>
    <col min="4" max="4" width="16.7109375" customWidth="1"/>
    <col min="5" max="5" width="18.5703125" style="7" customWidth="1"/>
    <col min="6" max="6" width="20.28515625" customWidth="1"/>
    <col min="7" max="7" width="17.85546875" customWidth="1"/>
    <col min="8" max="8" width="17.7109375" style="7" customWidth="1"/>
    <col min="9" max="9" width="20.7109375" customWidth="1"/>
    <col min="10" max="10" width="18.42578125" customWidth="1"/>
    <col min="11" max="11" width="18.7109375" customWidth="1"/>
  </cols>
  <sheetData>
    <row r="2" spans="1:11" ht="21" customHeight="1">
      <c r="A2" s="171" t="s">
        <v>552</v>
      </c>
      <c r="B2" s="174" t="s">
        <v>1073</v>
      </c>
      <c r="C2" s="161" t="s">
        <v>963</v>
      </c>
      <c r="D2" s="160" t="s">
        <v>964</v>
      </c>
      <c r="E2" s="173" t="s">
        <v>965</v>
      </c>
      <c r="F2" s="161" t="s">
        <v>961</v>
      </c>
      <c r="G2" s="160" t="s">
        <v>960</v>
      </c>
      <c r="H2" s="173" t="s">
        <v>962</v>
      </c>
      <c r="I2" s="161" t="s">
        <v>966</v>
      </c>
      <c r="J2" s="160" t="s">
        <v>967</v>
      </c>
      <c r="K2" s="160" t="s">
        <v>968</v>
      </c>
    </row>
    <row r="3" spans="1:11" ht="21">
      <c r="A3" s="154" t="s">
        <v>80</v>
      </c>
      <c r="B3" s="175" t="s">
        <v>1026</v>
      </c>
      <c r="C3" s="168">
        <v>97.546679999999995</v>
      </c>
      <c r="D3" s="95">
        <v>98.445369999999997</v>
      </c>
      <c r="E3" s="170">
        <v>96.618380000000002</v>
      </c>
      <c r="F3" s="168" t="s">
        <v>723</v>
      </c>
      <c r="G3" s="95" t="s">
        <v>723</v>
      </c>
      <c r="H3" s="170" t="s">
        <v>723</v>
      </c>
      <c r="I3" s="168">
        <v>47.720930000000003</v>
      </c>
      <c r="J3" s="95">
        <v>38.486159999999998</v>
      </c>
      <c r="K3" s="95">
        <v>57.312379999999997</v>
      </c>
    </row>
    <row r="4" spans="1:11" ht="42">
      <c r="A4" s="154" t="s">
        <v>89</v>
      </c>
      <c r="B4" s="175" t="s">
        <v>1028</v>
      </c>
      <c r="C4" s="167">
        <v>97.412599999999998</v>
      </c>
      <c r="D4" s="94">
        <v>97.565169999999995</v>
      </c>
      <c r="E4" s="169">
        <v>97.256029999999996</v>
      </c>
      <c r="F4" s="167">
        <v>92.922300000000007</v>
      </c>
      <c r="G4" s="94">
        <v>92.124319999999997</v>
      </c>
      <c r="H4" s="169">
        <v>93.762420000000006</v>
      </c>
      <c r="I4" s="167">
        <v>45.502189999999999</v>
      </c>
      <c r="J4" s="94">
        <v>32.347790000000003</v>
      </c>
      <c r="K4" s="94">
        <v>63.090940000000003</v>
      </c>
    </row>
    <row r="5" spans="1:11" ht="31.5">
      <c r="A5" s="154" t="s">
        <v>29</v>
      </c>
      <c r="B5" s="175" t="s">
        <v>1029</v>
      </c>
      <c r="C5" s="168">
        <v>79.837469999999996</v>
      </c>
      <c r="D5" s="95">
        <v>80.705870000000004</v>
      </c>
      <c r="E5" s="170">
        <v>78.938159999999996</v>
      </c>
      <c r="F5" s="168">
        <v>42.977890000000002</v>
      </c>
      <c r="G5" s="95">
        <v>41.202469999999998</v>
      </c>
      <c r="H5" s="170">
        <v>44.813040000000001</v>
      </c>
      <c r="I5" s="168">
        <v>8.9947800000000004</v>
      </c>
      <c r="J5" s="95">
        <v>9.9124599999999994</v>
      </c>
      <c r="K5" s="95">
        <v>8.0490100000000009</v>
      </c>
    </row>
    <row r="6" spans="1:11" ht="35.25" customHeight="1">
      <c r="A6" s="154" t="s">
        <v>30</v>
      </c>
      <c r="B6" s="175" t="s">
        <v>1029</v>
      </c>
      <c r="C6" s="167">
        <v>57.25676</v>
      </c>
      <c r="D6" s="94">
        <v>60.935940000000002</v>
      </c>
      <c r="E6" s="169">
        <v>53.487690000000001</v>
      </c>
      <c r="F6" s="167">
        <v>35.013680000000001</v>
      </c>
      <c r="G6" s="94">
        <v>38.296680000000002</v>
      </c>
      <c r="H6" s="169">
        <v>31.655280000000001</v>
      </c>
      <c r="I6" s="167">
        <v>5.0172800000000004</v>
      </c>
      <c r="J6" s="94">
        <v>5.9719100000000003</v>
      </c>
      <c r="K6" s="94">
        <v>4.0434299999999999</v>
      </c>
    </row>
    <row r="7" spans="1:11" ht="33.75" customHeight="1">
      <c r="A7" s="154" t="s">
        <v>81</v>
      </c>
      <c r="B7" s="175" t="s">
        <v>1027</v>
      </c>
      <c r="C7" s="167">
        <v>97.017719999999997</v>
      </c>
      <c r="D7" s="94">
        <v>96.494380000000007</v>
      </c>
      <c r="E7" s="169">
        <v>97.573430000000002</v>
      </c>
      <c r="F7" s="167">
        <v>81.448849999999993</v>
      </c>
      <c r="G7" s="94">
        <v>81.301879999999997</v>
      </c>
      <c r="H7" s="169">
        <v>81.604230000000001</v>
      </c>
      <c r="I7" s="167">
        <v>34.436190000000003</v>
      </c>
      <c r="J7" s="94">
        <v>34.043019999999999</v>
      </c>
      <c r="K7" s="94">
        <v>34.846339999999998</v>
      </c>
    </row>
    <row r="8" spans="1:11" ht="21">
      <c r="A8" s="154" t="s">
        <v>92</v>
      </c>
      <c r="B8" s="175" t="s">
        <v>1027</v>
      </c>
      <c r="C8" s="167">
        <v>92.322090000000003</v>
      </c>
      <c r="D8" s="94">
        <v>97.726789999999994</v>
      </c>
      <c r="E8" s="169">
        <v>86.59845</v>
      </c>
      <c r="F8" s="167">
        <v>44.81812</v>
      </c>
      <c r="G8" s="94">
        <v>49.478909999999999</v>
      </c>
      <c r="H8" s="169">
        <v>39.896360000000001</v>
      </c>
      <c r="I8" s="167">
        <v>16.077079999999999</v>
      </c>
      <c r="J8" s="94">
        <v>19.99681</v>
      </c>
      <c r="K8" s="94">
        <v>11.94576</v>
      </c>
    </row>
    <row r="9" spans="1:11" ht="21">
      <c r="A9" s="154" t="s">
        <v>94</v>
      </c>
      <c r="B9" s="175" t="s">
        <v>1027</v>
      </c>
      <c r="C9" s="167">
        <v>92.352159999999998</v>
      </c>
      <c r="D9" s="94">
        <v>91.438360000000003</v>
      </c>
      <c r="E9" s="169">
        <v>93.315889999999996</v>
      </c>
      <c r="F9" s="167">
        <v>64.134649999999993</v>
      </c>
      <c r="G9" s="94">
        <v>63.179349999999999</v>
      </c>
      <c r="H9" s="169">
        <v>65.108239999999995</v>
      </c>
      <c r="I9" s="167">
        <v>31.705490000000001</v>
      </c>
      <c r="J9" s="94">
        <v>29.578620000000001</v>
      </c>
      <c r="K9" s="94">
        <v>33.871969999999997</v>
      </c>
    </row>
    <row r="10" spans="1:11" ht="42">
      <c r="A10" s="154" t="s">
        <v>95</v>
      </c>
      <c r="B10" s="175" t="s">
        <v>1028</v>
      </c>
      <c r="C10" s="167">
        <v>87.306060000000002</v>
      </c>
      <c r="D10" s="94">
        <v>87.731449999999995</v>
      </c>
      <c r="E10" s="169">
        <v>86.848699999999994</v>
      </c>
      <c r="F10" s="167">
        <v>86.268159999999995</v>
      </c>
      <c r="G10" s="94">
        <v>83.661389999999997</v>
      </c>
      <c r="H10" s="169">
        <v>89.11497</v>
      </c>
      <c r="I10" s="167">
        <v>32.574919999999999</v>
      </c>
      <c r="J10" s="94">
        <v>22.974029999999999</v>
      </c>
      <c r="K10" s="94">
        <v>42.657789999999999</v>
      </c>
    </row>
    <row r="11" spans="1:11" ht="21">
      <c r="A11" s="154" t="s">
        <v>96</v>
      </c>
      <c r="B11" s="175" t="s">
        <v>1027</v>
      </c>
      <c r="C11" s="167">
        <v>86.303470000000004</v>
      </c>
      <c r="D11" s="94">
        <v>89.098860000000002</v>
      </c>
      <c r="E11" s="169">
        <v>83.543319999999994</v>
      </c>
      <c r="F11" s="167">
        <v>64.885379999999998</v>
      </c>
      <c r="G11" s="94">
        <v>64.770619999999994</v>
      </c>
      <c r="H11" s="169">
        <v>64.993589999999998</v>
      </c>
      <c r="I11" s="167">
        <v>38.143030000000003</v>
      </c>
      <c r="J11" s="94">
        <v>39.618040000000001</v>
      </c>
      <c r="K11" s="94">
        <v>45.845590000000001</v>
      </c>
    </row>
    <row r="12" spans="1:11" ht="21">
      <c r="A12" s="154" t="s">
        <v>82</v>
      </c>
      <c r="B12" s="175" t="s">
        <v>1026</v>
      </c>
      <c r="C12" s="168" t="s">
        <v>723</v>
      </c>
      <c r="D12" s="95" t="s">
        <v>723</v>
      </c>
      <c r="E12" s="170" t="s">
        <v>723</v>
      </c>
      <c r="F12" s="168" t="s">
        <v>723</v>
      </c>
      <c r="G12" s="95" t="s">
        <v>723</v>
      </c>
      <c r="H12" s="170" t="s">
        <v>723</v>
      </c>
      <c r="I12" s="168">
        <v>60.506639999999997</v>
      </c>
      <c r="J12" s="95">
        <v>57.506830000000001</v>
      </c>
      <c r="K12" s="95">
        <v>63.647350000000003</v>
      </c>
    </row>
    <row r="13" spans="1:11" ht="31.5">
      <c r="A13" s="154" t="s">
        <v>73</v>
      </c>
      <c r="B13" s="175" t="s">
        <v>1029</v>
      </c>
      <c r="C13" s="168">
        <v>75.7346</v>
      </c>
      <c r="D13" s="95">
        <v>73.902929999999998</v>
      </c>
      <c r="E13" s="170">
        <v>77.622290000000007</v>
      </c>
      <c r="F13" s="168">
        <v>25.19716</v>
      </c>
      <c r="G13" s="95">
        <v>25.513069999999999</v>
      </c>
      <c r="H13" s="170">
        <v>24.8721</v>
      </c>
      <c r="I13" s="168">
        <v>4.8423699999999998</v>
      </c>
      <c r="J13" s="95">
        <v>6.4038599999999999</v>
      </c>
      <c r="K13" s="95">
        <v>3.2312799999999999</v>
      </c>
    </row>
    <row r="14" spans="1:11" ht="36" customHeight="1">
      <c r="A14" s="154" t="s">
        <v>83</v>
      </c>
      <c r="B14" s="175" t="s">
        <v>1026</v>
      </c>
      <c r="C14" s="167">
        <v>96.800650000000005</v>
      </c>
      <c r="D14" s="94">
        <v>97.003349999999998</v>
      </c>
      <c r="E14" s="169">
        <v>96.587670000000003</v>
      </c>
      <c r="F14" s="167">
        <v>63.31324</v>
      </c>
      <c r="G14" s="94">
        <v>63.591009999999997</v>
      </c>
      <c r="H14" s="169">
        <v>63.021439999999998</v>
      </c>
      <c r="I14" s="167">
        <v>33.75929</v>
      </c>
      <c r="J14" s="94">
        <v>34.227910000000001</v>
      </c>
      <c r="K14" s="94">
        <v>33.270130000000002</v>
      </c>
    </row>
    <row r="15" spans="1:11" ht="42">
      <c r="A15" s="154" t="s">
        <v>97</v>
      </c>
      <c r="B15" s="175" t="s">
        <v>1028</v>
      </c>
      <c r="C15" s="168">
        <v>94.120760000000004</v>
      </c>
      <c r="D15" s="95">
        <v>94.042829999999995</v>
      </c>
      <c r="E15" s="170">
        <v>94.201419999999999</v>
      </c>
      <c r="F15" s="168">
        <v>91.161569999999998</v>
      </c>
      <c r="G15" s="95">
        <v>91.451580000000007</v>
      </c>
      <c r="H15" s="170">
        <v>90.866429999999994</v>
      </c>
      <c r="I15" s="168">
        <v>44.599119999999999</v>
      </c>
      <c r="J15" s="95">
        <v>32.769799999999996</v>
      </c>
      <c r="K15" s="95">
        <v>59.68862</v>
      </c>
    </row>
    <row r="16" spans="1:11" ht="21">
      <c r="A16" s="154" t="s">
        <v>23</v>
      </c>
      <c r="B16" s="175" t="s">
        <v>1027</v>
      </c>
      <c r="C16" s="167">
        <v>91.730109999999996</v>
      </c>
      <c r="D16" s="94">
        <v>91.853449999999995</v>
      </c>
      <c r="E16" s="169">
        <v>91.601370000000003</v>
      </c>
      <c r="F16" s="167">
        <v>83.19717</v>
      </c>
      <c r="G16" s="94">
        <v>79.468040000000002</v>
      </c>
      <c r="H16" s="169">
        <v>87.084360000000004</v>
      </c>
      <c r="I16" s="167">
        <v>42.246609999999997</v>
      </c>
      <c r="J16" s="94">
        <v>32.400039999999997</v>
      </c>
      <c r="K16" s="94">
        <v>52.487299999999998</v>
      </c>
    </row>
    <row r="17" spans="1:11" ht="42">
      <c r="A17" s="154" t="s">
        <v>98</v>
      </c>
      <c r="B17" s="175" t="s">
        <v>1028</v>
      </c>
      <c r="C17" s="167">
        <v>94.400149999999996</v>
      </c>
      <c r="D17" s="94">
        <v>94.797910000000002</v>
      </c>
      <c r="E17" s="169">
        <v>93.987560000000002</v>
      </c>
      <c r="F17" s="167">
        <v>75.813730000000007</v>
      </c>
      <c r="G17" s="94">
        <v>68.452110000000005</v>
      </c>
      <c r="H17" s="169">
        <v>85.352549999999994</v>
      </c>
      <c r="I17" s="167">
        <v>16.41536</v>
      </c>
      <c r="J17" s="94">
        <v>6.5854499999999998</v>
      </c>
      <c r="K17" s="94">
        <v>51.039589999999997</v>
      </c>
    </row>
    <row r="18" spans="1:11" ht="42">
      <c r="A18" s="154" t="s">
        <v>99</v>
      </c>
      <c r="B18" s="175" t="s">
        <v>1028</v>
      </c>
      <c r="C18" s="168">
        <v>97.390299999999996</v>
      </c>
      <c r="D18" s="95">
        <v>99.289270000000002</v>
      </c>
      <c r="E18" s="170">
        <v>99.599170000000001</v>
      </c>
      <c r="F18" s="168">
        <v>84.992220000000003</v>
      </c>
      <c r="G18" s="95">
        <v>86.420770000000005</v>
      </c>
      <c r="H18" s="170">
        <v>83.525109999999998</v>
      </c>
      <c r="I18" s="168">
        <v>68.936750000000004</v>
      </c>
      <c r="J18" s="95">
        <v>69.367000000000004</v>
      </c>
      <c r="K18" s="95">
        <v>68.479110000000006</v>
      </c>
    </row>
    <row r="19" spans="1:11" ht="31.5">
      <c r="A19" s="154" t="s">
        <v>22</v>
      </c>
      <c r="B19" s="175" t="s">
        <v>1029</v>
      </c>
      <c r="C19" s="168" t="s">
        <v>723</v>
      </c>
      <c r="D19" s="95" t="s">
        <v>723</v>
      </c>
      <c r="E19" s="170" t="s">
        <v>723</v>
      </c>
      <c r="F19" s="168" t="s">
        <v>723</v>
      </c>
      <c r="G19" s="95" t="s">
        <v>723</v>
      </c>
      <c r="H19" s="170" t="s">
        <v>723</v>
      </c>
      <c r="I19" s="168" t="s">
        <v>723</v>
      </c>
      <c r="J19" s="95" t="s">
        <v>723</v>
      </c>
      <c r="K19" s="95" t="s">
        <v>723</v>
      </c>
    </row>
    <row r="20" spans="1:11" ht="34.5" customHeight="1">
      <c r="A20" s="154" t="s">
        <v>84</v>
      </c>
      <c r="B20" s="175" t="s">
        <v>1029</v>
      </c>
      <c r="C20" s="167">
        <v>60.433030000000002</v>
      </c>
      <c r="D20" s="94">
        <v>61.367730000000002</v>
      </c>
      <c r="E20" s="169">
        <v>59.468719999999998</v>
      </c>
      <c r="F20" s="167">
        <v>31.600909999999999</v>
      </c>
      <c r="G20" s="94">
        <v>32.342460000000003</v>
      </c>
      <c r="H20" s="169">
        <v>30.83962</v>
      </c>
      <c r="I20" s="167">
        <v>16.997820000000001</v>
      </c>
      <c r="J20" s="94">
        <v>16.853000000000002</v>
      </c>
      <c r="K20" s="94">
        <v>17.14612</v>
      </c>
    </row>
    <row r="21" spans="1:11" ht="35.25" customHeight="1">
      <c r="A21" s="154" t="s">
        <v>100</v>
      </c>
      <c r="B21" s="175" t="s">
        <v>1027</v>
      </c>
      <c r="C21" s="167">
        <v>63.244720000000001</v>
      </c>
      <c r="D21" s="94">
        <v>64.041870000000003</v>
      </c>
      <c r="E21" s="169">
        <v>62.413139999999999</v>
      </c>
      <c r="F21" s="167">
        <v>45.524529999999999</v>
      </c>
      <c r="G21" s="94">
        <v>45.759900000000002</v>
      </c>
      <c r="H21" s="169">
        <v>45.275010000000002</v>
      </c>
      <c r="I21" s="167">
        <v>39.181719999999999</v>
      </c>
      <c r="J21" s="94">
        <v>35.970669999999998</v>
      </c>
      <c r="K21" s="94">
        <v>42.727559999999997</v>
      </c>
    </row>
    <row r="22" spans="1:11" ht="21">
      <c r="A22" s="154" t="s">
        <v>85</v>
      </c>
      <c r="B22" s="175" t="s">
        <v>1026</v>
      </c>
      <c r="C22" s="168">
        <v>98.567310000000006</v>
      </c>
      <c r="D22" s="95">
        <v>98.009540000000001</v>
      </c>
      <c r="E22" s="170">
        <v>97.175560000000004</v>
      </c>
      <c r="F22" s="168" t="s">
        <v>723</v>
      </c>
      <c r="G22" s="95" t="s">
        <v>723</v>
      </c>
      <c r="H22" s="170" t="s">
        <v>723</v>
      </c>
      <c r="I22" s="168">
        <v>32.059089999999998</v>
      </c>
      <c r="J22" s="95">
        <v>23.218620000000001</v>
      </c>
      <c r="K22" s="95">
        <v>41.184480000000001</v>
      </c>
    </row>
    <row r="23" spans="1:11" ht="42">
      <c r="A23" s="154" t="s">
        <v>102</v>
      </c>
      <c r="B23" s="175" t="s">
        <v>1028</v>
      </c>
      <c r="C23" s="167">
        <v>94.594899999999996</v>
      </c>
      <c r="D23" s="94">
        <v>95.511889999999994</v>
      </c>
      <c r="E23" s="169">
        <v>93.640169999999998</v>
      </c>
      <c r="F23" s="167">
        <v>87.489419999999996</v>
      </c>
      <c r="G23" s="94">
        <v>89.421059999999997</v>
      </c>
      <c r="H23" s="169">
        <v>85.564120000000003</v>
      </c>
      <c r="I23" s="167" t="s">
        <v>723</v>
      </c>
      <c r="J23" s="94" t="s">
        <v>723</v>
      </c>
      <c r="K23" s="94" t="s">
        <v>723</v>
      </c>
    </row>
    <row r="24" spans="1:11" ht="31.5">
      <c r="A24" s="154" t="s">
        <v>103</v>
      </c>
      <c r="B24" s="175" t="s">
        <v>1029</v>
      </c>
      <c r="C24" s="167">
        <v>83.08869</v>
      </c>
      <c r="D24" s="94">
        <v>88.232910000000004</v>
      </c>
      <c r="E24" s="169">
        <v>77.730059999999995</v>
      </c>
      <c r="F24" s="167">
        <v>47.06127</v>
      </c>
      <c r="G24" s="94">
        <v>54.058509999999998</v>
      </c>
      <c r="H24" s="169">
        <v>39.787430000000001</v>
      </c>
      <c r="I24" s="167">
        <v>9.97166</v>
      </c>
      <c r="J24" s="94">
        <v>13.743790000000001</v>
      </c>
      <c r="K24" s="94">
        <v>6.0707199999999997</v>
      </c>
    </row>
    <row r="25" spans="1:11" ht="34.5" customHeight="1"/>
    <row r="26" spans="1:11">
      <c r="C26" s="176"/>
      <c r="D26" s="176"/>
      <c r="E26" s="177"/>
    </row>
    <row r="27" spans="1:11">
      <c r="C27" s="178" t="s">
        <v>1116</v>
      </c>
      <c r="D27" s="178" t="s">
        <v>1117</v>
      </c>
      <c r="E27" s="179" t="s">
        <v>1</v>
      </c>
      <c r="F27" s="178" t="s">
        <v>1116</v>
      </c>
      <c r="G27" s="178" t="s">
        <v>1117</v>
      </c>
      <c r="H27" s="179" t="s">
        <v>1</v>
      </c>
      <c r="I27" s="178" t="s">
        <v>1116</v>
      </c>
      <c r="J27" s="178" t="s">
        <v>1117</v>
      </c>
      <c r="K27" s="179" t="s">
        <v>1</v>
      </c>
    </row>
    <row r="28" spans="1:11">
      <c r="B28" s="180" t="s">
        <v>1107</v>
      </c>
      <c r="C28">
        <f>MIN(C3:C24)</f>
        <v>57.25676</v>
      </c>
      <c r="D28">
        <f>MIN(D3:D24)</f>
        <v>60.935940000000002</v>
      </c>
      <c r="E28" s="7">
        <f>MIN(E3:E24)</f>
        <v>53.487690000000001</v>
      </c>
      <c r="F28">
        <f t="shared" ref="F28:K28" si="0">MIN(F3:F24)</f>
        <v>25.19716</v>
      </c>
      <c r="G28">
        <f t="shared" si="0"/>
        <v>25.513069999999999</v>
      </c>
      <c r="H28" s="7">
        <f t="shared" si="0"/>
        <v>24.8721</v>
      </c>
      <c r="I28">
        <f t="shared" si="0"/>
        <v>4.8423699999999998</v>
      </c>
      <c r="J28">
        <f t="shared" si="0"/>
        <v>5.9719100000000003</v>
      </c>
      <c r="K28">
        <f t="shared" si="0"/>
        <v>3.2312799999999999</v>
      </c>
    </row>
    <row r="29" spans="1:11">
      <c r="B29" s="7" t="s">
        <v>1108</v>
      </c>
      <c r="C29">
        <f>_xlfn.QUARTILE.INC(C$3:C$24,1)</f>
        <v>82.275885000000002</v>
      </c>
      <c r="D29">
        <f t="shared" ref="D29:K29" si="1">_xlfn.QUARTILE.INC(D$3:D$24,1)</f>
        <v>85.975054999999998</v>
      </c>
      <c r="E29" s="7">
        <f t="shared" si="1"/>
        <v>78.636134999999996</v>
      </c>
      <c r="F29">
        <f t="shared" si="1"/>
        <v>44.994722500000002</v>
      </c>
      <c r="G29">
        <f t="shared" si="1"/>
        <v>46.689652500000001</v>
      </c>
      <c r="H29" s="7">
        <f t="shared" si="1"/>
        <v>41.125529999999998</v>
      </c>
      <c r="I29">
        <f t="shared" si="1"/>
        <v>16.33079</v>
      </c>
      <c r="J29">
        <f t="shared" si="1"/>
        <v>16.0756975</v>
      </c>
      <c r="K29">
        <f t="shared" si="1"/>
        <v>15.846029999999999</v>
      </c>
    </row>
    <row r="30" spans="1:11">
      <c r="B30" s="7" t="s">
        <v>1109</v>
      </c>
      <c r="C30">
        <f>_xlfn.QUARTILE.INC(C$3:C$24,2)</f>
        <v>92.337125</v>
      </c>
      <c r="D30">
        <f t="shared" ref="D30:K30" si="2">_xlfn.QUARTILE.INC(D$3:D$24,2)</f>
        <v>92.948139999999995</v>
      </c>
      <c r="E30" s="7">
        <f t="shared" si="2"/>
        <v>92.458629999999999</v>
      </c>
      <c r="F30">
        <f t="shared" si="2"/>
        <v>64.510014999999996</v>
      </c>
      <c r="G30">
        <f t="shared" si="2"/>
        <v>64.180814999999996</v>
      </c>
      <c r="H30" s="7">
        <f t="shared" si="2"/>
        <v>65.050915000000003</v>
      </c>
      <c r="I30">
        <f t="shared" si="2"/>
        <v>33.167104999999999</v>
      </c>
      <c r="J30">
        <f t="shared" si="2"/>
        <v>30.963205000000002</v>
      </c>
      <c r="K30">
        <f t="shared" si="2"/>
        <v>41.921135</v>
      </c>
    </row>
    <row r="31" spans="1:11">
      <c r="B31" s="7" t="s">
        <v>1110</v>
      </c>
      <c r="C31">
        <f>_xlfn.QUARTILE.INC(C$3:C$24,3)</f>
        <v>96.854917499999999</v>
      </c>
      <c r="D31">
        <f t="shared" ref="D31:K31" si="3">_xlfn.QUARTILE.INC(D$3:D$24,3)</f>
        <v>97.143805</v>
      </c>
      <c r="E31" s="7">
        <f t="shared" si="3"/>
        <v>96.595347500000003</v>
      </c>
      <c r="F31">
        <f t="shared" si="3"/>
        <v>84.543457500000002</v>
      </c>
      <c r="G31">
        <f t="shared" si="3"/>
        <v>83.071512499999997</v>
      </c>
      <c r="H31" s="7">
        <f t="shared" si="3"/>
        <v>85.511227500000004</v>
      </c>
      <c r="I31">
        <f t="shared" si="3"/>
        <v>42.834737499999996</v>
      </c>
      <c r="J31">
        <f t="shared" si="3"/>
        <v>34.663600000000002</v>
      </c>
      <c r="K31">
        <f t="shared" si="3"/>
        <v>53.693569999999994</v>
      </c>
    </row>
    <row r="32" spans="1:11">
      <c r="B32" s="180" t="s">
        <v>1111</v>
      </c>
      <c r="C32">
        <f>MAX(C3:C24)</f>
        <v>98.567310000000006</v>
      </c>
      <c r="D32">
        <f>MAX(D3:D24)</f>
        <v>99.289270000000002</v>
      </c>
      <c r="E32" s="7">
        <f>MAX(E3:E24)</f>
        <v>99.599170000000001</v>
      </c>
      <c r="F32">
        <f t="shared" ref="F32:K32" si="4">MAX(F3:F24)</f>
        <v>92.922300000000007</v>
      </c>
      <c r="G32">
        <f t="shared" si="4"/>
        <v>92.124319999999997</v>
      </c>
      <c r="H32" s="7">
        <f t="shared" si="4"/>
        <v>93.762420000000006</v>
      </c>
      <c r="I32">
        <f t="shared" si="4"/>
        <v>68.936750000000004</v>
      </c>
      <c r="J32">
        <f t="shared" si="4"/>
        <v>69.367000000000004</v>
      </c>
      <c r="K32">
        <f t="shared" si="4"/>
        <v>68.479110000000006</v>
      </c>
    </row>
    <row r="34" spans="2:11">
      <c r="B34" s="7" t="s">
        <v>1107</v>
      </c>
      <c r="C34">
        <f>C28</f>
        <v>57.25676</v>
      </c>
      <c r="D34">
        <f t="shared" ref="D34:K34" si="5">D28</f>
        <v>60.935940000000002</v>
      </c>
      <c r="E34" s="7">
        <f t="shared" si="5"/>
        <v>53.487690000000001</v>
      </c>
      <c r="F34">
        <f t="shared" si="5"/>
        <v>25.19716</v>
      </c>
      <c r="G34">
        <f t="shared" si="5"/>
        <v>25.513069999999999</v>
      </c>
      <c r="H34" s="7">
        <f t="shared" si="5"/>
        <v>24.8721</v>
      </c>
      <c r="I34">
        <f t="shared" si="5"/>
        <v>4.8423699999999998</v>
      </c>
      <c r="J34">
        <f t="shared" si="5"/>
        <v>5.9719100000000003</v>
      </c>
      <c r="K34">
        <f t="shared" si="5"/>
        <v>3.2312799999999999</v>
      </c>
    </row>
    <row r="35" spans="2:11">
      <c r="B35" s="7" t="s">
        <v>1112</v>
      </c>
      <c r="C35">
        <f>C29-C28</f>
        <v>25.019125000000003</v>
      </c>
      <c r="D35">
        <f t="shared" ref="D35:K35" si="6">D29-D28</f>
        <v>25.039114999999995</v>
      </c>
      <c r="E35" s="7">
        <f t="shared" si="6"/>
        <v>25.148444999999995</v>
      </c>
      <c r="F35">
        <f t="shared" si="6"/>
        <v>19.797562500000002</v>
      </c>
      <c r="G35">
        <f t="shared" si="6"/>
        <v>21.176582500000002</v>
      </c>
      <c r="H35" s="7">
        <f t="shared" si="6"/>
        <v>16.253429999999998</v>
      </c>
      <c r="I35">
        <f t="shared" si="6"/>
        <v>11.488420000000001</v>
      </c>
      <c r="J35">
        <f t="shared" si="6"/>
        <v>10.103787499999999</v>
      </c>
      <c r="K35">
        <f t="shared" si="6"/>
        <v>12.614749999999999</v>
      </c>
    </row>
    <row r="36" spans="2:11">
      <c r="B36" s="7" t="s">
        <v>1113</v>
      </c>
      <c r="C36">
        <f>C30-C29</f>
        <v>10.061239999999998</v>
      </c>
      <c r="D36">
        <f t="shared" ref="D36:K36" si="7">D30-D29</f>
        <v>6.9730849999999975</v>
      </c>
      <c r="E36" s="7">
        <f t="shared" si="7"/>
        <v>13.822495000000004</v>
      </c>
      <c r="F36">
        <f t="shared" si="7"/>
        <v>19.515292499999994</v>
      </c>
      <c r="G36">
        <f t="shared" si="7"/>
        <v>17.491162499999994</v>
      </c>
      <c r="H36" s="7">
        <f t="shared" si="7"/>
        <v>23.925385000000006</v>
      </c>
      <c r="I36">
        <f t="shared" si="7"/>
        <v>16.836314999999999</v>
      </c>
      <c r="J36">
        <f t="shared" si="7"/>
        <v>14.887507500000002</v>
      </c>
      <c r="K36">
        <f t="shared" si="7"/>
        <v>26.075105000000001</v>
      </c>
    </row>
    <row r="37" spans="2:11">
      <c r="B37" s="7" t="s">
        <v>1114</v>
      </c>
      <c r="C37">
        <f>C31-C30</f>
        <v>4.5177924999999988</v>
      </c>
      <c r="D37">
        <f t="shared" ref="D37:K37" si="8">D31-D30</f>
        <v>4.1956650000000053</v>
      </c>
      <c r="E37" s="7">
        <f t="shared" si="8"/>
        <v>4.1367175000000032</v>
      </c>
      <c r="F37">
        <f t="shared" si="8"/>
        <v>20.033442500000007</v>
      </c>
      <c r="G37">
        <f t="shared" si="8"/>
        <v>18.890697500000002</v>
      </c>
      <c r="H37" s="7">
        <f t="shared" si="8"/>
        <v>20.460312500000001</v>
      </c>
      <c r="I37">
        <f t="shared" si="8"/>
        <v>9.6676324999999963</v>
      </c>
      <c r="J37">
        <f t="shared" si="8"/>
        <v>3.7003950000000003</v>
      </c>
      <c r="K37">
        <f t="shared" si="8"/>
        <v>11.772434999999994</v>
      </c>
    </row>
    <row r="38" spans="2:11">
      <c r="B38" s="7" t="s">
        <v>1115</v>
      </c>
      <c r="C38">
        <f>C32-C31</f>
        <v>1.7123925000000071</v>
      </c>
      <c r="D38">
        <f t="shared" ref="D38:K38" si="9">D32-D31</f>
        <v>2.1454650000000015</v>
      </c>
      <c r="E38" s="7">
        <f t="shared" si="9"/>
        <v>3.0038224999999983</v>
      </c>
      <c r="F38">
        <f t="shared" si="9"/>
        <v>8.3788425000000046</v>
      </c>
      <c r="G38">
        <f t="shared" si="9"/>
        <v>9.0528075000000001</v>
      </c>
      <c r="H38" s="7">
        <f t="shared" si="9"/>
        <v>8.2511925000000019</v>
      </c>
      <c r="I38">
        <f t="shared" si="9"/>
        <v>26.102012500000008</v>
      </c>
      <c r="J38">
        <f t="shared" si="9"/>
        <v>34.703400000000002</v>
      </c>
      <c r="K38">
        <f t="shared" si="9"/>
        <v>14.785540000000012</v>
      </c>
    </row>
  </sheetData>
  <autoFilter ref="A2:K24"/>
  <hyperlinks>
    <hyperlink ref="C2" r:id="rId1" tooltip="Click once to display linked information. Click and hold to select this cell." display="http://data.uis.unesco.org/OECDStat_Metadata/ShowMetadata.ashx?Dataset=EDULIT_DS&amp;Coords=[EDULIT_IND].[NER_1_CP]&amp;ShowOnWeb=true&amp;Lang=en"/>
    <hyperlink ref="D2" r:id="rId2" tooltip="Click once to display linked information. Click and hold to select this cell." display="http://data.uis.unesco.org/OECDStat_Metadata/ShowMetadata.ashx?Dataset=EDULIT_DS&amp;Coords=[EDULIT_IND].[NER_1_M_CP]&amp;ShowOnWeb=true&amp;Lang=en"/>
    <hyperlink ref="E2" r:id="rId3" tooltip="Click once to display linked information. Click and hold to select this cell." display="http://data.uis.unesco.org/OECDStat_Metadata/ShowMetadata.ashx?Dataset=EDULIT_DS&amp;Coords=[EDULIT_IND].[NER_1_F_CP]&amp;ShowOnWeb=true&amp;Lang=en"/>
    <hyperlink ref="F2" r:id="rId4" tooltip="Click once to display linked information. Click and hold to select this cell." display="http://data.uis.unesco.org/OECDStat_Metadata/ShowMetadata.ashx?Dataset=EDULIT_DS&amp;Coords=[EDULIT_IND].[NER_2T3_CP]&amp;ShowOnWeb=true&amp;Lang=en"/>
    <hyperlink ref="G2" r:id="rId5" tooltip="Click once to display linked information. Click and hold to select this cell." display="http://data.uis.unesco.org/OECDStat_Metadata/ShowMetadata.ashx?Dataset=EDULIT_DS&amp;Coords=[EDULIT_IND].[NER_2T3_M_CP]&amp;ShowOnWeb=true&amp;Lang=en"/>
    <hyperlink ref="H2" r:id="rId6" tooltip="Click once to display linked information. Click and hold to select this cell." display="http://data.uis.unesco.org/OECDStat_Metadata/ShowMetadata.ashx?Dataset=EDULIT_DS&amp;Coords=[EDULIT_IND].[NER_2T3_F_CP]&amp;ShowOnWeb=true&amp;Lang=en"/>
    <hyperlink ref="I2" r:id="rId7" tooltip="Click once to display linked information. Click and hold to select this cell." display="http://data.uis.unesco.org/OECDStat_Metadata/ShowMetadata.ashx?Dataset=EDULIT_DS&amp;Coords=%5bEDULIT_IND%5d.%5bGER_5T8%5d&amp;ShowOnWeb=true&amp;Lang=en"/>
    <hyperlink ref="J2" r:id="rId8" tooltip="Click once to display linked information. Click and hold to select this cell." display="http://data.uis.unesco.org/OECDStat_Metadata/ShowMetadata.ashx?Dataset=EDULIT_DS&amp;Coords=[EDULIT_IND].[GER_5T8_M]&amp;ShowOnWeb=true&amp;Lang=en"/>
    <hyperlink ref="K2" r:id="rId9" tooltip="Click once to display linked information. Click and hold to select this cell." display="http://data.uis.unesco.org/OECDStat_Metadata/ShowMetadata.ashx?Dataset=EDULIT_DS&amp;Coords=[EDULIT_IND].[GER_5T8_F]&amp;ShowOnWeb=true&amp;Lang=en"/>
  </hyperlinks>
  <pageMargins left="0.7" right="0.7" top="0.75" bottom="0.75" header="0.3" footer="0.3"/>
  <pageSetup paperSize="9" orientation="portrait" verticalDpi="0" r:id="rId10"/>
  <drawing r:id="rId11"/>
  <legacyDrawing r:id="rId1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filterMode="1"/>
  <dimension ref="A1:T137"/>
  <sheetViews>
    <sheetView topLeftCell="A66" zoomScaleNormal="100" workbookViewId="0">
      <selection activeCell="H76" sqref="H76"/>
    </sheetView>
  </sheetViews>
  <sheetFormatPr defaultRowHeight="15"/>
  <cols>
    <col min="1" max="1" width="22.7109375" customWidth="1"/>
    <col min="2" max="2" width="30.140625" bestFit="1" customWidth="1"/>
    <col min="5" max="5" width="9.5703125" bestFit="1" customWidth="1"/>
    <col min="7" max="10" width="9.5703125" bestFit="1" customWidth="1"/>
    <col min="11" max="11" width="19" style="7" bestFit="1" customWidth="1"/>
    <col min="14" max="14" width="9.5703125" style="7" bestFit="1" customWidth="1"/>
    <col min="17" max="17" width="9.5703125" style="7" bestFit="1" customWidth="1"/>
    <col min="18" max="18" width="9.5703125" bestFit="1" customWidth="1"/>
  </cols>
  <sheetData>
    <row r="1" spans="1:20">
      <c r="A1" s="19" t="s">
        <v>956</v>
      </c>
      <c r="B1" s="69">
        <v>2</v>
      </c>
      <c r="C1" s="69">
        <v>3</v>
      </c>
      <c r="D1" s="69">
        <v>4</v>
      </c>
      <c r="E1" s="69">
        <v>5</v>
      </c>
      <c r="F1" s="69">
        <v>6</v>
      </c>
      <c r="G1" s="69">
        <v>7</v>
      </c>
      <c r="H1" s="69">
        <v>8</v>
      </c>
      <c r="I1" s="69">
        <v>9</v>
      </c>
      <c r="J1" s="69">
        <v>10</v>
      </c>
      <c r="K1" s="69">
        <v>11</v>
      </c>
      <c r="L1" s="19" t="s">
        <v>1102</v>
      </c>
      <c r="O1" t="s">
        <v>1103</v>
      </c>
      <c r="R1" t="s">
        <v>1104</v>
      </c>
    </row>
    <row r="2" spans="1:20">
      <c r="A2" s="90" t="s">
        <v>552</v>
      </c>
      <c r="B2" s="163" t="s">
        <v>1073</v>
      </c>
      <c r="C2" s="90" t="s">
        <v>951</v>
      </c>
      <c r="D2" s="90" t="s">
        <v>646</v>
      </c>
      <c r="E2" s="90">
        <v>2000</v>
      </c>
      <c r="F2" s="90" t="s">
        <v>9</v>
      </c>
      <c r="G2" s="90" t="s">
        <v>10</v>
      </c>
      <c r="H2" s="90">
        <v>2017</v>
      </c>
      <c r="I2" s="90">
        <v>2018</v>
      </c>
      <c r="J2" s="90">
        <v>2019</v>
      </c>
      <c r="K2" s="164" t="s">
        <v>11</v>
      </c>
      <c r="L2" s="90">
        <v>2000</v>
      </c>
      <c r="M2" s="90">
        <v>2010</v>
      </c>
      <c r="N2" s="164">
        <v>2019</v>
      </c>
      <c r="O2" s="90">
        <v>2000</v>
      </c>
      <c r="P2" s="90">
        <v>2010</v>
      </c>
      <c r="Q2" s="164">
        <v>2019</v>
      </c>
      <c r="R2" s="163">
        <v>2000</v>
      </c>
      <c r="S2" s="163">
        <v>2010</v>
      </c>
      <c r="T2" s="163">
        <v>2019</v>
      </c>
    </row>
    <row r="3" spans="1:20" hidden="1">
      <c r="A3" s="93" t="s">
        <v>886</v>
      </c>
      <c r="B3" s="93" t="s">
        <v>1075</v>
      </c>
      <c r="C3" s="91" t="s">
        <v>952</v>
      </c>
      <c r="D3" s="91" t="s">
        <v>953</v>
      </c>
      <c r="E3" s="92">
        <v>50.6</v>
      </c>
      <c r="F3" s="92">
        <v>21.9</v>
      </c>
      <c r="G3" s="92">
        <v>29.8</v>
      </c>
      <c r="H3" s="92">
        <v>29.7</v>
      </c>
      <c r="I3" s="92">
        <v>30</v>
      </c>
      <c r="J3" s="92">
        <v>30.8</v>
      </c>
      <c r="K3" s="165">
        <v>31.5</v>
      </c>
      <c r="L3" s="92">
        <v>2564</v>
      </c>
      <c r="M3" s="92">
        <v>2114</v>
      </c>
      <c r="N3" s="92">
        <v>1492</v>
      </c>
      <c r="O3" s="162">
        <f>L3/$L$69</f>
        <v>0.63844621513944222</v>
      </c>
      <c r="P3" s="162">
        <f>M3/$M$69</f>
        <v>0.45161290322580644</v>
      </c>
      <c r="Q3" s="166">
        <f>N3/$N$69</f>
        <v>0.27441603825639138</v>
      </c>
      <c r="R3">
        <f>E3*O3</f>
        <v>32.30537848605578</v>
      </c>
      <c r="S3">
        <f>F3*P3</f>
        <v>9.8903225806451598</v>
      </c>
      <c r="T3">
        <f>J3*Q3</f>
        <v>8.4520139782968542</v>
      </c>
    </row>
    <row r="4" spans="1:20" hidden="1">
      <c r="A4" s="93" t="s">
        <v>887</v>
      </c>
      <c r="B4" s="93" t="s">
        <v>1076</v>
      </c>
      <c r="C4" s="91" t="s">
        <v>954</v>
      </c>
      <c r="D4" s="91" t="s">
        <v>953</v>
      </c>
      <c r="E4" s="92">
        <v>51.3</v>
      </c>
      <c r="F4" s="92">
        <v>18.899999999999999</v>
      </c>
      <c r="G4" s="92">
        <v>26.8</v>
      </c>
      <c r="H4" s="92">
        <v>26.6</v>
      </c>
      <c r="I4" s="92">
        <v>26.8</v>
      </c>
      <c r="J4" s="92">
        <v>27.6</v>
      </c>
      <c r="K4" s="165">
        <v>28.6</v>
      </c>
      <c r="L4" s="92">
        <v>2133</v>
      </c>
      <c r="M4" s="92">
        <v>1776</v>
      </c>
      <c r="N4" s="92">
        <v>1253</v>
      </c>
      <c r="O4" s="162">
        <f>L4/$L$69</f>
        <v>0.53112549800796816</v>
      </c>
      <c r="P4" s="162">
        <f>M4/$M$69</f>
        <v>0.37940610980559708</v>
      </c>
      <c r="Q4" s="162">
        <f>N4/$N$69</f>
        <v>0.23045797314695604</v>
      </c>
      <c r="R4">
        <f>E4*O4</f>
        <v>27.246738047808766</v>
      </c>
      <c r="S4">
        <f>F4*P4</f>
        <v>7.170775475325784</v>
      </c>
      <c r="T4">
        <f t="shared" ref="T4:T67" si="0">J4*Q4</f>
        <v>6.3606400588559868</v>
      </c>
    </row>
    <row r="5" spans="1:20" hidden="1">
      <c r="A5" s="93" t="s">
        <v>888</v>
      </c>
      <c r="B5" s="93" t="s">
        <v>1077</v>
      </c>
      <c r="C5" s="91" t="s">
        <v>955</v>
      </c>
      <c r="D5" s="91" t="s">
        <v>953</v>
      </c>
      <c r="E5" s="92">
        <v>47.1</v>
      </c>
      <c r="F5" s="92">
        <v>37.4</v>
      </c>
      <c r="G5" s="92">
        <v>45</v>
      </c>
      <c r="H5" s="92">
        <v>45.5</v>
      </c>
      <c r="I5" s="92">
        <v>46.3</v>
      </c>
      <c r="J5" s="92">
        <v>48</v>
      </c>
      <c r="K5" s="165">
        <v>46.8</v>
      </c>
      <c r="L5" s="92">
        <v>432</v>
      </c>
      <c r="M5" s="92">
        <v>339</v>
      </c>
      <c r="N5" s="92">
        <v>239</v>
      </c>
      <c r="O5" s="162">
        <f>L5/$L$69</f>
        <v>0.10756972111553785</v>
      </c>
      <c r="P5" s="162">
        <f>M5/$M$69</f>
        <v>7.2420422986541333E-2</v>
      </c>
      <c r="Q5" s="166">
        <f>N5/$N$69</f>
        <v>4.3958065109435347E-2</v>
      </c>
      <c r="R5">
        <f t="shared" ref="R5:R67" si="1">E5*O5</f>
        <v>5.0665338645418325</v>
      </c>
      <c r="S5">
        <f>F5*P5</f>
        <v>2.7085238196966457</v>
      </c>
      <c r="T5">
        <f t="shared" si="0"/>
        <v>2.1099871252528968</v>
      </c>
    </row>
    <row r="6" spans="1:20" hidden="1">
      <c r="A6" s="93" t="s">
        <v>907</v>
      </c>
      <c r="B6" s="93" t="s">
        <v>1081</v>
      </c>
      <c r="C6" s="91" t="s">
        <v>952</v>
      </c>
      <c r="D6" s="91" t="s">
        <v>953</v>
      </c>
      <c r="E6" s="92">
        <v>4</v>
      </c>
      <c r="F6" s="92">
        <v>5</v>
      </c>
      <c r="G6" s="92">
        <v>5.0999999999999996</v>
      </c>
      <c r="H6" s="92">
        <v>4.7</v>
      </c>
      <c r="I6" s="92">
        <v>5</v>
      </c>
      <c r="J6" s="92">
        <v>5.3</v>
      </c>
      <c r="K6" s="165">
        <v>5.8</v>
      </c>
      <c r="L6" s="92">
        <v>46</v>
      </c>
      <c r="M6" s="92">
        <v>78</v>
      </c>
      <c r="N6" s="92">
        <v>86</v>
      </c>
      <c r="O6" s="162">
        <f>L6/$L$69</f>
        <v>1.1454183266932271E-2</v>
      </c>
      <c r="P6" s="162">
        <f>M6/$M$69</f>
        <v>1.6663106173894469E-2</v>
      </c>
      <c r="Q6" s="166">
        <f>N6/$N$69</f>
        <v>1.5817546441052051E-2</v>
      </c>
      <c r="R6">
        <f t="shared" si="1"/>
        <v>4.5816733067729085E-2</v>
      </c>
      <c r="S6">
        <f>F6*P6</f>
        <v>8.331553086947234E-2</v>
      </c>
      <c r="T6">
        <f t="shared" si="0"/>
        <v>8.383299613757586E-2</v>
      </c>
    </row>
    <row r="7" spans="1:20" hidden="1">
      <c r="A7" s="93" t="s">
        <v>908</v>
      </c>
      <c r="B7" s="93" t="s">
        <v>1082</v>
      </c>
      <c r="C7" s="91" t="s">
        <v>954</v>
      </c>
      <c r="D7" s="91" t="s">
        <v>953</v>
      </c>
      <c r="E7" s="92">
        <v>1.7</v>
      </c>
      <c r="F7" s="92">
        <v>2.5</v>
      </c>
      <c r="G7" s="92">
        <v>2.2999999999999998</v>
      </c>
      <c r="H7" s="92">
        <v>2</v>
      </c>
      <c r="I7" s="92">
        <v>2.1</v>
      </c>
      <c r="J7" s="92">
        <v>2.2000000000000002</v>
      </c>
      <c r="K7" s="165">
        <v>2.2999999999999998</v>
      </c>
      <c r="L7" s="92">
        <v>33</v>
      </c>
      <c r="M7" s="92">
        <v>57</v>
      </c>
      <c r="N7" s="92">
        <v>62</v>
      </c>
      <c r="O7" s="162">
        <f t="shared" ref="O7:O8" si="2">L7/$L$69</f>
        <v>8.2171314741035853E-3</v>
      </c>
      <c r="P7" s="162">
        <f t="shared" ref="P7:P8" si="3">M7/$M$69</f>
        <v>1.2176885280922881E-2</v>
      </c>
      <c r="Q7" s="162">
        <f t="shared" ref="Q7:Q8" si="4">N7/$N$69</f>
        <v>1.1403347434246827E-2</v>
      </c>
      <c r="R7">
        <f t="shared" si="1"/>
        <v>1.3969123505976094E-2</v>
      </c>
      <c r="S7">
        <f t="shared" ref="S7:S8" si="5">F7*P7</f>
        <v>3.0442213202307201E-2</v>
      </c>
      <c r="T7">
        <f t="shared" si="0"/>
        <v>2.5087364355343023E-2</v>
      </c>
    </row>
    <row r="8" spans="1:20" hidden="1">
      <c r="A8" s="93" t="s">
        <v>909</v>
      </c>
      <c r="B8" s="93" t="s">
        <v>1083</v>
      </c>
      <c r="C8" s="91" t="s">
        <v>955</v>
      </c>
      <c r="D8" s="91" t="s">
        <v>953</v>
      </c>
      <c r="E8" s="92">
        <v>10.3</v>
      </c>
      <c r="F8" s="92">
        <v>12.1</v>
      </c>
      <c r="G8" s="92">
        <v>12.5</v>
      </c>
      <c r="H8" s="92">
        <v>12.1</v>
      </c>
      <c r="I8" s="92">
        <v>12.8</v>
      </c>
      <c r="J8" s="92">
        <v>13.5</v>
      </c>
      <c r="K8" s="165">
        <v>14.3</v>
      </c>
      <c r="L8" s="92">
        <v>13</v>
      </c>
      <c r="M8" s="92">
        <v>21</v>
      </c>
      <c r="N8" s="92">
        <v>24</v>
      </c>
      <c r="O8" s="162">
        <f t="shared" si="2"/>
        <v>3.2370517928286854E-3</v>
      </c>
      <c r="P8" s="162">
        <f t="shared" si="3"/>
        <v>4.4862208929715873E-3</v>
      </c>
      <c r="Q8" s="166">
        <f t="shared" si="4"/>
        <v>4.4141990068052236E-3</v>
      </c>
      <c r="R8">
        <f t="shared" si="1"/>
        <v>3.3341633466135459E-2</v>
      </c>
      <c r="S8">
        <f t="shared" si="5"/>
        <v>5.4283272804956206E-2</v>
      </c>
      <c r="T8">
        <f t="shared" si="0"/>
        <v>5.9591686591870516E-2</v>
      </c>
    </row>
    <row r="9" spans="1:20">
      <c r="A9" s="93" t="s">
        <v>877</v>
      </c>
      <c r="B9" s="93" t="s">
        <v>1084</v>
      </c>
      <c r="C9" s="91" t="s">
        <v>952</v>
      </c>
      <c r="D9" s="91" t="s">
        <v>953</v>
      </c>
      <c r="E9" s="92">
        <v>9.9</v>
      </c>
      <c r="F9" s="92">
        <v>9.3000000000000007</v>
      </c>
      <c r="G9" s="92">
        <v>9</v>
      </c>
      <c r="H9" s="92">
        <v>8.5</v>
      </c>
      <c r="I9" s="92">
        <v>8.5</v>
      </c>
      <c r="J9" s="92">
        <v>8.5</v>
      </c>
      <c r="K9" s="165">
        <v>8.5</v>
      </c>
      <c r="L9" s="92">
        <v>19</v>
      </c>
      <c r="M9" s="92">
        <v>22</v>
      </c>
      <c r="N9" s="92">
        <v>24</v>
      </c>
      <c r="O9" s="162">
        <f>L9/$L$69</f>
        <v>4.7310756972111555E-3</v>
      </c>
      <c r="P9" s="162">
        <f>M9/$M$69</f>
        <v>4.6998504593035676E-3</v>
      </c>
      <c r="Q9" s="166">
        <f>N9/$N$69</f>
        <v>4.4141990068052236E-3</v>
      </c>
      <c r="R9">
        <f t="shared" si="1"/>
        <v>4.6837649402390442E-2</v>
      </c>
      <c r="S9">
        <f>F9*P9</f>
        <v>4.3708609271523181E-2</v>
      </c>
      <c r="T9">
        <f t="shared" si="0"/>
        <v>3.7520691557844404E-2</v>
      </c>
    </row>
    <row r="10" spans="1:20" hidden="1">
      <c r="A10" s="93" t="s">
        <v>878</v>
      </c>
      <c r="B10" s="93" t="s">
        <v>1085</v>
      </c>
      <c r="C10" s="91" t="s">
        <v>954</v>
      </c>
      <c r="D10" s="91" t="s">
        <v>953</v>
      </c>
      <c r="E10" s="92">
        <v>11.1</v>
      </c>
      <c r="F10" s="92">
        <v>10.5</v>
      </c>
      <c r="G10" s="92">
        <v>10.199999999999999</v>
      </c>
      <c r="H10" s="92">
        <v>9.5</v>
      </c>
      <c r="I10" s="92">
        <v>9.5</v>
      </c>
      <c r="J10" s="92">
        <v>9.5</v>
      </c>
      <c r="K10" s="165">
        <v>9.6</v>
      </c>
      <c r="L10" s="92">
        <v>10</v>
      </c>
      <c r="M10" s="92">
        <v>11</v>
      </c>
      <c r="N10" s="92">
        <v>12</v>
      </c>
      <c r="O10" s="162">
        <f t="shared" ref="O10:O11" si="6">L10/$L$69</f>
        <v>2.4900398406374502E-3</v>
      </c>
      <c r="P10" s="162">
        <f t="shared" ref="P10:P11" si="7">M10/$M$69</f>
        <v>2.3499252296517838E-3</v>
      </c>
      <c r="Q10" s="162">
        <f t="shared" ref="Q10:Q11" si="8">N10/$N$69</f>
        <v>2.2070995034026118E-3</v>
      </c>
      <c r="R10">
        <f t="shared" si="1"/>
        <v>2.7639442231075697E-2</v>
      </c>
      <c r="S10">
        <f t="shared" ref="S10:S11" si="9">F10*P10</f>
        <v>2.467421491134373E-2</v>
      </c>
      <c r="T10">
        <f t="shared" si="0"/>
        <v>2.0967445282324811E-2</v>
      </c>
    </row>
    <row r="11" spans="1:20" hidden="1">
      <c r="A11" s="93" t="s">
        <v>879</v>
      </c>
      <c r="B11" s="93" t="s">
        <v>1086</v>
      </c>
      <c r="C11" s="91" t="s">
        <v>955</v>
      </c>
      <c r="D11" s="91" t="s">
        <v>953</v>
      </c>
      <c r="E11" s="92">
        <v>8.6</v>
      </c>
      <c r="F11" s="92">
        <v>8.1999999999999993</v>
      </c>
      <c r="G11" s="92">
        <v>7.9</v>
      </c>
      <c r="H11" s="92">
        <v>7.4</v>
      </c>
      <c r="I11" s="92">
        <v>7.5</v>
      </c>
      <c r="J11" s="92">
        <v>7.4</v>
      </c>
      <c r="K11" s="165">
        <v>7.4</v>
      </c>
      <c r="L11" s="92">
        <v>9</v>
      </c>
      <c r="M11" s="92">
        <v>11</v>
      </c>
      <c r="N11" s="92">
        <v>12</v>
      </c>
      <c r="O11" s="162">
        <f t="shared" si="6"/>
        <v>2.2410358565737054E-3</v>
      </c>
      <c r="P11" s="162">
        <f t="shared" si="7"/>
        <v>2.3499252296517838E-3</v>
      </c>
      <c r="Q11" s="166">
        <f t="shared" si="8"/>
        <v>2.2070995034026118E-3</v>
      </c>
      <c r="R11">
        <f t="shared" si="1"/>
        <v>1.9272908366533864E-2</v>
      </c>
      <c r="S11">
        <f t="shared" si="9"/>
        <v>1.9269386883144626E-2</v>
      </c>
      <c r="T11">
        <f t="shared" si="0"/>
        <v>1.633253632517933E-2</v>
      </c>
    </row>
    <row r="12" spans="1:20">
      <c r="A12" s="93" t="s">
        <v>957</v>
      </c>
      <c r="B12" s="93" t="s">
        <v>1084</v>
      </c>
      <c r="C12" s="91" t="s">
        <v>952</v>
      </c>
      <c r="D12" s="91" t="s">
        <v>953</v>
      </c>
      <c r="E12" s="92">
        <v>23</v>
      </c>
      <c r="F12" s="92">
        <v>22.2</v>
      </c>
      <c r="G12" s="92">
        <v>20.9</v>
      </c>
      <c r="H12" s="92">
        <v>21.3</v>
      </c>
      <c r="I12" s="92">
        <v>21.3</v>
      </c>
      <c r="J12" s="92">
        <v>21.3</v>
      </c>
      <c r="K12" s="165">
        <v>21.4</v>
      </c>
      <c r="L12" s="92">
        <v>86</v>
      </c>
      <c r="M12" s="92">
        <v>94</v>
      </c>
      <c r="N12" s="92">
        <v>89</v>
      </c>
      <c r="O12" s="162">
        <f>L12/$L$69</f>
        <v>2.141434262948207E-2</v>
      </c>
      <c r="P12" s="162">
        <f>M12/$M$69</f>
        <v>2.0081179235206154E-2</v>
      </c>
      <c r="Q12" s="166">
        <f>N12/$N$69</f>
        <v>1.6369321316902705E-2</v>
      </c>
      <c r="R12">
        <f t="shared" si="1"/>
        <v>0.4925298804780876</v>
      </c>
      <c r="S12">
        <f>F12*P12</f>
        <v>0.44580217902157659</v>
      </c>
      <c r="T12">
        <f t="shared" si="0"/>
        <v>0.34866654405002762</v>
      </c>
    </row>
    <row r="13" spans="1:20" hidden="1">
      <c r="A13" s="93" t="s">
        <v>958</v>
      </c>
      <c r="B13" s="93" t="s">
        <v>1085</v>
      </c>
      <c r="C13" s="91" t="s">
        <v>954</v>
      </c>
      <c r="D13" s="91" t="s">
        <v>953</v>
      </c>
      <c r="E13" s="92">
        <v>23.4</v>
      </c>
      <c r="F13" s="92">
        <v>21.9</v>
      </c>
      <c r="G13" s="92">
        <v>20</v>
      </c>
      <c r="H13" s="92">
        <v>20.5</v>
      </c>
      <c r="I13" s="92">
        <v>20.5</v>
      </c>
      <c r="J13" s="92">
        <v>20.5</v>
      </c>
      <c r="K13" s="165">
        <v>20.7</v>
      </c>
      <c r="L13" s="92">
        <v>46</v>
      </c>
      <c r="M13" s="92">
        <v>49</v>
      </c>
      <c r="N13" s="92">
        <v>45</v>
      </c>
      <c r="O13" s="162">
        <f t="shared" ref="O13" si="10">L13/$L$69</f>
        <v>1.1454183266932271E-2</v>
      </c>
      <c r="P13" s="162">
        <f t="shared" ref="P13:P14" si="11">M13/$M$69</f>
        <v>1.0467848750267038E-2</v>
      </c>
      <c r="Q13" s="162">
        <f t="shared" ref="Q13:Q14" si="12">N13/$N$69</f>
        <v>8.2766231377597935E-3</v>
      </c>
      <c r="R13">
        <f t="shared" si="1"/>
        <v>0.26802788844621511</v>
      </c>
      <c r="S13">
        <f t="shared" ref="S13:S14" si="13">F13*P13</f>
        <v>0.22924588763084811</v>
      </c>
      <c r="T13">
        <f t="shared" si="0"/>
        <v>0.16967077432407576</v>
      </c>
    </row>
    <row r="14" spans="1:20" hidden="1">
      <c r="A14" s="93" t="s">
        <v>959</v>
      </c>
      <c r="B14" s="93" t="s">
        <v>1086</v>
      </c>
      <c r="C14" s="91" t="s">
        <v>955</v>
      </c>
      <c r="D14" s="91" t="s">
        <v>953</v>
      </c>
      <c r="E14" s="92">
        <v>22.6</v>
      </c>
      <c r="F14" s="92">
        <v>22.5</v>
      </c>
      <c r="G14" s="92">
        <v>21.8</v>
      </c>
      <c r="H14" s="92">
        <v>22.2</v>
      </c>
      <c r="I14" s="92">
        <v>22.2</v>
      </c>
      <c r="J14" s="92">
        <v>22.1</v>
      </c>
      <c r="K14" s="165">
        <v>22.2</v>
      </c>
      <c r="L14" s="92">
        <v>39</v>
      </c>
      <c r="M14" s="92">
        <v>44</v>
      </c>
      <c r="N14" s="92">
        <v>43</v>
      </c>
      <c r="O14" s="162">
        <f>L14/$L$69</f>
        <v>9.7111553784860558E-3</v>
      </c>
      <c r="P14" s="162">
        <f t="shared" si="11"/>
        <v>9.3997009186071352E-3</v>
      </c>
      <c r="Q14" s="166">
        <f t="shared" si="12"/>
        <v>7.9087732205260254E-3</v>
      </c>
      <c r="R14">
        <f t="shared" si="1"/>
        <v>0.21947211155378488</v>
      </c>
      <c r="S14">
        <f t="shared" si="13"/>
        <v>0.21149327066866055</v>
      </c>
      <c r="T14">
        <f t="shared" si="0"/>
        <v>0.17478388817362517</v>
      </c>
    </row>
    <row r="15" spans="1:20" hidden="1">
      <c r="A15" s="93" t="s">
        <v>889</v>
      </c>
      <c r="B15" s="93" t="s">
        <v>1078</v>
      </c>
      <c r="C15" s="91" t="s">
        <v>952</v>
      </c>
      <c r="D15" s="91" t="s">
        <v>953</v>
      </c>
      <c r="E15" s="92">
        <v>24.4</v>
      </c>
      <c r="F15" s="92">
        <v>24.4</v>
      </c>
      <c r="G15" s="92">
        <v>34.700000000000003</v>
      </c>
      <c r="H15" s="92">
        <v>33</v>
      </c>
      <c r="I15" s="92">
        <v>32.6</v>
      </c>
      <c r="J15" s="92">
        <v>32.4</v>
      </c>
      <c r="K15" s="165">
        <v>32.299999999999997</v>
      </c>
      <c r="L15" s="92">
        <v>4514</v>
      </c>
      <c r="M15" s="92">
        <v>5910</v>
      </c>
      <c r="N15" s="92">
        <v>5200</v>
      </c>
      <c r="O15" s="162">
        <f>L15/$L$69</f>
        <v>1.124003984063745</v>
      </c>
      <c r="P15" s="162">
        <f>M15/$M$69</f>
        <v>1.2625507370220039</v>
      </c>
      <c r="Q15" s="166">
        <f>N15/$N$69</f>
        <v>0.95640978480779837</v>
      </c>
      <c r="R15">
        <f t="shared" si="1"/>
        <v>27.425697211155377</v>
      </c>
      <c r="S15">
        <f>F15*P15</f>
        <v>30.806237983336896</v>
      </c>
      <c r="T15">
        <f t="shared" si="0"/>
        <v>30.987677027772666</v>
      </c>
    </row>
    <row r="16" spans="1:20" hidden="1">
      <c r="A16" s="93" t="s">
        <v>890</v>
      </c>
      <c r="B16" s="93" t="s">
        <v>1079</v>
      </c>
      <c r="C16" s="91" t="s">
        <v>954</v>
      </c>
      <c r="D16" s="91" t="s">
        <v>953</v>
      </c>
      <c r="E16" s="92">
        <v>15.6</v>
      </c>
      <c r="F16" s="92">
        <v>14.4</v>
      </c>
      <c r="G16" s="92">
        <v>32.200000000000003</v>
      </c>
      <c r="H16" s="92">
        <v>29.5</v>
      </c>
      <c r="I16" s="92">
        <v>28</v>
      </c>
      <c r="J16" s="92">
        <v>27.1</v>
      </c>
      <c r="K16" s="165">
        <v>26.1</v>
      </c>
      <c r="L16" s="92">
        <v>3181</v>
      </c>
      <c r="M16" s="92">
        <v>4336</v>
      </c>
      <c r="N16" s="92">
        <v>3571</v>
      </c>
      <c r="O16" s="162">
        <f t="shared" ref="O16:O17" si="14">L16/$L$69</f>
        <v>0.79208167330677293</v>
      </c>
      <c r="P16" s="162">
        <f t="shared" ref="P16:P17" si="15">M16/$M$69</f>
        <v>0.92629779961546677</v>
      </c>
      <c r="Q16" s="162">
        <f t="shared" ref="Q16:Q17" si="16">N16/$N$69</f>
        <v>0.65679602722089392</v>
      </c>
      <c r="R16">
        <f t="shared" si="1"/>
        <v>12.356474103585658</v>
      </c>
      <c r="S16">
        <f t="shared" ref="S16:S17" si="17">F16*P16</f>
        <v>13.338688314462722</v>
      </c>
      <c r="T16">
        <f t="shared" si="0"/>
        <v>17.799172337686226</v>
      </c>
    </row>
    <row r="17" spans="1:20" hidden="1">
      <c r="A17" s="93" t="s">
        <v>891</v>
      </c>
      <c r="B17" s="93" t="s">
        <v>1080</v>
      </c>
      <c r="C17" s="91" t="s">
        <v>955</v>
      </c>
      <c r="D17" s="91" t="s">
        <v>953</v>
      </c>
      <c r="E17" s="92">
        <v>45.3</v>
      </c>
      <c r="F17" s="92">
        <v>52.2</v>
      </c>
      <c r="G17" s="92">
        <v>40.1</v>
      </c>
      <c r="H17" s="92">
        <v>40.299999999999997</v>
      </c>
      <c r="I17" s="92">
        <v>42.7</v>
      </c>
      <c r="J17" s="92">
        <v>44.2</v>
      </c>
      <c r="K17" s="165">
        <v>46.1</v>
      </c>
      <c r="L17" s="92">
        <v>1333</v>
      </c>
      <c r="M17" s="92">
        <v>1574</v>
      </c>
      <c r="N17" s="92">
        <v>1629</v>
      </c>
      <c r="O17" s="162">
        <f t="shared" si="14"/>
        <v>0.33192231075697209</v>
      </c>
      <c r="P17" s="162">
        <f t="shared" si="15"/>
        <v>0.33625293740653706</v>
      </c>
      <c r="Q17" s="166">
        <f t="shared" si="16"/>
        <v>0.29961375758690456</v>
      </c>
      <c r="R17">
        <f t="shared" si="1"/>
        <v>15.036080677290835</v>
      </c>
      <c r="S17">
        <f t="shared" si="17"/>
        <v>17.552403332621235</v>
      </c>
      <c r="T17">
        <f t="shared" si="0"/>
        <v>13.242928085341182</v>
      </c>
    </row>
    <row r="18" spans="1:20" hidden="1">
      <c r="A18" s="93" t="s">
        <v>910</v>
      </c>
      <c r="B18" s="93" t="s">
        <v>1078</v>
      </c>
      <c r="C18" s="91" t="s">
        <v>952</v>
      </c>
      <c r="D18" s="91" t="s">
        <v>953</v>
      </c>
      <c r="E18" s="92">
        <v>17.399999999999999</v>
      </c>
      <c r="F18" s="92">
        <v>17.3</v>
      </c>
      <c r="G18" s="92">
        <v>16.7</v>
      </c>
      <c r="H18" s="92">
        <v>16.5</v>
      </c>
      <c r="I18" s="92">
        <v>16.600000000000001</v>
      </c>
      <c r="J18" s="92">
        <v>16.5</v>
      </c>
      <c r="K18" s="165">
        <v>16.5</v>
      </c>
      <c r="L18" s="92">
        <v>1751</v>
      </c>
      <c r="M18" s="92">
        <v>1888</v>
      </c>
      <c r="N18" s="92">
        <v>2302</v>
      </c>
      <c r="O18" s="162">
        <f>L18/$L$69</f>
        <v>0.43600597609561753</v>
      </c>
      <c r="P18" s="162">
        <f>M18/$M$69</f>
        <v>0.40333262123477892</v>
      </c>
      <c r="Q18" s="166">
        <f>N18/$N$69</f>
        <v>0.42339525473606771</v>
      </c>
      <c r="R18">
        <f t="shared" si="1"/>
        <v>7.5865039840637447</v>
      </c>
      <c r="S18">
        <f>F18*P18</f>
        <v>6.9776543473616757</v>
      </c>
      <c r="T18">
        <f t="shared" si="0"/>
        <v>6.9860217031451173</v>
      </c>
    </row>
    <row r="19" spans="1:20" hidden="1">
      <c r="A19" s="93" t="s">
        <v>911</v>
      </c>
      <c r="B19" s="93" t="s">
        <v>1079</v>
      </c>
      <c r="C19" s="91" t="s">
        <v>954</v>
      </c>
      <c r="D19" s="91" t="s">
        <v>953</v>
      </c>
      <c r="E19" s="92">
        <v>17.2</v>
      </c>
      <c r="F19" s="92">
        <v>16.3</v>
      </c>
      <c r="G19" s="92">
        <v>15.3</v>
      </c>
      <c r="H19" s="92">
        <v>15.1</v>
      </c>
      <c r="I19" s="92">
        <v>15.2</v>
      </c>
      <c r="J19" s="92">
        <v>15.1</v>
      </c>
      <c r="K19" s="165">
        <v>15</v>
      </c>
      <c r="L19" s="92">
        <v>1621</v>
      </c>
      <c r="M19" s="92">
        <v>1703</v>
      </c>
      <c r="N19" s="92">
        <v>2082</v>
      </c>
      <c r="O19" s="162">
        <f t="shared" ref="O19:O20" si="18">L19/$L$69</f>
        <v>0.40363545816733065</v>
      </c>
      <c r="P19" s="162">
        <f t="shared" ref="P19:P20" si="19">M19/$M$69</f>
        <v>0.36381115146336251</v>
      </c>
      <c r="Q19" s="162">
        <f t="shared" ref="Q19:Q20" si="20">N19/$N$69</f>
        <v>0.38293176384035316</v>
      </c>
      <c r="R19">
        <f t="shared" si="1"/>
        <v>6.9425298804780873</v>
      </c>
      <c r="S19">
        <f t="shared" ref="S19:S20" si="21">F19*P19</f>
        <v>5.9301217688528096</v>
      </c>
      <c r="T19">
        <f t="shared" si="0"/>
        <v>5.7822696339893325</v>
      </c>
    </row>
    <row r="20" spans="1:20" hidden="1">
      <c r="A20" s="93" t="s">
        <v>912</v>
      </c>
      <c r="B20" s="93" t="s">
        <v>1080</v>
      </c>
      <c r="C20" s="91" t="s">
        <v>955</v>
      </c>
      <c r="D20" s="91" t="s">
        <v>953</v>
      </c>
      <c r="E20" s="92">
        <v>20.2</v>
      </c>
      <c r="F20" s="92">
        <v>26.2</v>
      </c>
      <c r="G20" s="92">
        <v>30.1</v>
      </c>
      <c r="H20" s="92">
        <v>29.8</v>
      </c>
      <c r="I20" s="92">
        <v>29.9</v>
      </c>
      <c r="J20" s="92">
        <v>30.1</v>
      </c>
      <c r="K20" s="165">
        <v>30.7</v>
      </c>
      <c r="L20" s="92">
        <v>130</v>
      </c>
      <c r="M20" s="92">
        <v>185</v>
      </c>
      <c r="N20" s="92">
        <v>220</v>
      </c>
      <c r="O20" s="162">
        <f t="shared" si="18"/>
        <v>3.2370517928286852E-2</v>
      </c>
      <c r="P20" s="162">
        <f t="shared" si="19"/>
        <v>3.9521469771416365E-2</v>
      </c>
      <c r="Q20" s="166">
        <f t="shared" si="20"/>
        <v>4.0463490895714549E-2</v>
      </c>
      <c r="R20">
        <f t="shared" si="1"/>
        <v>0.6538844621513944</v>
      </c>
      <c r="S20">
        <f t="shared" si="21"/>
        <v>1.0354625080111088</v>
      </c>
      <c r="T20">
        <f t="shared" si="0"/>
        <v>1.2179510759610079</v>
      </c>
    </row>
    <row r="21" spans="1:20" hidden="1">
      <c r="A21" s="93" t="s">
        <v>913</v>
      </c>
      <c r="B21" s="93" t="s">
        <v>1078</v>
      </c>
      <c r="C21" s="91" t="s">
        <v>952</v>
      </c>
      <c r="D21" s="91" t="s">
        <v>953</v>
      </c>
      <c r="E21" s="92">
        <v>29.4</v>
      </c>
      <c r="F21" s="92">
        <v>28.9</v>
      </c>
      <c r="G21" s="92">
        <v>30.9</v>
      </c>
      <c r="H21" s="92">
        <v>34.9</v>
      </c>
      <c r="I21" s="92">
        <v>37.200000000000003</v>
      </c>
      <c r="J21" s="92">
        <v>36.700000000000003</v>
      </c>
      <c r="K21" s="165">
        <v>36.299999999999997</v>
      </c>
      <c r="L21" s="92">
        <v>304</v>
      </c>
      <c r="M21" s="92">
        <v>370</v>
      </c>
      <c r="N21" s="92">
        <v>436</v>
      </c>
      <c r="O21" s="162">
        <f>L21/$L$69</f>
        <v>7.5697211155378488E-2</v>
      </c>
      <c r="P21" s="162">
        <f>M21/$M$69</f>
        <v>7.904293954283273E-2</v>
      </c>
      <c r="Q21" s="166">
        <f>N21/$N$69</f>
        <v>8.0191281956961555E-2</v>
      </c>
      <c r="R21">
        <f t="shared" si="1"/>
        <v>2.2254980079681275</v>
      </c>
      <c r="S21">
        <f>F21*P21</f>
        <v>2.2843409527878658</v>
      </c>
      <c r="T21">
        <f t="shared" si="0"/>
        <v>2.9430200478204891</v>
      </c>
    </row>
    <row r="22" spans="1:20" hidden="1">
      <c r="A22" s="93" t="s">
        <v>914</v>
      </c>
      <c r="B22" s="93" t="s">
        <v>1079</v>
      </c>
      <c r="C22" s="91" t="s">
        <v>954</v>
      </c>
      <c r="D22" s="91" t="s">
        <v>953</v>
      </c>
      <c r="E22" s="92">
        <v>26.3</v>
      </c>
      <c r="F22" s="92">
        <v>23.9</v>
      </c>
      <c r="G22" s="92">
        <v>25.8</v>
      </c>
      <c r="H22" s="92">
        <v>30.1</v>
      </c>
      <c r="I22" s="92">
        <v>33.299999999999997</v>
      </c>
      <c r="J22" s="92">
        <v>32.5</v>
      </c>
      <c r="K22" s="165">
        <v>32</v>
      </c>
      <c r="L22" s="92">
        <v>260</v>
      </c>
      <c r="M22" s="92">
        <v>295</v>
      </c>
      <c r="N22" s="92">
        <v>354</v>
      </c>
      <c r="O22" s="162">
        <f t="shared" ref="O22:O23" si="22">L22/$L$69</f>
        <v>6.4741035856573703E-2</v>
      </c>
      <c r="P22" s="162">
        <f t="shared" ref="P22:P23" si="23">M22/$M$69</f>
        <v>6.3020722067934201E-2</v>
      </c>
      <c r="Q22" s="162">
        <f t="shared" ref="Q22:Q23" si="24">N22/$N$69</f>
        <v>6.510943535037704E-2</v>
      </c>
      <c r="R22">
        <f t="shared" si="1"/>
        <v>1.7026892430278884</v>
      </c>
      <c r="S22">
        <f t="shared" ref="S22:S23" si="25">F22*P22</f>
        <v>1.5061952574236273</v>
      </c>
      <c r="T22">
        <f t="shared" si="0"/>
        <v>2.1160566488872536</v>
      </c>
    </row>
    <row r="23" spans="1:20" hidden="1">
      <c r="A23" s="93" t="s">
        <v>915</v>
      </c>
      <c r="B23" s="93" t="s">
        <v>1080</v>
      </c>
      <c r="C23" s="91" t="s">
        <v>955</v>
      </c>
      <c r="D23" s="91" t="s">
        <v>953</v>
      </c>
      <c r="E23" s="92">
        <v>47.4</v>
      </c>
      <c r="F23" s="92">
        <v>48.6</v>
      </c>
      <c r="G23" s="92">
        <v>53.6</v>
      </c>
      <c r="H23" s="92">
        <v>56</v>
      </c>
      <c r="I23" s="92">
        <v>54.6</v>
      </c>
      <c r="J23" s="92">
        <v>54.7</v>
      </c>
      <c r="K23" s="165">
        <v>54.9</v>
      </c>
      <c r="L23" s="92">
        <v>44</v>
      </c>
      <c r="M23" s="92">
        <v>75</v>
      </c>
      <c r="N23" s="92">
        <v>82</v>
      </c>
      <c r="O23" s="162">
        <f t="shared" si="22"/>
        <v>1.0956175298804782E-2</v>
      </c>
      <c r="P23" s="162">
        <f t="shared" si="23"/>
        <v>1.6022217474898525E-2</v>
      </c>
      <c r="Q23" s="166">
        <f t="shared" si="24"/>
        <v>1.5081846606584513E-2</v>
      </c>
      <c r="R23">
        <f t="shared" si="1"/>
        <v>0.51932270916334666</v>
      </c>
      <c r="S23">
        <f t="shared" si="25"/>
        <v>0.77867976928006832</v>
      </c>
      <c r="T23">
        <f t="shared" si="0"/>
        <v>0.82497700938017293</v>
      </c>
    </row>
    <row r="24" spans="1:20" hidden="1">
      <c r="A24" s="93" t="s">
        <v>916</v>
      </c>
      <c r="B24" s="93" t="s">
        <v>1081</v>
      </c>
      <c r="C24" s="91" t="s">
        <v>952</v>
      </c>
      <c r="D24" s="91" t="s">
        <v>953</v>
      </c>
      <c r="E24" s="92">
        <v>5.5</v>
      </c>
      <c r="F24" s="92">
        <v>9.6999999999999993</v>
      </c>
      <c r="G24" s="92">
        <v>15.3</v>
      </c>
      <c r="H24" s="92">
        <v>13.6</v>
      </c>
      <c r="I24" s="92">
        <v>13.9</v>
      </c>
      <c r="J24" s="92">
        <v>14.4</v>
      </c>
      <c r="K24" s="165">
        <v>15.4</v>
      </c>
      <c r="L24" s="92">
        <v>87</v>
      </c>
      <c r="M24" s="92">
        <v>127</v>
      </c>
      <c r="N24" s="92">
        <v>151</v>
      </c>
      <c r="O24" s="162">
        <f>L24/$L$69</f>
        <v>2.1663346613545818E-2</v>
      </c>
      <c r="P24" s="162">
        <f>M24/$M$69</f>
        <v>2.7130954924161503E-2</v>
      </c>
      <c r="Q24" s="166">
        <f>N24/$N$69</f>
        <v>2.7772668751149532E-2</v>
      </c>
      <c r="R24">
        <f t="shared" si="1"/>
        <v>0.119148406374502</v>
      </c>
      <c r="S24">
        <f>F24*P24</f>
        <v>0.26317026276436656</v>
      </c>
      <c r="T24">
        <f t="shared" si="0"/>
        <v>0.39992643001655326</v>
      </c>
    </row>
    <row r="25" spans="1:20" hidden="1">
      <c r="A25" s="93" t="s">
        <v>917</v>
      </c>
      <c r="B25" s="93" t="s">
        <v>1082</v>
      </c>
      <c r="C25" s="91" t="s">
        <v>954</v>
      </c>
      <c r="D25" s="91" t="s">
        <v>953</v>
      </c>
      <c r="E25" s="92">
        <v>3.6</v>
      </c>
      <c r="F25" s="92">
        <v>9.1999999999999993</v>
      </c>
      <c r="G25" s="92">
        <v>11.6</v>
      </c>
      <c r="H25" s="92">
        <v>7.3</v>
      </c>
      <c r="I25" s="92">
        <v>8</v>
      </c>
      <c r="J25" s="92">
        <v>8.5</v>
      </c>
      <c r="K25" s="165">
        <v>8.6</v>
      </c>
      <c r="L25" s="92">
        <v>67</v>
      </c>
      <c r="M25" s="92">
        <v>94</v>
      </c>
      <c r="N25" s="92">
        <v>117</v>
      </c>
      <c r="O25" s="162">
        <f t="shared" ref="O25:O26" si="26">L25/$L$69</f>
        <v>1.6683266932270915E-2</v>
      </c>
      <c r="P25" s="162">
        <f t="shared" ref="P25:P26" si="27">M25/$M$69</f>
        <v>2.0081179235206154E-2</v>
      </c>
      <c r="Q25" s="162">
        <f t="shared" ref="Q25:Q26" si="28">N25/$N$69</f>
        <v>2.1519220158175464E-2</v>
      </c>
      <c r="R25">
        <f t="shared" si="1"/>
        <v>6.0059760956175295E-2</v>
      </c>
      <c r="S25">
        <f t="shared" ref="S25:S26" si="29">F25*P25</f>
        <v>0.18474684896389659</v>
      </c>
      <c r="T25">
        <f t="shared" si="0"/>
        <v>0.18291337134449145</v>
      </c>
    </row>
    <row r="26" spans="1:20" hidden="1">
      <c r="A26" s="93" t="s">
        <v>918</v>
      </c>
      <c r="B26" s="93" t="s">
        <v>1083</v>
      </c>
      <c r="C26" s="91" t="s">
        <v>955</v>
      </c>
      <c r="D26" s="91" t="s">
        <v>953</v>
      </c>
      <c r="E26" s="92">
        <v>11.8</v>
      </c>
      <c r="F26" s="92">
        <v>11</v>
      </c>
      <c r="G26" s="92">
        <v>25.4</v>
      </c>
      <c r="H26" s="92">
        <v>34.1</v>
      </c>
      <c r="I26" s="92">
        <v>33.4</v>
      </c>
      <c r="J26" s="92">
        <v>34.1</v>
      </c>
      <c r="K26" s="165">
        <v>38.6</v>
      </c>
      <c r="L26" s="92">
        <v>20</v>
      </c>
      <c r="M26" s="92">
        <v>34</v>
      </c>
      <c r="N26" s="92">
        <v>35</v>
      </c>
      <c r="O26" s="162">
        <f t="shared" si="26"/>
        <v>4.9800796812749003E-3</v>
      </c>
      <c r="P26" s="162">
        <f t="shared" si="27"/>
        <v>7.2634052552873318E-3</v>
      </c>
      <c r="Q26" s="166">
        <f t="shared" si="28"/>
        <v>6.4373735515909506E-3</v>
      </c>
      <c r="R26">
        <f t="shared" si="1"/>
        <v>5.8764940239043828E-2</v>
      </c>
      <c r="S26">
        <f t="shared" si="29"/>
        <v>7.9897457808160655E-2</v>
      </c>
      <c r="T26">
        <f t="shared" si="0"/>
        <v>0.21951443810925142</v>
      </c>
    </row>
    <row r="27" spans="1:20" hidden="1">
      <c r="A27" s="93" t="s">
        <v>919</v>
      </c>
      <c r="B27" s="93" t="s">
        <v>1078</v>
      </c>
      <c r="C27" s="91" t="s">
        <v>952</v>
      </c>
      <c r="D27" s="91" t="s">
        <v>953</v>
      </c>
      <c r="E27" s="92">
        <v>21.4</v>
      </c>
      <c r="F27" s="92">
        <v>17.7</v>
      </c>
      <c r="G27" s="92">
        <v>17.100000000000001</v>
      </c>
      <c r="H27" s="92">
        <v>17</v>
      </c>
      <c r="I27" s="92">
        <v>17.399999999999999</v>
      </c>
      <c r="J27" s="92">
        <v>17.600000000000001</v>
      </c>
      <c r="K27" s="165">
        <v>17.7</v>
      </c>
      <c r="L27" s="92">
        <v>188</v>
      </c>
      <c r="M27" s="92">
        <v>238</v>
      </c>
      <c r="N27" s="92">
        <v>320</v>
      </c>
      <c r="O27" s="162">
        <f>L27/$L$69</f>
        <v>4.6812749003984064E-2</v>
      </c>
      <c r="P27" s="162">
        <f>M27/$M$69</f>
        <v>5.0843836787011321E-2</v>
      </c>
      <c r="Q27" s="166">
        <f>N27/$N$69</f>
        <v>5.885598675740298E-2</v>
      </c>
      <c r="R27">
        <f t="shared" si="1"/>
        <v>1.0017928286852589</v>
      </c>
      <c r="S27">
        <f>F27*P27</f>
        <v>0.8999359111301003</v>
      </c>
      <c r="T27">
        <f t="shared" si="0"/>
        <v>1.0358653669302926</v>
      </c>
    </row>
    <row r="28" spans="1:20" hidden="1">
      <c r="A28" s="93" t="s">
        <v>920</v>
      </c>
      <c r="B28" s="93" t="s">
        <v>1079</v>
      </c>
      <c r="C28" s="91" t="s">
        <v>954</v>
      </c>
      <c r="D28" s="91" t="s">
        <v>953</v>
      </c>
      <c r="E28" s="92">
        <v>21.9</v>
      </c>
      <c r="F28" s="92">
        <v>16</v>
      </c>
      <c r="G28" s="92">
        <v>15.3</v>
      </c>
      <c r="H28" s="92">
        <v>15.3</v>
      </c>
      <c r="I28" s="92">
        <v>15.7</v>
      </c>
      <c r="J28" s="92">
        <v>16</v>
      </c>
      <c r="K28" s="165">
        <v>16</v>
      </c>
      <c r="L28" s="92">
        <v>134</v>
      </c>
      <c r="M28" s="92">
        <v>160</v>
      </c>
      <c r="N28" s="92">
        <v>222</v>
      </c>
      <c r="O28" s="162">
        <f t="shared" ref="O28:O29" si="30">L28/$L$69</f>
        <v>3.3366533864541831E-2</v>
      </c>
      <c r="P28" s="162">
        <f t="shared" ref="P28:P29" si="31">M28/$M$69</f>
        <v>3.4180730613116855E-2</v>
      </c>
      <c r="Q28" s="162">
        <f t="shared" ref="Q28:Q29" si="32">N28/$N$69</f>
        <v>4.083134081294832E-2</v>
      </c>
      <c r="R28">
        <f t="shared" si="1"/>
        <v>0.73072709163346605</v>
      </c>
      <c r="S28">
        <f t="shared" ref="S28:S29" si="33">F28*P28</f>
        <v>0.54689168980986969</v>
      </c>
      <c r="T28">
        <f t="shared" si="0"/>
        <v>0.65330145300717313</v>
      </c>
    </row>
    <row r="29" spans="1:20" hidden="1">
      <c r="A29" s="93" t="s">
        <v>921</v>
      </c>
      <c r="B29" s="93" t="s">
        <v>1080</v>
      </c>
      <c r="C29" s="91" t="s">
        <v>955</v>
      </c>
      <c r="D29" s="91" t="s">
        <v>953</v>
      </c>
      <c r="E29" s="92">
        <v>20</v>
      </c>
      <c r="F29" s="92">
        <v>21.3</v>
      </c>
      <c r="G29" s="92">
        <v>21</v>
      </c>
      <c r="H29" s="92">
        <v>21</v>
      </c>
      <c r="I29" s="92">
        <v>21.1</v>
      </c>
      <c r="J29" s="92">
        <v>21.3</v>
      </c>
      <c r="K29" s="165">
        <v>21.5</v>
      </c>
      <c r="L29" s="92">
        <v>54</v>
      </c>
      <c r="M29" s="92">
        <v>78</v>
      </c>
      <c r="N29" s="92">
        <v>98</v>
      </c>
      <c r="O29" s="162">
        <f t="shared" si="30"/>
        <v>1.3446215139442231E-2</v>
      </c>
      <c r="P29" s="162">
        <f t="shared" si="31"/>
        <v>1.6663106173894469E-2</v>
      </c>
      <c r="Q29" s="166">
        <f t="shared" si="32"/>
        <v>1.8024645944454663E-2</v>
      </c>
      <c r="R29">
        <f t="shared" si="1"/>
        <v>0.2689243027888446</v>
      </c>
      <c r="S29">
        <f t="shared" si="33"/>
        <v>0.35492416150395217</v>
      </c>
      <c r="T29">
        <f t="shared" si="0"/>
        <v>0.3839249586168843</v>
      </c>
    </row>
    <row r="30" spans="1:20" hidden="1">
      <c r="A30" s="93" t="s">
        <v>892</v>
      </c>
      <c r="B30" s="93" t="s">
        <v>1075</v>
      </c>
      <c r="C30" s="91" t="s">
        <v>952</v>
      </c>
      <c r="D30" s="91" t="s">
        <v>953</v>
      </c>
      <c r="E30" s="92">
        <v>43.8</v>
      </c>
      <c r="F30" s="92">
        <v>40.299999999999997</v>
      </c>
      <c r="G30" s="92">
        <v>39</v>
      </c>
      <c r="H30" s="92">
        <v>41.2</v>
      </c>
      <c r="I30" s="92">
        <v>41.9</v>
      </c>
      <c r="J30" s="92">
        <v>42</v>
      </c>
      <c r="K30" s="165">
        <v>42.1</v>
      </c>
      <c r="L30" s="92">
        <v>378</v>
      </c>
      <c r="M30" s="92">
        <v>401</v>
      </c>
      <c r="N30" s="92">
        <v>358</v>
      </c>
      <c r="O30" s="162">
        <f>L30/$L$69</f>
        <v>9.4123505976095617E-2</v>
      </c>
      <c r="P30" s="162">
        <f>M30/$M$69</f>
        <v>8.5665456099124113E-2</v>
      </c>
      <c r="Q30" s="166">
        <f>N30/$N$69</f>
        <v>6.5845135184844583E-2</v>
      </c>
      <c r="R30">
        <f t="shared" si="1"/>
        <v>4.1226095617529879</v>
      </c>
      <c r="S30">
        <f>F30*P30</f>
        <v>3.4523178807947015</v>
      </c>
      <c r="T30">
        <f t="shared" si="0"/>
        <v>2.7654956777634725</v>
      </c>
    </row>
    <row r="31" spans="1:20" hidden="1">
      <c r="A31" s="93" t="s">
        <v>893</v>
      </c>
      <c r="B31" s="93" t="s">
        <v>1076</v>
      </c>
      <c r="C31" s="91" t="s">
        <v>954</v>
      </c>
      <c r="D31" s="91" t="s">
        <v>953</v>
      </c>
      <c r="E31" s="92">
        <v>39.799999999999997</v>
      </c>
      <c r="F31" s="92">
        <v>35.6</v>
      </c>
      <c r="G31" s="92">
        <v>33.6</v>
      </c>
      <c r="H31" s="92">
        <v>35.700000000000003</v>
      </c>
      <c r="I31" s="92">
        <v>36.299999999999997</v>
      </c>
      <c r="J31" s="92">
        <v>36.5</v>
      </c>
      <c r="K31" s="165">
        <v>36.6</v>
      </c>
      <c r="L31" s="92">
        <v>293</v>
      </c>
      <c r="M31" s="92">
        <v>304</v>
      </c>
      <c r="N31" s="92">
        <v>261</v>
      </c>
      <c r="O31" s="162">
        <f t="shared" ref="O31:O32" si="34">L31/$L$69</f>
        <v>7.2958167330677295E-2</v>
      </c>
      <c r="P31" s="162">
        <f t="shared" ref="P31:P32" si="35">M31/$M$69</f>
        <v>6.4943388164922025E-2</v>
      </c>
      <c r="Q31" s="162">
        <f t="shared" ref="Q31:Q32" si="36">N31/$N$69</f>
        <v>4.8004414199006806E-2</v>
      </c>
      <c r="R31">
        <f t="shared" si="1"/>
        <v>2.9037350597609564</v>
      </c>
      <c r="S31">
        <f t="shared" ref="S31:S32" si="37">F31*P31</f>
        <v>2.3119846186712243</v>
      </c>
      <c r="T31">
        <f t="shared" si="0"/>
        <v>1.7521611182637484</v>
      </c>
    </row>
    <row r="32" spans="1:20" hidden="1">
      <c r="A32" s="93" t="s">
        <v>894</v>
      </c>
      <c r="B32" s="93" t="s">
        <v>1077</v>
      </c>
      <c r="C32" s="91" t="s">
        <v>955</v>
      </c>
      <c r="D32" s="91" t="s">
        <v>953</v>
      </c>
      <c r="E32" s="92">
        <v>57.6</v>
      </c>
      <c r="F32" s="92">
        <v>54.9</v>
      </c>
      <c r="G32" s="92">
        <v>53.1</v>
      </c>
      <c r="H32" s="92">
        <v>56.3</v>
      </c>
      <c r="I32" s="92">
        <v>57</v>
      </c>
      <c r="J32" s="92">
        <v>57</v>
      </c>
      <c r="K32" s="165">
        <v>56.9</v>
      </c>
      <c r="L32" s="92">
        <v>85</v>
      </c>
      <c r="M32" s="92">
        <v>98</v>
      </c>
      <c r="N32" s="92">
        <v>97</v>
      </c>
      <c r="O32" s="162">
        <f t="shared" si="34"/>
        <v>2.1165338645418325E-2</v>
      </c>
      <c r="P32" s="162">
        <f t="shared" si="35"/>
        <v>2.0935697500534076E-2</v>
      </c>
      <c r="Q32" s="166">
        <f t="shared" si="36"/>
        <v>1.7840720985837777E-2</v>
      </c>
      <c r="R32">
        <f t="shared" si="1"/>
        <v>1.2191235059760956</v>
      </c>
      <c r="S32">
        <f t="shared" si="37"/>
        <v>1.1493697927793207</v>
      </c>
      <c r="T32">
        <f t="shared" si="0"/>
        <v>1.0169210961927533</v>
      </c>
    </row>
    <row r="33" spans="1:20">
      <c r="A33" s="91" t="s">
        <v>904</v>
      </c>
      <c r="B33" s="91" t="s">
        <v>1084</v>
      </c>
      <c r="C33" s="91" t="s">
        <v>952</v>
      </c>
      <c r="D33" s="91" t="s">
        <v>953</v>
      </c>
      <c r="E33" s="92">
        <v>17.600000000000001</v>
      </c>
      <c r="F33" s="92">
        <v>16.100000000000001</v>
      </c>
      <c r="G33" s="92">
        <v>16.8</v>
      </c>
      <c r="H33" s="92">
        <v>16</v>
      </c>
      <c r="I33" s="92">
        <v>16</v>
      </c>
      <c r="J33" s="92">
        <v>16</v>
      </c>
      <c r="K33" s="165">
        <v>16.100000000000001</v>
      </c>
      <c r="L33" s="92">
        <v>234</v>
      </c>
      <c r="M33" s="92">
        <v>204</v>
      </c>
      <c r="N33" s="92">
        <v>221</v>
      </c>
      <c r="O33" s="162">
        <f>L33/$L$69</f>
        <v>5.8266932270916331E-2</v>
      </c>
      <c r="P33" s="162">
        <f>M33/$M$69</f>
        <v>4.3580431531723994E-2</v>
      </c>
      <c r="Q33" s="166">
        <f>N33/$N$69</f>
        <v>4.0647415854331431E-2</v>
      </c>
      <c r="R33">
        <f t="shared" si="1"/>
        <v>1.0254980079681275</v>
      </c>
      <c r="S33">
        <f>F33*P33</f>
        <v>0.70164494766075636</v>
      </c>
      <c r="T33">
        <f t="shared" si="0"/>
        <v>0.6503586536693029</v>
      </c>
    </row>
    <row r="34" spans="1:20" hidden="1">
      <c r="A34" s="91" t="s">
        <v>905</v>
      </c>
      <c r="B34" s="91" t="s">
        <v>1085</v>
      </c>
      <c r="C34" s="91" t="s">
        <v>954</v>
      </c>
      <c r="D34" s="91" t="s">
        <v>953</v>
      </c>
      <c r="E34" s="92">
        <v>16.899999999999999</v>
      </c>
      <c r="F34" s="92">
        <v>15.3</v>
      </c>
      <c r="G34" s="92">
        <v>15.9</v>
      </c>
      <c r="H34" s="92">
        <v>15.1</v>
      </c>
      <c r="I34" s="92">
        <v>15.1</v>
      </c>
      <c r="J34" s="92">
        <v>15.1</v>
      </c>
      <c r="K34" s="165">
        <v>15.2</v>
      </c>
      <c r="L34" s="92">
        <v>154</v>
      </c>
      <c r="M34" s="92">
        <v>138</v>
      </c>
      <c r="N34" s="92">
        <v>150</v>
      </c>
      <c r="O34" s="162">
        <f t="shared" ref="O34:O35" si="38">L34/$L$69</f>
        <v>3.8346613545816734E-2</v>
      </c>
      <c r="P34" s="162">
        <f t="shared" ref="P34:P35" si="39">M34/$M$69</f>
        <v>2.9480880153813289E-2</v>
      </c>
      <c r="Q34" s="162">
        <f t="shared" ref="Q34:Q35" si="40">N34/$N$69</f>
        <v>2.7588743792532646E-2</v>
      </c>
      <c r="R34">
        <f t="shared" si="1"/>
        <v>0.64805776892430278</v>
      </c>
      <c r="S34">
        <f t="shared" ref="S34:S35" si="41">F34*P34</f>
        <v>0.45105746635334337</v>
      </c>
      <c r="T34">
        <f t="shared" si="0"/>
        <v>0.41659003126724292</v>
      </c>
    </row>
    <row r="35" spans="1:20" hidden="1">
      <c r="A35" s="91" t="s">
        <v>906</v>
      </c>
      <c r="B35" s="91" t="s">
        <v>1086</v>
      </c>
      <c r="C35" s="91" t="s">
        <v>955</v>
      </c>
      <c r="D35" s="91" t="s">
        <v>953</v>
      </c>
      <c r="E35" s="92">
        <v>18.899999999999999</v>
      </c>
      <c r="F35" s="92">
        <v>17.899999999999999</v>
      </c>
      <c r="G35" s="92">
        <v>18.7</v>
      </c>
      <c r="H35" s="92">
        <v>17.8</v>
      </c>
      <c r="I35" s="92">
        <v>17.899999999999999</v>
      </c>
      <c r="J35" s="92">
        <v>17.899999999999999</v>
      </c>
      <c r="K35" s="165">
        <v>18</v>
      </c>
      <c r="L35" s="92">
        <v>80</v>
      </c>
      <c r="M35" s="92">
        <v>66</v>
      </c>
      <c r="N35" s="92">
        <v>71</v>
      </c>
      <c r="O35" s="162">
        <f t="shared" si="38"/>
        <v>1.9920318725099601E-2</v>
      </c>
      <c r="P35" s="162">
        <f t="shared" si="39"/>
        <v>1.4099551377910703E-2</v>
      </c>
      <c r="Q35" s="166">
        <f t="shared" si="40"/>
        <v>1.3058672061798787E-2</v>
      </c>
      <c r="R35">
        <f t="shared" si="1"/>
        <v>0.37649402390438241</v>
      </c>
      <c r="S35">
        <f t="shared" si="41"/>
        <v>0.25238196966460158</v>
      </c>
      <c r="T35">
        <f t="shared" si="0"/>
        <v>0.23375022990619826</v>
      </c>
    </row>
    <row r="36" spans="1:20" hidden="1">
      <c r="A36" s="91" t="s">
        <v>895</v>
      </c>
      <c r="B36" s="91" t="s">
        <v>1075</v>
      </c>
      <c r="C36" s="91" t="s">
        <v>952</v>
      </c>
      <c r="D36" s="91" t="s">
        <v>953</v>
      </c>
      <c r="E36" s="92">
        <v>20.5</v>
      </c>
      <c r="F36" s="92">
        <v>17.8</v>
      </c>
      <c r="G36" s="92">
        <v>20.9</v>
      </c>
      <c r="H36" s="92">
        <v>22</v>
      </c>
      <c r="I36" s="92">
        <v>21.9</v>
      </c>
      <c r="J36" s="92">
        <v>21.9</v>
      </c>
      <c r="K36" s="165">
        <v>21.8</v>
      </c>
      <c r="L36" s="92">
        <v>2424</v>
      </c>
      <c r="M36" s="92">
        <v>2254</v>
      </c>
      <c r="N36" s="92">
        <v>1535</v>
      </c>
      <c r="O36" s="162">
        <f>L36/$L$69</f>
        <v>0.60358565737051795</v>
      </c>
      <c r="P36" s="162">
        <f>M36/$M$69</f>
        <v>0.48152104251228373</v>
      </c>
      <c r="Q36" s="166">
        <f>N36/$N$69</f>
        <v>0.2823248114769174</v>
      </c>
      <c r="R36">
        <f t="shared" si="1"/>
        <v>12.373505976095618</v>
      </c>
      <c r="S36">
        <f>F36*P36</f>
        <v>8.571074556718651</v>
      </c>
      <c r="T36">
        <f t="shared" si="0"/>
        <v>6.1829133713444904</v>
      </c>
    </row>
    <row r="37" spans="1:20" hidden="1">
      <c r="A37" s="91" t="s">
        <v>896</v>
      </c>
      <c r="B37" s="91" t="s">
        <v>1076</v>
      </c>
      <c r="C37" s="91" t="s">
        <v>954</v>
      </c>
      <c r="D37" s="91" t="s">
        <v>953</v>
      </c>
      <c r="E37" s="92">
        <v>21.9</v>
      </c>
      <c r="F37" s="92">
        <v>18.399999999999999</v>
      </c>
      <c r="G37" s="92">
        <v>20.6</v>
      </c>
      <c r="H37" s="92">
        <v>21.8</v>
      </c>
      <c r="I37" s="92">
        <v>21.7</v>
      </c>
      <c r="J37" s="92">
        <v>21.8</v>
      </c>
      <c r="K37" s="165">
        <v>21.6</v>
      </c>
      <c r="L37" s="92">
        <v>1766</v>
      </c>
      <c r="M37" s="92">
        <v>1663</v>
      </c>
      <c r="N37" s="92">
        <v>1162</v>
      </c>
      <c r="O37" s="162">
        <f t="shared" ref="O37:O38" si="42">L37/$L$69</f>
        <v>0.4397410358565737</v>
      </c>
      <c r="P37" s="162">
        <f t="shared" ref="P37:P38" si="43">M37/$M$69</f>
        <v>0.35526596881008332</v>
      </c>
      <c r="Q37" s="162">
        <f t="shared" ref="Q37:Q38" si="44">N37/$N$69</f>
        <v>0.21372080191281956</v>
      </c>
      <c r="R37">
        <f t="shared" si="1"/>
        <v>9.6303286852589629</v>
      </c>
      <c r="S37">
        <f t="shared" ref="S37:S38" si="45">F37*P37</f>
        <v>6.5368938261055325</v>
      </c>
      <c r="T37">
        <f t="shared" si="0"/>
        <v>4.6591134816994666</v>
      </c>
    </row>
    <row r="38" spans="1:20" hidden="1">
      <c r="A38" s="91" t="s">
        <v>897</v>
      </c>
      <c r="B38" s="91" t="s">
        <v>1077</v>
      </c>
      <c r="C38" s="91" t="s">
        <v>955</v>
      </c>
      <c r="D38" s="91" t="s">
        <v>953</v>
      </c>
      <c r="E38" s="92">
        <v>16.899999999999999</v>
      </c>
      <c r="F38" s="92">
        <v>16</v>
      </c>
      <c r="G38" s="92">
        <v>21.9</v>
      </c>
      <c r="H38" s="92">
        <v>22.5</v>
      </c>
      <c r="I38" s="92">
        <v>22.4</v>
      </c>
      <c r="J38" s="92">
        <v>22.5</v>
      </c>
      <c r="K38" s="165">
        <v>22.5</v>
      </c>
      <c r="L38" s="92">
        <v>657</v>
      </c>
      <c r="M38" s="92">
        <v>590</v>
      </c>
      <c r="N38" s="92">
        <v>373</v>
      </c>
      <c r="O38" s="162">
        <f t="shared" si="42"/>
        <v>0.16359561752988047</v>
      </c>
      <c r="P38" s="162">
        <f t="shared" si="43"/>
        <v>0.1260414441358684</v>
      </c>
      <c r="Q38" s="166">
        <f t="shared" si="44"/>
        <v>6.8604009564097845E-2</v>
      </c>
      <c r="R38">
        <f t="shared" si="1"/>
        <v>2.7647659362549799</v>
      </c>
      <c r="S38">
        <f t="shared" si="45"/>
        <v>2.0166631061738944</v>
      </c>
      <c r="T38">
        <f t="shared" si="0"/>
        <v>1.5435902151922014</v>
      </c>
    </row>
    <row r="39" spans="1:20" hidden="1">
      <c r="A39" s="91" t="s">
        <v>922</v>
      </c>
      <c r="B39" s="91" t="s">
        <v>1081</v>
      </c>
      <c r="C39" s="91" t="s">
        <v>952</v>
      </c>
      <c r="D39" s="91" t="s">
        <v>953</v>
      </c>
      <c r="E39" s="92">
        <v>9.9</v>
      </c>
      <c r="F39" s="92">
        <v>10.3</v>
      </c>
      <c r="G39" s="92">
        <v>9.1999999999999993</v>
      </c>
      <c r="H39" s="92">
        <v>8.4</v>
      </c>
      <c r="I39" s="92">
        <v>8.3000000000000007</v>
      </c>
      <c r="J39" s="92">
        <v>8.4</v>
      </c>
      <c r="K39" s="165">
        <v>8.8000000000000007</v>
      </c>
      <c r="L39" s="92">
        <v>177</v>
      </c>
      <c r="M39" s="92">
        <v>254</v>
      </c>
      <c r="N39" s="92">
        <v>282</v>
      </c>
      <c r="O39" s="162">
        <f>L39/$L$69</f>
        <v>4.4073705179282871E-2</v>
      </c>
      <c r="P39" s="162">
        <f>M39/$M$69</f>
        <v>5.4261909848323006E-2</v>
      </c>
      <c r="Q39" s="166">
        <f>N39/$N$69</f>
        <v>5.1866838329961376E-2</v>
      </c>
      <c r="R39">
        <f t="shared" si="1"/>
        <v>0.43632968127490046</v>
      </c>
      <c r="S39">
        <f>F39*P39</f>
        <v>0.55889767143772695</v>
      </c>
      <c r="T39">
        <f t="shared" si="0"/>
        <v>0.43568144197167558</v>
      </c>
    </row>
    <row r="40" spans="1:20" hidden="1">
      <c r="A40" s="91" t="s">
        <v>923</v>
      </c>
      <c r="B40" s="91" t="s">
        <v>1082</v>
      </c>
      <c r="C40" s="91" t="s">
        <v>954</v>
      </c>
      <c r="D40" s="91" t="s">
        <v>953</v>
      </c>
      <c r="E40" s="92">
        <v>8.6</v>
      </c>
      <c r="F40" s="92">
        <v>8.3000000000000007</v>
      </c>
      <c r="G40" s="92">
        <v>6.2</v>
      </c>
      <c r="H40" s="92">
        <v>5.7</v>
      </c>
      <c r="I40" s="92">
        <v>5.6</v>
      </c>
      <c r="J40" s="92">
        <v>5.6</v>
      </c>
      <c r="K40" s="165">
        <v>5.6</v>
      </c>
      <c r="L40" s="92">
        <v>124</v>
      </c>
      <c r="M40" s="92">
        <v>207</v>
      </c>
      <c r="N40" s="92">
        <v>246</v>
      </c>
      <c r="O40" s="162">
        <f t="shared" ref="O40:O41" si="46">L40/$L$69</f>
        <v>3.0876494023904383E-2</v>
      </c>
      <c r="P40" s="162">
        <f t="shared" ref="P40:P41" si="47">M40/$M$69</f>
        <v>4.4221320230719931E-2</v>
      </c>
      <c r="Q40" s="162">
        <f t="shared" ref="Q40:Q41" si="48">N40/$N$69</f>
        <v>4.5245539819753537E-2</v>
      </c>
      <c r="R40">
        <f t="shared" si="1"/>
        <v>0.26553784860557766</v>
      </c>
      <c r="S40">
        <f t="shared" ref="S40:S41" si="49">F40*P40</f>
        <v>0.36703695791497548</v>
      </c>
      <c r="T40">
        <f t="shared" si="0"/>
        <v>0.25337502299061981</v>
      </c>
    </row>
    <row r="41" spans="1:20" hidden="1">
      <c r="A41" s="91" t="s">
        <v>924</v>
      </c>
      <c r="B41" s="91" t="s">
        <v>1083</v>
      </c>
      <c r="C41" s="91" t="s">
        <v>955</v>
      </c>
      <c r="D41" s="91" t="s">
        <v>953</v>
      </c>
      <c r="E41" s="92">
        <v>12.9</v>
      </c>
      <c r="F41" s="92">
        <v>19.100000000000001</v>
      </c>
      <c r="G41" s="92">
        <v>24.6</v>
      </c>
      <c r="H41" s="92">
        <v>26</v>
      </c>
      <c r="I41" s="92">
        <v>26.8</v>
      </c>
      <c r="J41" s="92">
        <v>27.7</v>
      </c>
      <c r="K41" s="165">
        <v>29.5</v>
      </c>
      <c r="L41" s="92">
        <v>53</v>
      </c>
      <c r="M41" s="92">
        <v>47</v>
      </c>
      <c r="N41" s="92">
        <v>36</v>
      </c>
      <c r="O41" s="162">
        <f t="shared" si="46"/>
        <v>1.3197211155378486E-2</v>
      </c>
      <c r="P41" s="162">
        <f t="shared" si="47"/>
        <v>1.0040589617603077E-2</v>
      </c>
      <c r="Q41" s="166">
        <f t="shared" si="48"/>
        <v>6.6212985102078355E-3</v>
      </c>
      <c r="R41">
        <f t="shared" si="1"/>
        <v>0.17024402390438248</v>
      </c>
      <c r="S41">
        <f t="shared" si="49"/>
        <v>0.19177526169621878</v>
      </c>
      <c r="T41">
        <f t="shared" si="0"/>
        <v>0.18340996873275703</v>
      </c>
    </row>
    <row r="42" spans="1:20" hidden="1">
      <c r="A42" s="91" t="s">
        <v>925</v>
      </c>
      <c r="B42" s="91" t="s">
        <v>1081</v>
      </c>
      <c r="C42" s="91" t="s">
        <v>952</v>
      </c>
      <c r="D42" s="91" t="s">
        <v>953</v>
      </c>
      <c r="E42" s="92">
        <v>9.6</v>
      </c>
      <c r="F42" s="92">
        <v>1.4</v>
      </c>
      <c r="G42" s="92">
        <v>0.6</v>
      </c>
      <c r="H42" s="92">
        <v>0.5</v>
      </c>
      <c r="I42" s="92">
        <v>0.6</v>
      </c>
      <c r="J42" s="92">
        <v>0.6</v>
      </c>
      <c r="K42" s="165">
        <v>0.7</v>
      </c>
      <c r="L42" s="92">
        <v>39</v>
      </c>
      <c r="M42" s="92">
        <v>175</v>
      </c>
      <c r="N42" s="92">
        <v>242</v>
      </c>
      <c r="O42" s="162">
        <f>L42/$L$69</f>
        <v>9.7111553784860558E-3</v>
      </c>
      <c r="P42" s="162">
        <f>M42/$M$69</f>
        <v>3.738517410809656E-2</v>
      </c>
      <c r="Q42" s="166">
        <f>N42/$N$69</f>
        <v>4.4509839985286001E-2</v>
      </c>
      <c r="R42">
        <f t="shared" si="1"/>
        <v>9.3227091633466139E-2</v>
      </c>
      <c r="S42">
        <f>F42*P42</f>
        <v>5.2339243751335182E-2</v>
      </c>
      <c r="T42">
        <f t="shared" si="0"/>
        <v>2.6705903991171599E-2</v>
      </c>
    </row>
    <row r="43" spans="1:20" hidden="1">
      <c r="A43" s="91" t="s">
        <v>926</v>
      </c>
      <c r="B43" s="91" t="s">
        <v>1082</v>
      </c>
      <c r="C43" s="91" t="s">
        <v>954</v>
      </c>
      <c r="D43" s="91" t="s">
        <v>953</v>
      </c>
      <c r="E43" s="92">
        <v>7.3</v>
      </c>
      <c r="F43" s="92">
        <v>0.4</v>
      </c>
      <c r="G43" s="92">
        <v>0.2</v>
      </c>
      <c r="H43" s="92">
        <v>0.2</v>
      </c>
      <c r="I43" s="92">
        <v>0.3</v>
      </c>
      <c r="J43" s="92">
        <v>0.3</v>
      </c>
      <c r="K43" s="165">
        <v>0.3</v>
      </c>
      <c r="L43" s="92">
        <v>29</v>
      </c>
      <c r="M43" s="92">
        <v>152</v>
      </c>
      <c r="N43" s="92">
        <v>206</v>
      </c>
      <c r="O43" s="162">
        <f t="shared" ref="O43" si="50">L43/$L$69</f>
        <v>7.2211155378486052E-3</v>
      </c>
      <c r="P43" s="162">
        <f t="shared" ref="P43:P44" si="51">M43/$M$69</f>
        <v>3.2471694082461013E-2</v>
      </c>
      <c r="Q43" s="162">
        <f t="shared" ref="Q43:Q44" si="52">N43/$N$69</f>
        <v>3.7888541475078169E-2</v>
      </c>
      <c r="R43">
        <f t="shared" si="1"/>
        <v>5.2714143426294817E-2</v>
      </c>
      <c r="S43">
        <f t="shared" ref="S43:S44" si="53">F43*P43</f>
        <v>1.2988677632984405E-2</v>
      </c>
      <c r="T43">
        <f t="shared" si="0"/>
        <v>1.136656244252345E-2</v>
      </c>
    </row>
    <row r="44" spans="1:20" hidden="1">
      <c r="A44" s="91" t="s">
        <v>927</v>
      </c>
      <c r="B44" s="91" t="s">
        <v>1083</v>
      </c>
      <c r="C44" s="91" t="s">
        <v>955</v>
      </c>
      <c r="D44" s="91" t="s">
        <v>953</v>
      </c>
      <c r="E44" s="92">
        <v>15.9</v>
      </c>
      <c r="F44" s="92">
        <v>8</v>
      </c>
      <c r="G44" s="92">
        <v>2.5</v>
      </c>
      <c r="H44" s="92">
        <v>2.2999999999999998</v>
      </c>
      <c r="I44" s="92">
        <v>2.5</v>
      </c>
      <c r="J44" s="92">
        <v>2.7</v>
      </c>
      <c r="K44" s="165">
        <v>2.9</v>
      </c>
      <c r="L44" s="92">
        <v>10</v>
      </c>
      <c r="M44" s="92">
        <v>22</v>
      </c>
      <c r="N44" s="92">
        <v>36</v>
      </c>
      <c r="O44" s="162">
        <f>L44/$L$69</f>
        <v>2.4900398406374502E-3</v>
      </c>
      <c r="P44" s="162">
        <f t="shared" si="51"/>
        <v>4.6998504593035676E-3</v>
      </c>
      <c r="Q44" s="166">
        <f t="shared" si="52"/>
        <v>6.6212985102078355E-3</v>
      </c>
      <c r="R44">
        <f>E44*O44</f>
        <v>3.9591633466135458E-2</v>
      </c>
      <c r="S44">
        <f t="shared" si="53"/>
        <v>3.7598803674428541E-2</v>
      </c>
      <c r="T44">
        <f t="shared" si="0"/>
        <v>1.7877505977561155E-2</v>
      </c>
    </row>
    <row r="45" spans="1:20" hidden="1">
      <c r="A45" s="91" t="s">
        <v>928</v>
      </c>
      <c r="B45" s="91" t="s">
        <v>1081</v>
      </c>
      <c r="C45" s="91" t="s">
        <v>952</v>
      </c>
      <c r="D45" s="91" t="s">
        <v>953</v>
      </c>
      <c r="E45" s="92">
        <v>24.3</v>
      </c>
      <c r="F45" s="92">
        <v>29.1</v>
      </c>
      <c r="G45" s="92">
        <v>29</v>
      </c>
      <c r="H45" s="92">
        <v>25.3</v>
      </c>
      <c r="I45" s="92">
        <v>25.8</v>
      </c>
      <c r="J45" s="92">
        <v>25.6</v>
      </c>
      <c r="K45" s="165">
        <v>25</v>
      </c>
      <c r="L45" s="92">
        <v>744</v>
      </c>
      <c r="M45" s="92">
        <v>855</v>
      </c>
      <c r="N45" s="92">
        <v>871</v>
      </c>
      <c r="O45" s="162">
        <f>L45/$L$69</f>
        <v>0.1852589641434263</v>
      </c>
      <c r="P45" s="162">
        <f>M45/$M$69</f>
        <v>0.18265327921384319</v>
      </c>
      <c r="Q45" s="166">
        <f>N45/$N$69</f>
        <v>0.16019863895530623</v>
      </c>
      <c r="R45">
        <f t="shared" si="1"/>
        <v>4.5017928286852591</v>
      </c>
      <c r="S45">
        <f>F45*P45</f>
        <v>5.3152104251228369</v>
      </c>
      <c r="T45">
        <f t="shared" si="0"/>
        <v>4.1010851572558398</v>
      </c>
    </row>
    <row r="46" spans="1:20" hidden="1">
      <c r="A46" s="91" t="s">
        <v>929</v>
      </c>
      <c r="B46" s="91" t="s">
        <v>1082</v>
      </c>
      <c r="C46" s="91" t="s">
        <v>954</v>
      </c>
      <c r="D46" s="91" t="s">
        <v>953</v>
      </c>
      <c r="E46" s="92">
        <v>22.2</v>
      </c>
      <c r="F46" s="92">
        <v>23.1</v>
      </c>
      <c r="G46" s="92">
        <v>20.3</v>
      </c>
      <c r="H46" s="92">
        <v>19.899999999999999</v>
      </c>
      <c r="I46" s="92">
        <v>20.6</v>
      </c>
      <c r="J46" s="92">
        <v>20.3</v>
      </c>
      <c r="K46" s="165">
        <v>19.600000000000001</v>
      </c>
      <c r="L46" s="92">
        <v>597</v>
      </c>
      <c r="M46" s="92">
        <v>680</v>
      </c>
      <c r="N46" s="92">
        <v>675</v>
      </c>
      <c r="O46" s="162">
        <f t="shared" ref="O46:O47" si="54">L46/$L$69</f>
        <v>0.14865537848605578</v>
      </c>
      <c r="P46" s="162">
        <f t="shared" ref="P46:P47" si="55">M46/$M$69</f>
        <v>0.14526810510574664</v>
      </c>
      <c r="Q46" s="162">
        <f t="shared" ref="Q46:Q47" si="56">N46/$N$69</f>
        <v>0.12414934706639691</v>
      </c>
      <c r="R46">
        <f t="shared" si="1"/>
        <v>3.3001494023904381</v>
      </c>
      <c r="S46">
        <f t="shared" ref="S46:S47" si="57">F46*P46</f>
        <v>3.3556932279427478</v>
      </c>
      <c r="T46">
        <f t="shared" si="0"/>
        <v>2.5202317454478576</v>
      </c>
    </row>
    <row r="47" spans="1:20" hidden="1">
      <c r="A47" s="91" t="s">
        <v>930</v>
      </c>
      <c r="B47" s="91" t="s">
        <v>1083</v>
      </c>
      <c r="C47" s="91" t="s">
        <v>955</v>
      </c>
      <c r="D47" s="91" t="s">
        <v>953</v>
      </c>
      <c r="E47" s="92">
        <v>33</v>
      </c>
      <c r="F47" s="92">
        <v>52.5</v>
      </c>
      <c r="G47" s="92">
        <v>57.1</v>
      </c>
      <c r="H47" s="92">
        <v>43.7</v>
      </c>
      <c r="I47" s="92">
        <v>43.7</v>
      </c>
      <c r="J47" s="92">
        <v>43.6</v>
      </c>
      <c r="K47" s="165">
        <v>43.6</v>
      </c>
      <c r="L47" s="92">
        <v>147</v>
      </c>
      <c r="M47" s="92">
        <v>174</v>
      </c>
      <c r="N47" s="92">
        <v>196</v>
      </c>
      <c r="O47" s="162">
        <f t="shared" si="54"/>
        <v>3.660358565737052E-2</v>
      </c>
      <c r="P47" s="162">
        <f t="shared" si="55"/>
        <v>3.7171544541764578E-2</v>
      </c>
      <c r="Q47" s="166">
        <f t="shared" si="56"/>
        <v>3.6049291888909325E-2</v>
      </c>
      <c r="R47">
        <f t="shared" si="1"/>
        <v>1.2079183266932272</v>
      </c>
      <c r="S47">
        <f t="shared" si="57"/>
        <v>1.9515060884426403</v>
      </c>
      <c r="T47">
        <f t="shared" si="0"/>
        <v>1.5717491263564467</v>
      </c>
    </row>
    <row r="48" spans="1:20">
      <c r="A48" s="91" t="s">
        <v>883</v>
      </c>
      <c r="B48" s="91" t="s">
        <v>1084</v>
      </c>
      <c r="C48" s="91" t="s">
        <v>952</v>
      </c>
      <c r="D48" s="91" t="s">
        <v>953</v>
      </c>
      <c r="E48" s="92">
        <v>28.3</v>
      </c>
      <c r="F48" s="92">
        <v>26.3</v>
      </c>
      <c r="G48" s="92">
        <v>25.8</v>
      </c>
      <c r="H48" s="92">
        <v>24.9</v>
      </c>
      <c r="I48" s="92">
        <v>24.9</v>
      </c>
      <c r="J48" s="92">
        <v>24.9</v>
      </c>
      <c r="K48" s="165">
        <v>24.9</v>
      </c>
      <c r="L48" s="92">
        <v>520</v>
      </c>
      <c r="M48" s="92">
        <v>729</v>
      </c>
      <c r="N48" s="92">
        <v>1035</v>
      </c>
      <c r="O48" s="162">
        <f>L48/$L$69</f>
        <v>0.12948207171314741</v>
      </c>
      <c r="P48" s="162">
        <f>M48/$M$69</f>
        <v>0.15573595385601366</v>
      </c>
      <c r="Q48" s="166">
        <f>N48/$N$69</f>
        <v>0.19036233216847526</v>
      </c>
      <c r="R48">
        <f t="shared" si="1"/>
        <v>3.6643426294820718</v>
      </c>
      <c r="S48">
        <f>F48*P48</f>
        <v>4.0958555864131592</v>
      </c>
      <c r="T48">
        <f t="shared" si="0"/>
        <v>4.7400220709950336</v>
      </c>
    </row>
    <row r="49" spans="1:20" hidden="1">
      <c r="A49" s="91" t="s">
        <v>884</v>
      </c>
      <c r="B49" s="91" t="s">
        <v>1085</v>
      </c>
      <c r="C49" s="91" t="s">
        <v>954</v>
      </c>
      <c r="D49" s="91" t="s">
        <v>953</v>
      </c>
      <c r="E49" s="92">
        <v>27.7</v>
      </c>
      <c r="F49" s="92">
        <v>25.7</v>
      </c>
      <c r="G49" s="92">
        <v>25.1</v>
      </c>
      <c r="H49" s="92">
        <v>24.2</v>
      </c>
      <c r="I49" s="92">
        <v>24.3</v>
      </c>
      <c r="J49" s="92">
        <v>24.3</v>
      </c>
      <c r="K49" s="165">
        <v>24.3</v>
      </c>
      <c r="L49" s="92">
        <v>414</v>
      </c>
      <c r="M49" s="92">
        <v>584</v>
      </c>
      <c r="N49" s="92">
        <v>816</v>
      </c>
      <c r="O49" s="162">
        <f t="shared" ref="O49:O50" si="58">L49/$L$69</f>
        <v>0.10308764940239044</v>
      </c>
      <c r="P49" s="162">
        <f t="shared" ref="P49:P50" si="59">M49/$M$69</f>
        <v>0.12475966673787653</v>
      </c>
      <c r="Q49" s="162">
        <f t="shared" ref="Q49:Q50" si="60">N49/$N$69</f>
        <v>0.15008276623137759</v>
      </c>
      <c r="R49">
        <f t="shared" si="1"/>
        <v>2.8555278884462152</v>
      </c>
      <c r="S49">
        <f t="shared" ref="S49:S50" si="61">F49*P49</f>
        <v>3.2063234351634269</v>
      </c>
      <c r="T49">
        <f t="shared" si="0"/>
        <v>3.6470112194224757</v>
      </c>
    </row>
    <row r="50" spans="1:20" hidden="1">
      <c r="A50" s="91" t="s">
        <v>885</v>
      </c>
      <c r="B50" s="91" t="s">
        <v>1086</v>
      </c>
      <c r="C50" s="91" t="s">
        <v>955</v>
      </c>
      <c r="D50" s="91" t="s">
        <v>953</v>
      </c>
      <c r="E50" s="92">
        <v>30.8</v>
      </c>
      <c r="F50" s="92">
        <v>28.8</v>
      </c>
      <c r="G50" s="92">
        <v>28.2</v>
      </c>
      <c r="H50" s="92">
        <v>27.2</v>
      </c>
      <c r="I50" s="92">
        <v>27.2</v>
      </c>
      <c r="J50" s="92">
        <v>27.2</v>
      </c>
      <c r="K50" s="165">
        <v>27.2</v>
      </c>
      <c r="L50" s="92">
        <v>105</v>
      </c>
      <c r="M50" s="92">
        <v>145</v>
      </c>
      <c r="N50" s="92">
        <v>218</v>
      </c>
      <c r="O50" s="162">
        <f t="shared" si="58"/>
        <v>2.6145418326693228E-2</v>
      </c>
      <c r="P50" s="162">
        <f t="shared" si="59"/>
        <v>3.0976287118137151E-2</v>
      </c>
      <c r="Q50" s="166">
        <f t="shared" si="60"/>
        <v>4.0095640978480777E-2</v>
      </c>
      <c r="R50">
        <f t="shared" si="1"/>
        <v>0.80527888446215146</v>
      </c>
      <c r="S50">
        <f t="shared" si="61"/>
        <v>0.89211706900234999</v>
      </c>
      <c r="T50">
        <f t="shared" si="0"/>
        <v>1.0906014346146771</v>
      </c>
    </row>
    <row r="51" spans="1:20" hidden="1">
      <c r="A51" s="91" t="s">
        <v>931</v>
      </c>
      <c r="B51" s="91" t="s">
        <v>1078</v>
      </c>
      <c r="C51" s="91" t="s">
        <v>952</v>
      </c>
      <c r="D51" s="91" t="s">
        <v>953</v>
      </c>
      <c r="E51" s="92">
        <v>19.5</v>
      </c>
      <c r="F51" s="92">
        <v>38.700000000000003</v>
      </c>
      <c r="G51" s="92">
        <v>40.299999999999997</v>
      </c>
      <c r="H51" s="92">
        <v>43.1</v>
      </c>
      <c r="I51" s="92">
        <v>46.8</v>
      </c>
      <c r="J51" s="92">
        <v>45.9</v>
      </c>
      <c r="K51" s="165">
        <v>45.8</v>
      </c>
      <c r="L51" s="92">
        <v>190</v>
      </c>
      <c r="M51" s="92">
        <v>225</v>
      </c>
      <c r="N51" s="92">
        <v>348</v>
      </c>
      <c r="O51" s="162">
        <f>L51/$L$69</f>
        <v>4.7310756972111553E-2</v>
      </c>
      <c r="P51" s="162">
        <f>M51/$M$69</f>
        <v>4.8066652424695579E-2</v>
      </c>
      <c r="Q51" s="166">
        <f>N51/$N$69</f>
        <v>6.4005885598675746E-2</v>
      </c>
      <c r="R51">
        <f t="shared" si="1"/>
        <v>0.92255976095617531</v>
      </c>
      <c r="S51">
        <f>F51*P51</f>
        <v>1.8601794488357191</v>
      </c>
      <c r="T51">
        <f t="shared" si="0"/>
        <v>2.9378701489792167</v>
      </c>
    </row>
    <row r="52" spans="1:20" hidden="1">
      <c r="A52" s="91" t="s">
        <v>932</v>
      </c>
      <c r="B52" s="91" t="s">
        <v>1079</v>
      </c>
      <c r="C52" s="91" t="s">
        <v>954</v>
      </c>
      <c r="D52" s="91" t="s">
        <v>953</v>
      </c>
      <c r="E52" s="92">
        <v>19.100000000000001</v>
      </c>
      <c r="F52" s="92">
        <v>36.700000000000003</v>
      </c>
      <c r="G52" s="92">
        <v>36.1</v>
      </c>
      <c r="H52" s="92">
        <v>37.1</v>
      </c>
      <c r="I52" s="92">
        <v>40.9</v>
      </c>
      <c r="J52" s="92">
        <v>40.1</v>
      </c>
      <c r="K52" s="165">
        <v>39.9</v>
      </c>
      <c r="L52" s="92">
        <v>167</v>
      </c>
      <c r="M52" s="92">
        <v>189</v>
      </c>
      <c r="N52" s="92">
        <v>282</v>
      </c>
      <c r="O52" s="162">
        <f t="shared" ref="O52:O53" si="62">L52/$L$69</f>
        <v>4.1583665338645416E-2</v>
      </c>
      <c r="P52" s="162">
        <f t="shared" ref="P52:P53" si="63">M52/$M$69</f>
        <v>4.0375988036744283E-2</v>
      </c>
      <c r="Q52" s="162">
        <f t="shared" ref="Q52:Q53" si="64">N52/$N$69</f>
        <v>5.1866838329961376E-2</v>
      </c>
      <c r="R52">
        <f t="shared" si="1"/>
        <v>0.79424800796812756</v>
      </c>
      <c r="S52">
        <f t="shared" ref="S52:S53" si="65">F52*P52</f>
        <v>1.4817987609485153</v>
      </c>
      <c r="T52">
        <f t="shared" si="0"/>
        <v>2.0798602170314511</v>
      </c>
    </row>
    <row r="53" spans="1:20" hidden="1">
      <c r="A53" s="91" t="s">
        <v>933</v>
      </c>
      <c r="B53" s="91" t="s">
        <v>1080</v>
      </c>
      <c r="C53" s="91" t="s">
        <v>955</v>
      </c>
      <c r="D53" s="91" t="s">
        <v>953</v>
      </c>
      <c r="E53" s="92">
        <v>22.5</v>
      </c>
      <c r="F53" s="92">
        <v>49.7</v>
      </c>
      <c r="G53" s="92">
        <v>60.4</v>
      </c>
      <c r="H53" s="92">
        <v>69.400000000000006</v>
      </c>
      <c r="I53" s="92">
        <v>72.400000000000006</v>
      </c>
      <c r="J53" s="92">
        <v>71.099999999999994</v>
      </c>
      <c r="K53" s="165">
        <v>71.400000000000006</v>
      </c>
      <c r="L53" s="92">
        <v>23</v>
      </c>
      <c r="M53" s="92">
        <v>36</v>
      </c>
      <c r="N53" s="92">
        <v>65</v>
      </c>
      <c r="O53" s="162">
        <f t="shared" si="62"/>
        <v>5.7270916334661356E-3</v>
      </c>
      <c r="P53" s="162">
        <f t="shared" si="63"/>
        <v>7.6906643879512925E-3</v>
      </c>
      <c r="Q53" s="166">
        <f t="shared" si="64"/>
        <v>1.1955122310097481E-2</v>
      </c>
      <c r="R53">
        <f t="shared" si="1"/>
        <v>0.12885956175298804</v>
      </c>
      <c r="S53">
        <f t="shared" si="65"/>
        <v>0.38222602008117923</v>
      </c>
      <c r="T53">
        <f t="shared" si="0"/>
        <v>0.85000919624793081</v>
      </c>
    </row>
    <row r="54" spans="1:20">
      <c r="A54" s="91" t="s">
        <v>898</v>
      </c>
      <c r="B54" s="91" t="s">
        <v>1084</v>
      </c>
      <c r="C54" s="91" t="s">
        <v>952</v>
      </c>
      <c r="D54" s="91" t="s">
        <v>953</v>
      </c>
      <c r="E54" s="92">
        <v>32.700000000000003</v>
      </c>
      <c r="F54" s="92">
        <v>27</v>
      </c>
      <c r="G54" s="92">
        <v>27</v>
      </c>
      <c r="H54" s="92">
        <v>26.4</v>
      </c>
      <c r="I54" s="92">
        <v>26.7</v>
      </c>
      <c r="J54" s="92">
        <v>27.1</v>
      </c>
      <c r="K54" s="165">
        <v>27.3</v>
      </c>
      <c r="L54" s="92">
        <v>1853</v>
      </c>
      <c r="M54" s="92">
        <v>2016</v>
      </c>
      <c r="N54" s="92">
        <v>2423</v>
      </c>
      <c r="O54" s="162">
        <f>L54/$L$69</f>
        <v>0.4614043824701195</v>
      </c>
      <c r="P54" s="162">
        <f>M54/$M$69</f>
        <v>0.43067720572527241</v>
      </c>
      <c r="Q54" s="166">
        <f>N54/$N$69</f>
        <v>0.44565017472871071</v>
      </c>
      <c r="R54">
        <f t="shared" si="1"/>
        <v>15.087923306772909</v>
      </c>
      <c r="S54">
        <f>F54*P54</f>
        <v>11.628284554582354</v>
      </c>
      <c r="T54">
        <f t="shared" si="0"/>
        <v>12.077119735148061</v>
      </c>
    </row>
    <row r="55" spans="1:20" hidden="1">
      <c r="A55" s="91" t="s">
        <v>899</v>
      </c>
      <c r="B55" s="91" t="s">
        <v>1085</v>
      </c>
      <c r="C55" s="91" t="s">
        <v>954</v>
      </c>
      <c r="D55" s="91" t="s">
        <v>953</v>
      </c>
      <c r="E55" s="92">
        <v>29.7</v>
      </c>
      <c r="F55" s="92">
        <v>20.5</v>
      </c>
      <c r="G55" s="92">
        <v>20.3</v>
      </c>
      <c r="H55" s="92">
        <v>19.8</v>
      </c>
      <c r="I55" s="92">
        <v>20.2</v>
      </c>
      <c r="J55" s="92">
        <v>20.7</v>
      </c>
      <c r="K55" s="165">
        <v>21.1</v>
      </c>
      <c r="L55" s="92">
        <v>1227</v>
      </c>
      <c r="M55" s="92">
        <v>1459</v>
      </c>
      <c r="N55" s="92">
        <v>1754</v>
      </c>
      <c r="O55" s="162">
        <f t="shared" ref="O55:O56" si="66">L55/$L$69</f>
        <v>0.30552788844621515</v>
      </c>
      <c r="P55" s="162">
        <f t="shared" ref="P55:P56" si="67">M55/$M$69</f>
        <v>0.31168553727835935</v>
      </c>
      <c r="Q55" s="162">
        <f t="shared" ref="Q55:Q56" si="68">N55/$N$69</f>
        <v>0.3226043774140151</v>
      </c>
      <c r="R55">
        <f t="shared" si="1"/>
        <v>9.0741782868525895</v>
      </c>
      <c r="S55">
        <f t="shared" ref="S55:S56" si="69">F55*P55</f>
        <v>6.3895535142063666</v>
      </c>
      <c r="T55">
        <f t="shared" si="0"/>
        <v>6.6779106124701126</v>
      </c>
    </row>
    <row r="56" spans="1:20" hidden="1">
      <c r="A56" s="91" t="s">
        <v>900</v>
      </c>
      <c r="B56" s="91" t="s">
        <v>1086</v>
      </c>
      <c r="C56" s="91" t="s">
        <v>955</v>
      </c>
      <c r="D56" s="91" t="s">
        <v>953</v>
      </c>
      <c r="E56" s="92">
        <v>38.5</v>
      </c>
      <c r="F56" s="92">
        <v>43.9</v>
      </c>
      <c r="G56" s="92">
        <v>44.3</v>
      </c>
      <c r="H56" s="92">
        <v>43.6</v>
      </c>
      <c r="I56" s="92">
        <v>43.6</v>
      </c>
      <c r="J56" s="92">
        <v>43.7</v>
      </c>
      <c r="K56" s="165">
        <v>43.9</v>
      </c>
      <c r="L56" s="92">
        <v>626</v>
      </c>
      <c r="M56" s="92">
        <v>558</v>
      </c>
      <c r="N56" s="92">
        <v>670</v>
      </c>
      <c r="O56" s="162">
        <f t="shared" si="66"/>
        <v>0.15587649402390438</v>
      </c>
      <c r="P56" s="162">
        <f t="shared" si="67"/>
        <v>0.11920529801324503</v>
      </c>
      <c r="Q56" s="166">
        <f t="shared" si="68"/>
        <v>0.12322972227331248</v>
      </c>
      <c r="R56">
        <f t="shared" si="1"/>
        <v>6.0012450199203187</v>
      </c>
      <c r="S56">
        <f t="shared" si="69"/>
        <v>5.2331125827814571</v>
      </c>
      <c r="T56">
        <f t="shared" si="0"/>
        <v>5.385138863343756</v>
      </c>
    </row>
    <row r="57" spans="1:20" hidden="1">
      <c r="A57" s="91" t="s">
        <v>934</v>
      </c>
      <c r="B57" s="91" t="s">
        <v>1078</v>
      </c>
      <c r="C57" s="91" t="s">
        <v>952</v>
      </c>
      <c r="D57" s="91" t="s">
        <v>953</v>
      </c>
      <c r="E57" s="92">
        <v>23.1</v>
      </c>
      <c r="F57" s="92">
        <v>20.100000000000001</v>
      </c>
      <c r="G57" s="92">
        <v>19.8</v>
      </c>
      <c r="H57" s="92">
        <v>18.8</v>
      </c>
      <c r="I57" s="92">
        <v>19.5</v>
      </c>
      <c r="J57" s="92">
        <v>19.600000000000001</v>
      </c>
      <c r="K57" s="165">
        <v>19.7</v>
      </c>
      <c r="L57" s="92">
        <v>1541</v>
      </c>
      <c r="M57" s="92">
        <v>1312</v>
      </c>
      <c r="N57" s="92">
        <v>1181</v>
      </c>
      <c r="O57" s="162">
        <f>L57/$L$69</f>
        <v>0.38371513944223107</v>
      </c>
      <c r="P57" s="162">
        <f>M57/$M$69</f>
        <v>0.28028199102755824</v>
      </c>
      <c r="Q57" s="166">
        <f>N57/$N$69</f>
        <v>0.21721537612654038</v>
      </c>
      <c r="R57">
        <f t="shared" si="1"/>
        <v>8.8638197211155383</v>
      </c>
      <c r="S57">
        <f>F57*P57</f>
        <v>5.6336680196539213</v>
      </c>
      <c r="T57">
        <f t="shared" si="0"/>
        <v>4.2574213720801914</v>
      </c>
    </row>
    <row r="58" spans="1:20" hidden="1">
      <c r="A58" s="91" t="s">
        <v>935</v>
      </c>
      <c r="B58" s="91" t="s">
        <v>1079</v>
      </c>
      <c r="C58" s="91" t="s">
        <v>954</v>
      </c>
      <c r="D58" s="91" t="s">
        <v>953</v>
      </c>
      <c r="E58" s="92">
        <v>19.2</v>
      </c>
      <c r="F58" s="92">
        <v>16.100000000000001</v>
      </c>
      <c r="G58" s="92">
        <v>16.2</v>
      </c>
      <c r="H58" s="92">
        <v>15.3</v>
      </c>
      <c r="I58" s="92">
        <v>16</v>
      </c>
      <c r="J58" s="92">
        <v>16.100000000000001</v>
      </c>
      <c r="K58" s="165">
        <v>16.399999999999999</v>
      </c>
      <c r="L58" s="92">
        <v>1194</v>
      </c>
      <c r="M58" s="92">
        <v>1119</v>
      </c>
      <c r="N58" s="92">
        <v>1018</v>
      </c>
      <c r="O58" s="162">
        <f t="shared" ref="O58:O59" si="70">L58/$L$69</f>
        <v>0.29731075697211157</v>
      </c>
      <c r="P58" s="162">
        <f t="shared" ref="P58:P59" si="71">M58/$M$69</f>
        <v>0.23905148472548601</v>
      </c>
      <c r="Q58" s="162">
        <f t="shared" ref="Q58:Q59" si="72">N58/$N$69</f>
        <v>0.18723560787198823</v>
      </c>
      <c r="R58">
        <f t="shared" si="1"/>
        <v>5.7083665338645417</v>
      </c>
      <c r="S58">
        <f t="shared" ref="S58:S59" si="73">F58*P58</f>
        <v>3.8487289040803252</v>
      </c>
      <c r="T58">
        <f t="shared" si="0"/>
        <v>3.0144932867390106</v>
      </c>
    </row>
    <row r="59" spans="1:20" hidden="1">
      <c r="A59" s="91" t="s">
        <v>936</v>
      </c>
      <c r="B59" s="91" t="s">
        <v>1080</v>
      </c>
      <c r="C59" s="91" t="s">
        <v>955</v>
      </c>
      <c r="D59" s="91" t="s">
        <v>953</v>
      </c>
      <c r="E59" s="92">
        <v>36.799999999999997</v>
      </c>
      <c r="F59" s="92">
        <v>43</v>
      </c>
      <c r="G59" s="92">
        <v>42.3</v>
      </c>
      <c r="H59" s="92">
        <v>41.1</v>
      </c>
      <c r="I59" s="92">
        <v>40.799999999999997</v>
      </c>
      <c r="J59" s="92">
        <v>41.1</v>
      </c>
      <c r="K59" s="165">
        <v>40.200000000000003</v>
      </c>
      <c r="L59" s="92">
        <v>347</v>
      </c>
      <c r="M59" s="92">
        <v>194</v>
      </c>
      <c r="N59" s="92">
        <v>163</v>
      </c>
      <c r="O59" s="162">
        <f t="shared" si="70"/>
        <v>8.6404382470119528E-2</v>
      </c>
      <c r="P59" s="162">
        <f t="shared" si="71"/>
        <v>4.1444135868404189E-2</v>
      </c>
      <c r="Q59" s="166">
        <f t="shared" si="72"/>
        <v>2.9979768254552144E-2</v>
      </c>
      <c r="R59">
        <f t="shared" si="1"/>
        <v>3.1796812749003984</v>
      </c>
      <c r="S59">
        <f t="shared" si="73"/>
        <v>1.78209784234138</v>
      </c>
      <c r="T59">
        <f t="shared" si="0"/>
        <v>1.2321684752620932</v>
      </c>
    </row>
    <row r="60" spans="1:20" hidden="1">
      <c r="A60" s="91" t="s">
        <v>901</v>
      </c>
      <c r="B60" s="91" t="s">
        <v>1075</v>
      </c>
      <c r="C60" s="91" t="s">
        <v>952</v>
      </c>
      <c r="D60" s="91" t="s">
        <v>953</v>
      </c>
      <c r="E60" s="92">
        <v>31.1</v>
      </c>
      <c r="F60" s="92">
        <v>29.5</v>
      </c>
      <c r="G60" s="92">
        <v>34.1</v>
      </c>
      <c r="H60" s="92">
        <v>34.700000000000003</v>
      </c>
      <c r="I60" s="92">
        <v>34.799999999999997</v>
      </c>
      <c r="J60" s="92">
        <v>34.799999999999997</v>
      </c>
      <c r="K60" s="165">
        <v>34.4</v>
      </c>
      <c r="L60" s="92">
        <v>706</v>
      </c>
      <c r="M60" s="92">
        <v>623</v>
      </c>
      <c r="N60" s="92">
        <v>521</v>
      </c>
      <c r="O60" s="162">
        <f>L60/$L$69</f>
        <v>0.17579681274900399</v>
      </c>
      <c r="P60" s="162">
        <f>M60/$M$69</f>
        <v>0.13309121982482375</v>
      </c>
      <c r="Q60" s="166">
        <f>N60/$N$69</f>
        <v>9.582490343939673E-2</v>
      </c>
      <c r="R60">
        <f t="shared" si="1"/>
        <v>5.4672808764940246</v>
      </c>
      <c r="S60">
        <f>F60*P60</f>
        <v>3.9261909848323007</v>
      </c>
      <c r="T60">
        <f t="shared" si="0"/>
        <v>3.3347066396910061</v>
      </c>
    </row>
    <row r="61" spans="1:20" hidden="1">
      <c r="A61" s="91" t="s">
        <v>902</v>
      </c>
      <c r="B61" s="91" t="s">
        <v>1076</v>
      </c>
      <c r="C61" s="91" t="s">
        <v>954</v>
      </c>
      <c r="D61" s="91" t="s">
        <v>953</v>
      </c>
      <c r="E61" s="92">
        <v>32.799999999999997</v>
      </c>
      <c r="F61" s="92">
        <v>27.9</v>
      </c>
      <c r="G61" s="92">
        <v>32.700000000000003</v>
      </c>
      <c r="H61" s="92">
        <v>33.200000000000003</v>
      </c>
      <c r="I61" s="92">
        <v>33.6</v>
      </c>
      <c r="J61" s="92">
        <v>33.9</v>
      </c>
      <c r="K61" s="165">
        <v>34.299999999999997</v>
      </c>
      <c r="L61" s="92">
        <v>467</v>
      </c>
      <c r="M61" s="92">
        <v>425</v>
      </c>
      <c r="N61" s="92">
        <v>360</v>
      </c>
      <c r="O61" s="162">
        <f t="shared" ref="O61:O62" si="74">L61/$L$69</f>
        <v>0.11628486055776892</v>
      </c>
      <c r="P61" s="162">
        <f t="shared" ref="P61:P62" si="75">M61/$M$69</f>
        <v>9.0792565691091648E-2</v>
      </c>
      <c r="Q61" s="162">
        <f t="shared" ref="Q61:Q62" si="76">N61/$N$69</f>
        <v>6.6212985102078348E-2</v>
      </c>
      <c r="R61">
        <f t="shared" si="1"/>
        <v>3.8141434262948204</v>
      </c>
      <c r="S61">
        <f t="shared" ref="S61:S62" si="77">F61*P61</f>
        <v>2.5331125827814569</v>
      </c>
      <c r="T61">
        <f t="shared" si="0"/>
        <v>2.2446201949604561</v>
      </c>
    </row>
    <row r="62" spans="1:20" hidden="1">
      <c r="A62" s="91" t="s">
        <v>903</v>
      </c>
      <c r="B62" s="91" t="s">
        <v>1077</v>
      </c>
      <c r="C62" s="91" t="s">
        <v>955</v>
      </c>
      <c r="D62" s="91" t="s">
        <v>953</v>
      </c>
      <c r="E62" s="92">
        <v>27.6</v>
      </c>
      <c r="F62" s="92">
        <v>32.700000000000003</v>
      </c>
      <c r="G62" s="92">
        <v>37.1</v>
      </c>
      <c r="H62" s="92">
        <v>38.200000000000003</v>
      </c>
      <c r="I62" s="92">
        <v>37.5</v>
      </c>
      <c r="J62" s="92">
        <v>36.799999999999997</v>
      </c>
      <c r="K62" s="165">
        <v>34.9</v>
      </c>
      <c r="L62" s="92">
        <v>239</v>
      </c>
      <c r="M62" s="92">
        <v>198</v>
      </c>
      <c r="N62" s="92">
        <v>161</v>
      </c>
      <c r="O62" s="162">
        <f t="shared" si="74"/>
        <v>5.9511952191235062E-2</v>
      </c>
      <c r="P62" s="162">
        <f t="shared" si="75"/>
        <v>4.2298654133732107E-2</v>
      </c>
      <c r="Q62" s="166">
        <f t="shared" si="76"/>
        <v>2.9611918337318376E-2</v>
      </c>
      <c r="R62">
        <f t="shared" si="1"/>
        <v>1.6425298804780879</v>
      </c>
      <c r="S62">
        <f t="shared" si="77"/>
        <v>1.38316599017304</v>
      </c>
      <c r="T62">
        <f t="shared" si="0"/>
        <v>1.0897185948133161</v>
      </c>
    </row>
    <row r="63" spans="1:20" hidden="1">
      <c r="A63" s="91" t="s">
        <v>937</v>
      </c>
      <c r="B63" s="91" t="s">
        <v>1081</v>
      </c>
      <c r="C63" s="91" t="s">
        <v>952</v>
      </c>
      <c r="D63" s="91" t="s">
        <v>953</v>
      </c>
      <c r="E63" s="92">
        <v>5.9</v>
      </c>
      <c r="F63" s="92">
        <v>7.8</v>
      </c>
      <c r="G63" s="92">
        <v>6.4</v>
      </c>
      <c r="H63" s="92">
        <v>8</v>
      </c>
      <c r="I63" s="92">
        <v>7.8</v>
      </c>
      <c r="J63" s="92">
        <v>7.6</v>
      </c>
      <c r="K63" s="165">
        <v>7.5</v>
      </c>
      <c r="L63" s="92">
        <v>239</v>
      </c>
      <c r="M63" s="92">
        <v>621</v>
      </c>
      <c r="N63" s="92">
        <v>579</v>
      </c>
      <c r="O63" s="162">
        <f>L63/$L$69</f>
        <v>5.9511952191235062E-2</v>
      </c>
      <c r="P63" s="162">
        <f>M63/$M$69</f>
        <v>0.1326639606921598</v>
      </c>
      <c r="Q63" s="166">
        <f>N63/$N$69</f>
        <v>0.10649255103917601</v>
      </c>
      <c r="R63">
        <f t="shared" si="1"/>
        <v>0.35112051792828691</v>
      </c>
      <c r="S63">
        <f>F63*P63</f>
        <v>1.0347788933988464</v>
      </c>
      <c r="T63">
        <f t="shared" si="0"/>
        <v>0.80934338789773763</v>
      </c>
    </row>
    <row r="64" spans="1:20" hidden="1">
      <c r="A64" s="91" t="s">
        <v>938</v>
      </c>
      <c r="B64" s="91" t="s">
        <v>1082</v>
      </c>
      <c r="C64" s="91" t="s">
        <v>954</v>
      </c>
      <c r="D64" s="91" t="s">
        <v>953</v>
      </c>
      <c r="E64" s="92">
        <v>5.8</v>
      </c>
      <c r="F64" s="92">
        <v>6.9</v>
      </c>
      <c r="G64" s="92">
        <v>5.6</v>
      </c>
      <c r="H64" s="92">
        <v>6.6</v>
      </c>
      <c r="I64" s="92">
        <v>6.5</v>
      </c>
      <c r="J64" s="92">
        <v>6.3</v>
      </c>
      <c r="K64" s="165">
        <v>6.2</v>
      </c>
      <c r="L64" s="92">
        <v>193</v>
      </c>
      <c r="M64" s="92">
        <v>507</v>
      </c>
      <c r="N64" s="92">
        <v>461</v>
      </c>
      <c r="O64" s="162">
        <f t="shared" ref="O64:O65" si="78">L64/$L$69</f>
        <v>4.8057768924302788E-2</v>
      </c>
      <c r="P64" s="162">
        <f t="shared" ref="P64:P65" si="79">M64/$M$69</f>
        <v>0.10831019013031404</v>
      </c>
      <c r="Q64" s="162">
        <f t="shared" ref="Q64:Q65" si="80">N64/$N$69</f>
        <v>8.4789405922383668E-2</v>
      </c>
      <c r="R64">
        <f t="shared" si="1"/>
        <v>0.27873505976095614</v>
      </c>
      <c r="S64">
        <f t="shared" ref="S64:S65" si="81">F64*P64</f>
        <v>0.74734031189916694</v>
      </c>
      <c r="T64">
        <f t="shared" si="0"/>
        <v>0.53417325731101706</v>
      </c>
    </row>
    <row r="65" spans="1:20" hidden="1">
      <c r="A65" s="91" t="s">
        <v>939</v>
      </c>
      <c r="B65" s="91" t="s">
        <v>1083</v>
      </c>
      <c r="C65" s="91" t="s">
        <v>955</v>
      </c>
      <c r="D65" s="91" t="s">
        <v>953</v>
      </c>
      <c r="E65" s="92">
        <v>6.2</v>
      </c>
      <c r="F65" s="92">
        <v>11.6</v>
      </c>
      <c r="G65" s="92">
        <v>9.3000000000000007</v>
      </c>
      <c r="H65" s="92">
        <v>13.6</v>
      </c>
      <c r="I65" s="92">
        <v>13</v>
      </c>
      <c r="J65" s="92">
        <v>12.7</v>
      </c>
      <c r="K65" s="165">
        <v>12.5</v>
      </c>
      <c r="L65" s="92">
        <v>46</v>
      </c>
      <c r="M65" s="92">
        <v>114</v>
      </c>
      <c r="N65" s="92">
        <v>118</v>
      </c>
      <c r="O65" s="162">
        <f t="shared" si="78"/>
        <v>1.1454183266932271E-2</v>
      </c>
      <c r="P65" s="162">
        <f t="shared" si="79"/>
        <v>2.4353770561845761E-2</v>
      </c>
      <c r="Q65" s="166">
        <f t="shared" si="80"/>
        <v>2.170314511679235E-2</v>
      </c>
      <c r="R65">
        <f t="shared" si="1"/>
        <v>7.101593625498008E-2</v>
      </c>
      <c r="S65">
        <f t="shared" si="81"/>
        <v>0.28250373851741084</v>
      </c>
      <c r="T65">
        <f t="shared" si="0"/>
        <v>0.27562994298326282</v>
      </c>
    </row>
    <row r="66" spans="1:20">
      <c r="A66" s="91" t="s">
        <v>940</v>
      </c>
      <c r="B66" s="91" t="s">
        <v>1084</v>
      </c>
      <c r="C66" s="91" t="s">
        <v>952</v>
      </c>
      <c r="D66" s="91" t="s">
        <v>953</v>
      </c>
      <c r="E66" s="92">
        <v>18.5</v>
      </c>
      <c r="F66" s="92">
        <v>22</v>
      </c>
      <c r="G66" s="92">
        <v>25.6</v>
      </c>
      <c r="H66" s="92">
        <v>24.3</v>
      </c>
      <c r="I66" s="92">
        <v>23.7</v>
      </c>
      <c r="J66" s="92">
        <v>23.4</v>
      </c>
      <c r="K66" s="165">
        <v>22.5</v>
      </c>
      <c r="L66" s="92">
        <v>1304</v>
      </c>
      <c r="M66" s="92">
        <v>1616</v>
      </c>
      <c r="N66" s="92">
        <v>1645</v>
      </c>
      <c r="O66" s="162">
        <f>L66/$L$69</f>
        <v>0.3247011952191235</v>
      </c>
      <c r="P66" s="162">
        <f>M66/$M$69</f>
        <v>0.34522537919248025</v>
      </c>
      <c r="Q66" s="166">
        <f>N66/$N$69</f>
        <v>0.30255655692477468</v>
      </c>
      <c r="R66">
        <f t="shared" si="1"/>
        <v>6.0069721115537851</v>
      </c>
      <c r="S66">
        <f>F66*P66</f>
        <v>7.5949583422345652</v>
      </c>
      <c r="T66">
        <f t="shared" si="0"/>
        <v>7.0798234320397269</v>
      </c>
    </row>
    <row r="67" spans="1:20" hidden="1">
      <c r="A67" s="91" t="s">
        <v>941</v>
      </c>
      <c r="B67" s="91" t="s">
        <v>1085</v>
      </c>
      <c r="C67" s="91" t="s">
        <v>954</v>
      </c>
      <c r="D67" s="91" t="s">
        <v>953</v>
      </c>
      <c r="E67" s="92">
        <v>20</v>
      </c>
      <c r="F67" s="92">
        <v>21.2</v>
      </c>
      <c r="G67" s="92">
        <v>24.6</v>
      </c>
      <c r="H67" s="92">
        <v>23.4</v>
      </c>
      <c r="I67" s="92">
        <v>23</v>
      </c>
      <c r="J67" s="92">
        <v>22.7</v>
      </c>
      <c r="K67" s="165">
        <v>21.8</v>
      </c>
      <c r="L67" s="92">
        <v>973</v>
      </c>
      <c r="M67" s="92">
        <v>1350</v>
      </c>
      <c r="N67" s="92">
        <v>1511</v>
      </c>
      <c r="O67" s="162">
        <f t="shared" ref="O67:O68" si="82">L67/$L$69</f>
        <v>0.24228087649402391</v>
      </c>
      <c r="P67" s="162">
        <f t="shared" ref="P67:P68" si="83">M67/$M$69</f>
        <v>0.28839991454817349</v>
      </c>
      <c r="Q67" s="162">
        <f t="shared" ref="Q67:Q68" si="84">N67/$N$69</f>
        <v>0.27791061247011217</v>
      </c>
      <c r="R67">
        <f t="shared" si="1"/>
        <v>4.845617529880478</v>
      </c>
      <c r="S67">
        <f t="shared" ref="S67:S68" si="85">F67*P67</f>
        <v>6.1140781884212778</v>
      </c>
      <c r="T67">
        <f t="shared" si="0"/>
        <v>6.308570903071546</v>
      </c>
    </row>
    <row r="68" spans="1:20" hidden="1">
      <c r="A68" s="91" t="s">
        <v>942</v>
      </c>
      <c r="B68" s="91" t="s">
        <v>1086</v>
      </c>
      <c r="C68" s="91" t="s">
        <v>955</v>
      </c>
      <c r="D68" s="91" t="s">
        <v>953</v>
      </c>
      <c r="E68" s="92">
        <v>14</v>
      </c>
      <c r="F68" s="92">
        <v>26</v>
      </c>
      <c r="G68" s="92">
        <v>35.299999999999997</v>
      </c>
      <c r="H68" s="92">
        <v>33.299999999999997</v>
      </c>
      <c r="I68" s="92">
        <v>31.6</v>
      </c>
      <c r="J68" s="92">
        <v>30.7</v>
      </c>
      <c r="K68" s="165">
        <v>30.2</v>
      </c>
      <c r="L68" s="92">
        <v>331</v>
      </c>
      <c r="M68" s="92">
        <v>266</v>
      </c>
      <c r="N68" s="92">
        <v>134</v>
      </c>
      <c r="O68" s="162">
        <f t="shared" si="82"/>
        <v>8.2420318725099598E-2</v>
      </c>
      <c r="P68" s="162">
        <f t="shared" si="83"/>
        <v>5.6825464644306774E-2</v>
      </c>
      <c r="Q68" s="166">
        <f t="shared" si="84"/>
        <v>2.4645944454662498E-2</v>
      </c>
      <c r="R68">
        <f t="shared" ref="R68" si="86">E68*O68</f>
        <v>1.1538844621513944</v>
      </c>
      <c r="S68">
        <f t="shared" si="85"/>
        <v>1.477462080751976</v>
      </c>
      <c r="T68">
        <f t="shared" ref="T68" si="87">J68*Q68</f>
        <v>0.75663049475813871</v>
      </c>
    </row>
    <row r="69" spans="1:20">
      <c r="L69">
        <f>SUBTOTAL(9,L3:L68)</f>
        <v>4016</v>
      </c>
      <c r="M69">
        <f>SUBTOTAL(9,M3:M68)</f>
        <v>4681</v>
      </c>
      <c r="N69" s="7">
        <f>SUBTOTAL(9,N3:N68)</f>
        <v>5437</v>
      </c>
      <c r="O69" s="7"/>
      <c r="R69" s="137">
        <f>SUBTOTAL(9,R3:R68)</f>
        <v>26.324103585657372</v>
      </c>
      <c r="S69" s="137">
        <f t="shared" ref="S69:T69" si="88">SUBTOTAL(9,S3:S68)</f>
        <v>24.510254219183935</v>
      </c>
      <c r="T69" s="137">
        <f t="shared" si="88"/>
        <v>24.933511127459997</v>
      </c>
    </row>
    <row r="71" spans="1:20">
      <c r="A71" s="90" t="s">
        <v>1073</v>
      </c>
      <c r="B71" s="90" t="s">
        <v>951</v>
      </c>
      <c r="C71" s="90">
        <v>2000</v>
      </c>
      <c r="D71" s="90">
        <v>2010</v>
      </c>
      <c r="E71" s="90">
        <v>2019</v>
      </c>
    </row>
    <row r="72" spans="1:20">
      <c r="A72" s="93" t="s">
        <v>1075</v>
      </c>
      <c r="B72" s="91" t="s">
        <v>952</v>
      </c>
      <c r="C72" s="110">
        <v>35.893181818181816</v>
      </c>
      <c r="D72" s="110">
        <v>22.432603857566765</v>
      </c>
      <c r="E72" s="110">
        <v>28.862493599590376</v>
      </c>
    </row>
    <row r="73" spans="1:20">
      <c r="A73" s="93" t="s">
        <v>1076</v>
      </c>
      <c r="B73" s="91" t="s">
        <v>954</v>
      </c>
      <c r="C73" s="110">
        <v>37.578300064391499</v>
      </c>
      <c r="D73" s="110">
        <v>20.836252399232244</v>
      </c>
      <c r="E73" s="110">
        <v>26.892259552042159</v>
      </c>
    </row>
    <row r="74" spans="1:20">
      <c r="A74" s="93" t="s">
        <v>1077</v>
      </c>
      <c r="B74" s="91" t="s">
        <v>955</v>
      </c>
      <c r="C74" s="110">
        <v>30.391295116772824</v>
      </c>
      <c r="D74" s="110">
        <v>27.733387755102044</v>
      </c>
      <c r="E74" s="110">
        <v>35.998045977011493</v>
      </c>
    </row>
    <row r="75" spans="1:20">
      <c r="A75" s="93" t="s">
        <v>1081</v>
      </c>
      <c r="B75" s="91" t="s">
        <v>952</v>
      </c>
      <c r="C75" s="110">
        <v>16.7256006006006</v>
      </c>
      <c r="D75" s="110">
        <v>16.212037914691944</v>
      </c>
      <c r="E75" s="110">
        <v>14.401718679330621</v>
      </c>
    </row>
    <row r="76" spans="1:20">
      <c r="A76" s="93" t="s">
        <v>1082</v>
      </c>
      <c r="B76" s="91" t="s">
        <v>954</v>
      </c>
      <c r="C76" s="110">
        <v>15.290699904122722</v>
      </c>
      <c r="D76" s="110">
        <v>12.959634649381261</v>
      </c>
      <c r="E76" s="110">
        <v>10.852914544425579</v>
      </c>
    </row>
    <row r="77" spans="1:20">
      <c r="A77" s="93" t="s">
        <v>1083</v>
      </c>
      <c r="B77" s="91" t="s">
        <v>955</v>
      </c>
      <c r="C77" s="110">
        <v>21.968166089965401</v>
      </c>
      <c r="D77" s="110">
        <v>29.512621359223299</v>
      </c>
      <c r="E77" s="110">
        <v>28.440674157303373</v>
      </c>
    </row>
    <row r="78" spans="1:20">
      <c r="A78" s="93" t="s">
        <v>1084</v>
      </c>
      <c r="B78" s="91" t="s">
        <v>952</v>
      </c>
      <c r="C78" s="110">
        <v>26.324103585657372</v>
      </c>
      <c r="D78" s="110">
        <v>24.510254219183935</v>
      </c>
      <c r="E78" s="110">
        <v>24.933511127459997</v>
      </c>
    </row>
    <row r="79" spans="1:20">
      <c r="A79" s="93" t="s">
        <v>1085</v>
      </c>
      <c r="B79" s="91" t="s">
        <v>954</v>
      </c>
      <c r="C79" s="110">
        <v>25.198194050991503</v>
      </c>
      <c r="D79" s="110">
        <v>21.397465886939571</v>
      </c>
      <c r="E79" s="110">
        <v>21.860494402985072</v>
      </c>
    </row>
    <row r="80" spans="1:20">
      <c r="A80" s="93" t="s">
        <v>1086</v>
      </c>
      <c r="B80" s="91" t="s">
        <v>955</v>
      </c>
      <c r="C80" s="110">
        <v>28.941008403361348</v>
      </c>
      <c r="D80" s="110">
        <v>34.724587155963306</v>
      </c>
      <c r="E80" s="110">
        <v>36.265156794425096</v>
      </c>
    </row>
    <row r="81" spans="1:5">
      <c r="A81" s="93" t="s">
        <v>1078</v>
      </c>
      <c r="B81" s="91" t="s">
        <v>952</v>
      </c>
      <c r="C81" s="110">
        <v>22.722891140433553</v>
      </c>
      <c r="D81" s="110">
        <v>22.815116162124106</v>
      </c>
      <c r="E81" s="110">
        <v>27.303259425768879</v>
      </c>
    </row>
    <row r="82" spans="1:5">
      <c r="A82" s="93" t="s">
        <v>1079</v>
      </c>
      <c r="B82" s="91" t="s">
        <v>954</v>
      </c>
      <c r="C82" s="110">
        <v>17.293259112398964</v>
      </c>
      <c r="D82" s="110">
        <v>15.990771597026402</v>
      </c>
      <c r="E82" s="110">
        <v>22.707836366051268</v>
      </c>
    </row>
    <row r="83" spans="1:5">
      <c r="A83" s="93" t="s">
        <v>1080</v>
      </c>
      <c r="B83" s="91" t="s">
        <v>955</v>
      </c>
      <c r="C83" s="110">
        <v>41.15152770585189</v>
      </c>
      <c r="D83" s="110">
        <v>47.827917833800186</v>
      </c>
      <c r="E83" s="110">
        <v>42.763579973416043</v>
      </c>
    </row>
    <row r="84" spans="1:5">
      <c r="A84" s="93" t="s">
        <v>1087</v>
      </c>
      <c r="B84" s="91" t="s">
        <v>952</v>
      </c>
      <c r="C84" s="110">
        <v>27.065069318866787</v>
      </c>
      <c r="D84" s="110">
        <v>22.450836120401338</v>
      </c>
      <c r="E84" s="110">
        <v>25.648263905159084</v>
      </c>
    </row>
    <row r="85" spans="1:5">
      <c r="A85" s="93" t="s">
        <v>1088</v>
      </c>
      <c r="B85" s="91" t="s">
        <v>954</v>
      </c>
      <c r="C85" s="110">
        <v>24.900689518000394</v>
      </c>
      <c r="D85" s="110">
        <v>17.987965001738324</v>
      </c>
      <c r="E85" s="110">
        <v>21.99320697954272</v>
      </c>
    </row>
    <row r="86" spans="1:5">
      <c r="A86" s="93" t="s">
        <v>1089</v>
      </c>
      <c r="B86" s="91" t="s">
        <v>955</v>
      </c>
      <c r="C86" s="110">
        <v>33.836844287787692</v>
      </c>
      <c r="D86" s="110">
        <v>38.289135346066956</v>
      </c>
      <c r="E86" s="110">
        <v>38.585635593220346</v>
      </c>
    </row>
    <row r="87" spans="1:5">
      <c r="B87" s="91"/>
    </row>
    <row r="88" spans="1:5">
      <c r="B88" s="91"/>
    </row>
    <row r="89" spans="1:5">
      <c r="B89" s="91"/>
    </row>
    <row r="90" spans="1:5">
      <c r="B90" s="91"/>
    </row>
    <row r="91" spans="1:5">
      <c r="B91" s="91"/>
    </row>
    <row r="92" spans="1:5">
      <c r="B92" s="91"/>
    </row>
    <row r="93" spans="1:5">
      <c r="B93" s="91"/>
    </row>
    <row r="94" spans="1:5">
      <c r="B94" s="91"/>
    </row>
    <row r="95" spans="1:5">
      <c r="B95" s="91"/>
    </row>
    <row r="96" spans="1:5">
      <c r="B96" s="91"/>
    </row>
    <row r="97" spans="2:2">
      <c r="B97" s="91"/>
    </row>
    <row r="98" spans="2:2">
      <c r="B98" s="91"/>
    </row>
    <row r="99" spans="2:2">
      <c r="B99" s="91"/>
    </row>
    <row r="100" spans="2:2">
      <c r="B100" s="91"/>
    </row>
    <row r="101" spans="2:2">
      <c r="B101" s="91"/>
    </row>
    <row r="102" spans="2:2">
      <c r="B102" s="91"/>
    </row>
    <row r="103" spans="2:2">
      <c r="B103" s="91"/>
    </row>
    <row r="104" spans="2:2">
      <c r="B104" s="91"/>
    </row>
    <row r="105" spans="2:2">
      <c r="B105" s="91"/>
    </row>
    <row r="106" spans="2:2">
      <c r="B106" s="91"/>
    </row>
    <row r="107" spans="2:2">
      <c r="B107" s="91"/>
    </row>
    <row r="108" spans="2:2">
      <c r="B108" s="91"/>
    </row>
    <row r="109" spans="2:2">
      <c r="B109" s="91"/>
    </row>
    <row r="110" spans="2:2">
      <c r="B110" s="91"/>
    </row>
    <row r="111" spans="2:2">
      <c r="B111" s="91"/>
    </row>
    <row r="112" spans="2:2">
      <c r="B112" s="91"/>
    </row>
    <row r="113" spans="2:2">
      <c r="B113" s="91"/>
    </row>
    <row r="114" spans="2:2">
      <c r="B114" s="91"/>
    </row>
    <row r="115" spans="2:2">
      <c r="B115" s="91"/>
    </row>
    <row r="116" spans="2:2">
      <c r="B116" s="91"/>
    </row>
    <row r="117" spans="2:2">
      <c r="B117" s="91"/>
    </row>
    <row r="118" spans="2:2">
      <c r="B118" s="91"/>
    </row>
    <row r="119" spans="2:2">
      <c r="B119" s="91"/>
    </row>
    <row r="120" spans="2:2">
      <c r="B120" s="91"/>
    </row>
    <row r="121" spans="2:2">
      <c r="B121" s="91"/>
    </row>
    <row r="122" spans="2:2">
      <c r="B122" s="91"/>
    </row>
    <row r="123" spans="2:2">
      <c r="B123" s="91"/>
    </row>
    <row r="124" spans="2:2">
      <c r="B124" s="91"/>
    </row>
    <row r="125" spans="2:2">
      <c r="B125" s="91"/>
    </row>
    <row r="126" spans="2:2">
      <c r="B126" s="91"/>
    </row>
    <row r="127" spans="2:2">
      <c r="B127" s="91"/>
    </row>
    <row r="128" spans="2:2">
      <c r="B128" s="91"/>
    </row>
    <row r="129" spans="2:2">
      <c r="B129" s="91"/>
    </row>
    <row r="130" spans="2:2">
      <c r="B130" s="91"/>
    </row>
    <row r="131" spans="2:2">
      <c r="B131" s="91"/>
    </row>
    <row r="132" spans="2:2">
      <c r="B132" s="91"/>
    </row>
    <row r="133" spans="2:2">
      <c r="B133" s="91"/>
    </row>
    <row r="134" spans="2:2">
      <c r="B134" s="91"/>
    </row>
    <row r="135" spans="2:2">
      <c r="B135" s="91"/>
    </row>
    <row r="136" spans="2:2">
      <c r="B136" s="91"/>
    </row>
    <row r="137" spans="2:2">
      <c r="B137" s="91"/>
    </row>
  </sheetData>
  <autoFilter ref="A2:R86">
    <filterColumn colId="1">
      <filters blank="1">
        <filter val="Arab least developed countries1"/>
      </filters>
    </filterColumn>
    <filterColumn colId="2">
      <filters blank="1">
        <filter val="Total (Sex)"/>
      </filters>
    </filterColumn>
  </autoFilter>
  <pageMargins left="0.7" right="0.7" top="0.75" bottom="0.75" header="0.3" footer="0.3"/>
  <pageSetup paperSize="9" orientation="portrait" verticalDpi="0"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Z38"/>
  <sheetViews>
    <sheetView topLeftCell="A24" workbookViewId="0">
      <selection activeCell="B38" sqref="B38"/>
    </sheetView>
  </sheetViews>
  <sheetFormatPr defaultRowHeight="15"/>
  <cols>
    <col min="1" max="1" width="22.28515625" bestFit="1" customWidth="1"/>
    <col min="2" max="5" width="22.28515625" customWidth="1"/>
    <col min="6" max="18" width="9.5703125" bestFit="1" customWidth="1"/>
    <col min="19" max="19" width="10.5703125" bestFit="1" customWidth="1"/>
  </cols>
  <sheetData>
    <row r="1" spans="1:26">
      <c r="A1" s="44">
        <v>1</v>
      </c>
      <c r="B1" s="44">
        <v>2</v>
      </c>
      <c r="C1" s="44">
        <v>3</v>
      </c>
      <c r="D1" s="44">
        <v>4</v>
      </c>
      <c r="E1" s="44">
        <v>5</v>
      </c>
      <c r="F1" s="44">
        <v>6</v>
      </c>
      <c r="G1" s="44">
        <v>7</v>
      </c>
      <c r="H1" s="44">
        <v>8</v>
      </c>
      <c r="I1" s="44">
        <v>9</v>
      </c>
      <c r="J1" s="44">
        <v>10</v>
      </c>
      <c r="K1" s="44">
        <v>11</v>
      </c>
      <c r="L1" s="44">
        <v>12</v>
      </c>
      <c r="M1" s="44">
        <v>13</v>
      </c>
      <c r="N1" s="44">
        <v>14</v>
      </c>
      <c r="O1" s="44">
        <v>15</v>
      </c>
      <c r="P1" s="44">
        <v>16</v>
      </c>
      <c r="Q1" s="44">
        <v>17</v>
      </c>
      <c r="R1" s="44">
        <v>18</v>
      </c>
      <c r="S1" s="44">
        <v>19</v>
      </c>
    </row>
    <row r="2" spans="1:26">
      <c r="B2" s="114" t="s">
        <v>1008</v>
      </c>
      <c r="C2" s="114" t="s">
        <v>557</v>
      </c>
      <c r="D2" s="114" t="s">
        <v>1006</v>
      </c>
      <c r="E2" s="114" t="s">
        <v>1007</v>
      </c>
      <c r="F2" s="105" t="s">
        <v>20</v>
      </c>
      <c r="G2" s="106" t="s">
        <v>682</v>
      </c>
      <c r="H2" s="105" t="s">
        <v>683</v>
      </c>
      <c r="I2" s="105" t="s">
        <v>647</v>
      </c>
      <c r="J2" s="105" t="s">
        <v>648</v>
      </c>
      <c r="K2" s="105" t="s">
        <v>649</v>
      </c>
      <c r="L2" s="105" t="s">
        <v>684</v>
      </c>
      <c r="M2" s="105" t="s">
        <v>685</v>
      </c>
      <c r="N2" s="105" t="s">
        <v>686</v>
      </c>
      <c r="O2" s="105" t="s">
        <v>687</v>
      </c>
      <c r="P2" s="105" t="s">
        <v>688</v>
      </c>
      <c r="Q2" s="105" t="s">
        <v>689</v>
      </c>
      <c r="R2" s="105" t="s">
        <v>690</v>
      </c>
      <c r="S2" s="115" t="s">
        <v>21</v>
      </c>
      <c r="U2" s="105" t="s">
        <v>691</v>
      </c>
      <c r="V2" s="105" t="s">
        <v>692</v>
      </c>
      <c r="W2" s="104" t="s">
        <v>693</v>
      </c>
      <c r="X2" s="104" t="s">
        <v>651</v>
      </c>
    </row>
    <row r="3" spans="1:26">
      <c r="A3" t="s">
        <v>979</v>
      </c>
      <c r="B3" s="109">
        <f>SUM(F3:H3)</f>
        <v>247603</v>
      </c>
      <c r="C3" s="109">
        <f>SUM(I3:J3)</f>
        <v>185115</v>
      </c>
      <c r="D3" s="109">
        <f>SUM(K3:N3)</f>
        <v>581605</v>
      </c>
      <c r="E3" s="109">
        <f>SUM(O3:R3)</f>
        <v>194014</v>
      </c>
      <c r="F3" s="107">
        <v>89020</v>
      </c>
      <c r="G3" s="107">
        <v>82925</v>
      </c>
      <c r="H3" s="107">
        <v>75658</v>
      </c>
      <c r="I3" s="107">
        <v>72713</v>
      </c>
      <c r="J3" s="107">
        <v>112402</v>
      </c>
      <c r="K3" s="107">
        <v>182232</v>
      </c>
      <c r="L3" s="107">
        <v>161448</v>
      </c>
      <c r="M3" s="107">
        <v>131729</v>
      </c>
      <c r="N3" s="107">
        <v>106196</v>
      </c>
      <c r="O3" s="107">
        <v>81471</v>
      </c>
      <c r="P3" s="107">
        <v>60575</v>
      </c>
      <c r="Q3" s="107">
        <v>35149</v>
      </c>
      <c r="R3" s="107">
        <v>16819</v>
      </c>
      <c r="S3" s="107">
        <f>SUM(U3:X3)</f>
        <v>26234</v>
      </c>
      <c r="U3" s="107">
        <v>9626</v>
      </c>
      <c r="V3" s="107">
        <v>7719</v>
      </c>
      <c r="W3" s="107">
        <v>4435</v>
      </c>
      <c r="X3" s="107">
        <v>4454</v>
      </c>
    </row>
    <row r="4" spans="1:26">
      <c r="A4" t="s">
        <v>987</v>
      </c>
      <c r="B4" s="109">
        <f t="shared" ref="B4:B34" si="0">SUM(F4:H4)</f>
        <v>6718</v>
      </c>
      <c r="C4" s="109">
        <f t="shared" ref="C4:C34" si="1">SUM(I4:J4)</f>
        <v>4687</v>
      </c>
      <c r="D4" s="109">
        <f t="shared" ref="D4:D34" si="2">SUM(K4:N4)</f>
        <v>7166</v>
      </c>
      <c r="E4" s="109">
        <f t="shared" ref="E4:E34" si="3">SUM(O4:R4)</f>
        <v>6462</v>
      </c>
      <c r="F4" s="108">
        <v>1511</v>
      </c>
      <c r="G4" s="108">
        <v>2429</v>
      </c>
      <c r="H4" s="108">
        <v>2778</v>
      </c>
      <c r="I4" s="108">
        <v>2593</v>
      </c>
      <c r="J4" s="108">
        <v>2094</v>
      </c>
      <c r="K4" s="108">
        <v>2022</v>
      </c>
      <c r="L4" s="108">
        <v>1916</v>
      </c>
      <c r="M4" s="108">
        <v>1589</v>
      </c>
      <c r="N4" s="108">
        <v>1639</v>
      </c>
      <c r="O4" s="108">
        <v>1788</v>
      </c>
      <c r="P4" s="108">
        <v>1852</v>
      </c>
      <c r="Q4" s="108">
        <v>1411</v>
      </c>
      <c r="R4" s="108">
        <v>1411</v>
      </c>
      <c r="S4" s="108">
        <f>SUM(U4:X4)</f>
        <v>4659</v>
      </c>
      <c r="U4" s="108">
        <v>1347</v>
      </c>
      <c r="V4" s="108">
        <v>1212</v>
      </c>
      <c r="W4" s="108">
        <v>927</v>
      </c>
      <c r="X4" s="108">
        <v>1173</v>
      </c>
    </row>
    <row r="5" spans="1:26">
      <c r="A5" t="s">
        <v>89</v>
      </c>
      <c r="B5" s="110">
        <f>B4/B3*100</f>
        <v>2.7132142986958963</v>
      </c>
      <c r="C5" s="110">
        <f>C4/C3*100</f>
        <v>2.5319396051103369</v>
      </c>
      <c r="D5" s="110">
        <f t="shared" ref="D5:E5" si="4">D4/D3*100</f>
        <v>1.2321077019626723</v>
      </c>
      <c r="E5" s="110">
        <f t="shared" si="4"/>
        <v>3.3306874761615139</v>
      </c>
      <c r="F5" s="110">
        <f>F4/F3*100</f>
        <v>1.6973713772186025</v>
      </c>
      <c r="G5" s="110">
        <f t="shared" ref="G5:S5" si="5">G4/G3*100</f>
        <v>2.9291528489599035</v>
      </c>
      <c r="H5" s="110">
        <f t="shared" si="5"/>
        <v>3.6717861957757272</v>
      </c>
      <c r="I5" s="110">
        <f t="shared" si="5"/>
        <v>3.5660748421877795</v>
      </c>
      <c r="J5" s="110">
        <f t="shared" si="5"/>
        <v>1.8629561751570256</v>
      </c>
      <c r="K5" s="110">
        <f t="shared" si="5"/>
        <v>1.1095746081917557</v>
      </c>
      <c r="L5" s="110">
        <f t="shared" si="5"/>
        <v>1.186759823596452</v>
      </c>
      <c r="M5" s="110">
        <f t="shared" si="5"/>
        <v>1.2062643761054892</v>
      </c>
      <c r="N5" s="110">
        <f t="shared" si="5"/>
        <v>1.543372631737542</v>
      </c>
      <c r="O5" s="110">
        <f t="shared" si="5"/>
        <v>2.19464594763781</v>
      </c>
      <c r="P5" s="110">
        <f t="shared" si="5"/>
        <v>3.0573669005365249</v>
      </c>
      <c r="Q5" s="110">
        <f t="shared" si="5"/>
        <v>4.0143389570115788</v>
      </c>
      <c r="R5" s="110">
        <f t="shared" si="5"/>
        <v>8.3893216005707831</v>
      </c>
      <c r="S5" s="110">
        <f t="shared" si="5"/>
        <v>17.759396203400168</v>
      </c>
      <c r="U5" s="105" t="s">
        <v>691</v>
      </c>
      <c r="V5" s="105" t="s">
        <v>692</v>
      </c>
      <c r="W5" s="104" t="s">
        <v>693</v>
      </c>
      <c r="X5" s="104" t="s">
        <v>737</v>
      </c>
      <c r="Y5" s="104" t="s">
        <v>982</v>
      </c>
      <c r="Z5" s="104" t="s">
        <v>983</v>
      </c>
    </row>
    <row r="6" spans="1:26">
      <c r="A6" t="s">
        <v>980</v>
      </c>
      <c r="B6" s="109">
        <f t="shared" si="0"/>
        <v>159588</v>
      </c>
      <c r="C6" s="109">
        <f t="shared" si="1"/>
        <v>205114</v>
      </c>
      <c r="D6" s="109">
        <f t="shared" si="2"/>
        <v>236159</v>
      </c>
      <c r="E6" s="109">
        <f t="shared" si="3"/>
        <v>145262</v>
      </c>
      <c r="G6" s="111">
        <v>69749</v>
      </c>
      <c r="H6" s="111">
        <v>89839</v>
      </c>
      <c r="I6" s="111">
        <v>106795</v>
      </c>
      <c r="J6" s="111">
        <v>98319</v>
      </c>
      <c r="K6" s="111">
        <v>79814</v>
      </c>
      <c r="L6" s="111">
        <v>59076</v>
      </c>
      <c r="M6" s="111">
        <v>51814</v>
      </c>
      <c r="N6" s="111">
        <v>45455</v>
      </c>
      <c r="O6" s="111">
        <v>42315</v>
      </c>
      <c r="P6" s="111">
        <v>41076</v>
      </c>
      <c r="Q6" s="111">
        <v>33254</v>
      </c>
      <c r="R6" s="111">
        <v>28617</v>
      </c>
      <c r="S6" s="111">
        <f>SUM(U6:Z6)</f>
        <v>33953</v>
      </c>
      <c r="U6" s="111">
        <v>14891</v>
      </c>
      <c r="V6" s="111">
        <v>9156</v>
      </c>
      <c r="W6" s="111">
        <v>5379</v>
      </c>
      <c r="X6" s="111">
        <v>2813</v>
      </c>
      <c r="Y6" s="111">
        <v>1203</v>
      </c>
      <c r="Z6" s="111">
        <v>511</v>
      </c>
    </row>
    <row r="7" spans="1:26">
      <c r="A7" t="s">
        <v>986</v>
      </c>
      <c r="B7" s="109">
        <f t="shared" si="0"/>
        <v>1191</v>
      </c>
      <c r="C7" s="109">
        <f t="shared" si="1"/>
        <v>2532</v>
      </c>
      <c r="D7" s="109">
        <f t="shared" si="2"/>
        <v>3540</v>
      </c>
      <c r="E7" s="109">
        <f t="shared" si="3"/>
        <v>4013</v>
      </c>
      <c r="G7" s="108">
        <v>513</v>
      </c>
      <c r="H7" s="108">
        <v>678</v>
      </c>
      <c r="I7" s="108">
        <v>1035</v>
      </c>
      <c r="J7" s="108">
        <v>1497</v>
      </c>
      <c r="K7" s="108">
        <v>1265</v>
      </c>
      <c r="L7" s="108">
        <v>890</v>
      </c>
      <c r="M7" s="108">
        <v>719</v>
      </c>
      <c r="N7" s="108">
        <v>666</v>
      </c>
      <c r="O7" s="108">
        <v>748</v>
      </c>
      <c r="P7" s="108">
        <v>990</v>
      </c>
      <c r="Q7" s="108">
        <v>1068</v>
      </c>
      <c r="R7" s="108">
        <v>1207</v>
      </c>
      <c r="S7" s="108">
        <f>SUM(U7:Z7)</f>
        <v>3713</v>
      </c>
      <c r="U7" s="108">
        <v>896</v>
      </c>
      <c r="V7" s="108">
        <v>919</v>
      </c>
      <c r="W7" s="108">
        <v>794</v>
      </c>
      <c r="X7" s="108">
        <v>605</v>
      </c>
      <c r="Y7" s="108">
        <v>313</v>
      </c>
      <c r="Z7" s="108">
        <v>186</v>
      </c>
    </row>
    <row r="8" spans="1:26">
      <c r="A8" t="s">
        <v>981</v>
      </c>
      <c r="B8" s="110">
        <f>B7/B6*100</f>
        <v>0.7462967140386495</v>
      </c>
      <c r="C8" s="110">
        <f t="shared" ref="C8:E8" si="6">C7/C6*100</f>
        <v>1.2344354846573127</v>
      </c>
      <c r="D8" s="110">
        <f t="shared" si="6"/>
        <v>1.4989900871870223</v>
      </c>
      <c r="E8" s="110">
        <f t="shared" si="6"/>
        <v>2.7625944844487891</v>
      </c>
      <c r="G8" s="110">
        <f>G7/G6*100</f>
        <v>0.73549441569054752</v>
      </c>
      <c r="H8" s="110">
        <f t="shared" ref="H8:S8" si="7">H7/H6*100</f>
        <v>0.7546833780429435</v>
      </c>
      <c r="I8" s="110">
        <f t="shared" si="7"/>
        <v>0.96914649562245425</v>
      </c>
      <c r="J8" s="110">
        <f t="shared" si="7"/>
        <v>1.5225948189058065</v>
      </c>
      <c r="K8" s="110">
        <f t="shared" si="7"/>
        <v>1.5849349738141179</v>
      </c>
      <c r="L8" s="110">
        <f t="shared" si="7"/>
        <v>1.5065339562597333</v>
      </c>
      <c r="M8" s="110">
        <f t="shared" si="7"/>
        <v>1.3876558459103718</v>
      </c>
      <c r="N8" s="110">
        <f t="shared" si="7"/>
        <v>1.4651853481465185</v>
      </c>
      <c r="O8" s="110">
        <f t="shared" si="7"/>
        <v>1.7676946709204773</v>
      </c>
      <c r="P8" s="110">
        <f t="shared" si="7"/>
        <v>2.4101665205959684</v>
      </c>
      <c r="Q8" s="110">
        <f t="shared" si="7"/>
        <v>3.2116437120346424</v>
      </c>
      <c r="R8" s="110">
        <f t="shared" si="7"/>
        <v>4.2177726526190726</v>
      </c>
      <c r="S8" s="110">
        <f t="shared" si="7"/>
        <v>10.935705239595912</v>
      </c>
    </row>
    <row r="9" spans="1:26">
      <c r="A9" t="s">
        <v>984</v>
      </c>
      <c r="B9" s="109">
        <f t="shared" si="0"/>
        <v>13844055.538594194</v>
      </c>
      <c r="C9" s="109">
        <f t="shared" si="1"/>
        <v>6834284.2647422738</v>
      </c>
      <c r="D9" s="109">
        <f t="shared" si="2"/>
        <v>8652155.8040526286</v>
      </c>
      <c r="E9" s="109">
        <f t="shared" si="3"/>
        <v>3823074.9767284421</v>
      </c>
      <c r="F9" s="112">
        <v>5020114.5946970284</v>
      </c>
      <c r="G9" s="112">
        <v>4668722.8012176147</v>
      </c>
      <c r="H9" s="112">
        <v>4155218.1426795507</v>
      </c>
      <c r="I9" s="112">
        <v>3667420.199539599</v>
      </c>
      <c r="J9" s="112">
        <v>3166864.0652026753</v>
      </c>
      <c r="K9" s="112">
        <v>2547152.0601575091</v>
      </c>
      <c r="L9" s="112">
        <v>2294703.8146557878</v>
      </c>
      <c r="M9" s="112">
        <v>1980190.3279791421</v>
      </c>
      <c r="N9" s="112">
        <v>1830109.6012601908</v>
      </c>
      <c r="O9" s="112">
        <v>1363444.0450675776</v>
      </c>
      <c r="P9" s="112">
        <v>889288.25834946102</v>
      </c>
      <c r="Q9" s="112">
        <v>921396.47293280263</v>
      </c>
      <c r="R9" s="112">
        <v>648946.20037860097</v>
      </c>
      <c r="S9" s="112">
        <v>1051466.8947931323</v>
      </c>
    </row>
    <row r="10" spans="1:26">
      <c r="A10" t="s">
        <v>985</v>
      </c>
      <c r="B10" s="109">
        <f t="shared" si="0"/>
        <v>118573.22980683518</v>
      </c>
      <c r="C10" s="109">
        <f t="shared" si="1"/>
        <v>77752.140780372749</v>
      </c>
      <c r="D10" s="109">
        <f t="shared" si="2"/>
        <v>133064.50416531737</v>
      </c>
      <c r="E10" s="109">
        <f t="shared" si="3"/>
        <v>160252.46599430335</v>
      </c>
      <c r="F10" s="113">
        <v>27212.166493937009</v>
      </c>
      <c r="G10" s="113">
        <v>42714.216313209588</v>
      </c>
      <c r="H10" s="113">
        <v>48646.846999688583</v>
      </c>
      <c r="I10" s="113">
        <v>40618.547781659392</v>
      </c>
      <c r="J10" s="113">
        <v>37133.592998713364</v>
      </c>
      <c r="K10" s="113">
        <v>29869.272749367599</v>
      </c>
      <c r="L10" s="113">
        <v>34384.564775834449</v>
      </c>
      <c r="M10" s="113">
        <v>32424.927601039082</v>
      </c>
      <c r="N10" s="113">
        <v>36385.73903907623</v>
      </c>
      <c r="O10" s="113">
        <v>36583.130087182297</v>
      </c>
      <c r="P10" s="113">
        <v>30189.945590814914</v>
      </c>
      <c r="Q10" s="113">
        <v>45190.620731269373</v>
      </c>
      <c r="R10" s="113">
        <v>48288.769585036767</v>
      </c>
      <c r="S10" s="113">
        <v>187849.68223027673</v>
      </c>
    </row>
    <row r="11" spans="1:26">
      <c r="A11" t="s">
        <v>92</v>
      </c>
      <c r="B11" s="110">
        <f>B10/B9*100</f>
        <v>0.85649201186949153</v>
      </c>
      <c r="C11" s="110">
        <f t="shared" ref="C11:E11" si="8">C10/C9*100</f>
        <v>1.1376778864978165</v>
      </c>
      <c r="D11" s="110">
        <f t="shared" si="8"/>
        <v>1.5379346740726811</v>
      </c>
      <c r="E11" s="110">
        <f t="shared" si="8"/>
        <v>4.1917165362903184</v>
      </c>
      <c r="F11" s="110">
        <f>F10/F9*100</f>
        <v>0.5420626557545607</v>
      </c>
      <c r="G11" s="110">
        <f t="shared" ref="G11:R11" si="9">G10/G9*100</f>
        <v>0.91490152943048186</v>
      </c>
      <c r="H11" s="110">
        <f t="shared" si="9"/>
        <v>1.1707411098354028</v>
      </c>
      <c r="I11" s="110">
        <f t="shared" si="9"/>
        <v>1.107550964210716</v>
      </c>
      <c r="J11" s="110">
        <f t="shared" si="9"/>
        <v>1.1725666853445085</v>
      </c>
      <c r="K11" s="110">
        <f t="shared" si="9"/>
        <v>1.1726536949474686</v>
      </c>
      <c r="L11" s="110">
        <f t="shared" si="9"/>
        <v>1.498431499360724</v>
      </c>
      <c r="M11" s="110">
        <f t="shared" si="9"/>
        <v>1.637465204374063</v>
      </c>
      <c r="N11" s="110">
        <f t="shared" si="9"/>
        <v>1.9881726763261314</v>
      </c>
      <c r="O11" s="110">
        <f t="shared" si="9"/>
        <v>2.6831412861808417</v>
      </c>
      <c r="P11" s="110">
        <f t="shared" si="9"/>
        <v>3.3948436074988924</v>
      </c>
      <c r="Q11" s="110">
        <f t="shared" si="9"/>
        <v>4.9045793053046687</v>
      </c>
      <c r="R11" s="110">
        <f t="shared" si="9"/>
        <v>7.4411052190250393</v>
      </c>
      <c r="S11" s="110">
        <f>S10/S9*100</f>
        <v>17.865487079099591</v>
      </c>
      <c r="U11" s="105" t="s">
        <v>691</v>
      </c>
      <c r="V11" s="105" t="s">
        <v>692</v>
      </c>
      <c r="W11" s="104" t="s">
        <v>693</v>
      </c>
      <c r="X11" s="104" t="s">
        <v>737</v>
      </c>
      <c r="Y11" s="104" t="s">
        <v>982</v>
      </c>
      <c r="Z11" s="104" t="s">
        <v>983</v>
      </c>
    </row>
    <row r="12" spans="1:26">
      <c r="A12" t="s">
        <v>988</v>
      </c>
      <c r="B12" s="109">
        <f t="shared" si="0"/>
        <v>2304331</v>
      </c>
      <c r="C12" s="109">
        <f t="shared" si="1"/>
        <v>1953881</v>
      </c>
      <c r="D12" s="109">
        <f t="shared" si="2"/>
        <v>2881926</v>
      </c>
      <c r="E12" s="109">
        <f t="shared" si="3"/>
        <v>1488092</v>
      </c>
      <c r="G12" s="111">
        <v>1232870</v>
      </c>
      <c r="H12" s="111">
        <v>1071461</v>
      </c>
      <c r="I12" s="111">
        <v>993955</v>
      </c>
      <c r="J12" s="111">
        <v>959926</v>
      </c>
      <c r="K12" s="111">
        <v>831215</v>
      </c>
      <c r="L12" s="111">
        <v>754568</v>
      </c>
      <c r="M12" s="111">
        <v>686681</v>
      </c>
      <c r="N12" s="111">
        <v>609462</v>
      </c>
      <c r="O12" s="111">
        <v>536747</v>
      </c>
      <c r="P12" s="111">
        <v>418964</v>
      </c>
      <c r="Q12" s="111">
        <v>308596</v>
      </c>
      <c r="R12" s="111">
        <v>223785</v>
      </c>
      <c r="S12" s="111">
        <f>SUM(U12:Z12)</f>
        <v>552299</v>
      </c>
      <c r="U12" s="111">
        <v>196342</v>
      </c>
      <c r="V12" s="111">
        <v>155395</v>
      </c>
      <c r="W12" s="111">
        <v>107528</v>
      </c>
      <c r="X12" s="111">
        <v>55252</v>
      </c>
      <c r="Y12" s="111">
        <v>25658</v>
      </c>
      <c r="Z12" s="111">
        <v>12124</v>
      </c>
    </row>
    <row r="13" spans="1:26">
      <c r="A13" t="s">
        <v>989</v>
      </c>
      <c r="B13" s="109">
        <f t="shared" si="0"/>
        <v>32409</v>
      </c>
      <c r="C13" s="109">
        <f t="shared" si="1"/>
        <v>26293</v>
      </c>
      <c r="D13" s="109">
        <f t="shared" si="2"/>
        <v>51800</v>
      </c>
      <c r="E13" s="109">
        <f t="shared" si="3"/>
        <v>64198</v>
      </c>
      <c r="G13" s="108">
        <v>16871</v>
      </c>
      <c r="H13" s="108">
        <v>15538</v>
      </c>
      <c r="I13" s="108">
        <v>13844</v>
      </c>
      <c r="J13" s="108">
        <v>12449</v>
      </c>
      <c r="K13" s="108">
        <v>11707</v>
      </c>
      <c r="L13" s="108">
        <v>12323</v>
      </c>
      <c r="M13" s="108">
        <v>13585</v>
      </c>
      <c r="N13" s="108">
        <v>14185</v>
      </c>
      <c r="O13" s="108">
        <v>16083</v>
      </c>
      <c r="P13" s="108">
        <v>16483</v>
      </c>
      <c r="Q13" s="108">
        <v>16174</v>
      </c>
      <c r="R13" s="108">
        <v>15458</v>
      </c>
      <c r="S13" s="108">
        <f>SUM(U13:Z13)</f>
        <v>76799</v>
      </c>
      <c r="U13" s="108">
        <v>18868</v>
      </c>
      <c r="V13" s="108">
        <v>19389</v>
      </c>
      <c r="W13" s="108">
        <v>17404</v>
      </c>
      <c r="X13" s="108">
        <v>11153</v>
      </c>
      <c r="Y13" s="108">
        <v>6357</v>
      </c>
      <c r="Z13" s="108">
        <v>3628</v>
      </c>
    </row>
    <row r="14" spans="1:26">
      <c r="A14" t="s">
        <v>94</v>
      </c>
      <c r="B14" s="110">
        <f>B13/B12*100</f>
        <v>1.4064385715420225</v>
      </c>
      <c r="C14" s="110">
        <f t="shared" ref="C14:E14" si="10">C13/C12*100</f>
        <v>1.3456807246705405</v>
      </c>
      <c r="D14" s="110">
        <f t="shared" si="10"/>
        <v>1.7974090937796461</v>
      </c>
      <c r="E14" s="110">
        <f t="shared" si="10"/>
        <v>4.3141149875142126</v>
      </c>
      <c r="G14" s="110">
        <f>G13/G12*100</f>
        <v>1.3684330059130323</v>
      </c>
      <c r="H14" s="110">
        <f t="shared" ref="H14:S14" si="11">H13/H12*100</f>
        <v>1.450169441538236</v>
      </c>
      <c r="I14" s="110">
        <f t="shared" si="11"/>
        <v>1.3928195944484407</v>
      </c>
      <c r="J14" s="110">
        <f t="shared" si="11"/>
        <v>1.2968708004575353</v>
      </c>
      <c r="K14" s="110">
        <f t="shared" si="11"/>
        <v>1.4084202041589722</v>
      </c>
      <c r="L14" s="110">
        <f t="shared" si="11"/>
        <v>1.6331198778638905</v>
      </c>
      <c r="M14" s="110">
        <f t="shared" si="11"/>
        <v>1.9783567624559291</v>
      </c>
      <c r="N14" s="110">
        <f t="shared" si="11"/>
        <v>2.3274625817524308</v>
      </c>
      <c r="O14" s="110">
        <f t="shared" si="11"/>
        <v>2.9963837711249433</v>
      </c>
      <c r="P14" s="110">
        <f t="shared" si="11"/>
        <v>3.9342282391804546</v>
      </c>
      <c r="Q14" s="110">
        <f t="shared" si="11"/>
        <v>5.2411567227054139</v>
      </c>
      <c r="R14" s="110">
        <f t="shared" si="11"/>
        <v>6.9075228455884004</v>
      </c>
      <c r="S14" s="110">
        <f t="shared" si="11"/>
        <v>13.905330264947066</v>
      </c>
      <c r="U14" s="105" t="s">
        <v>691</v>
      </c>
      <c r="V14" s="105" t="s">
        <v>692</v>
      </c>
      <c r="W14" s="104" t="s">
        <v>693</v>
      </c>
      <c r="X14" s="104" t="s">
        <v>737</v>
      </c>
      <c r="Y14" s="104" t="s">
        <v>1004</v>
      </c>
    </row>
    <row r="15" spans="1:26">
      <c r="A15" t="s">
        <v>990</v>
      </c>
      <c r="B15" s="109">
        <f t="shared" si="0"/>
        <v>1564293.850609283</v>
      </c>
      <c r="C15" s="109">
        <f t="shared" si="1"/>
        <v>663845.02344175917</v>
      </c>
      <c r="D15" s="109">
        <f t="shared" si="2"/>
        <v>801171.46636383014</v>
      </c>
      <c r="E15" s="109">
        <f t="shared" si="3"/>
        <v>371143.81855262013</v>
      </c>
      <c r="F15" s="111">
        <v>614690.39794835495</v>
      </c>
      <c r="G15" s="111">
        <v>520099.78056032199</v>
      </c>
      <c r="H15" s="111">
        <v>429503.67210060579</v>
      </c>
      <c r="I15" s="111">
        <v>361405.03500476509</v>
      </c>
      <c r="J15" s="111">
        <v>302439.98843699414</v>
      </c>
      <c r="K15" s="111">
        <v>257352.54946703304</v>
      </c>
      <c r="L15" s="111">
        <v>213526.69675032076</v>
      </c>
      <c r="M15" s="111">
        <v>178957.36191499772</v>
      </c>
      <c r="N15" s="111">
        <v>151334.85823147857</v>
      </c>
      <c r="O15" s="111">
        <v>124814.89554203971</v>
      </c>
      <c r="P15" s="111">
        <v>102490.08992822077</v>
      </c>
      <c r="Q15" s="111">
        <v>81720.063903953807</v>
      </c>
      <c r="R15" s="111">
        <v>62118.769178405812</v>
      </c>
      <c r="S15" s="111">
        <f>SUM(U15:Y15)</f>
        <v>136913.41413939183</v>
      </c>
      <c r="U15" s="111">
        <v>47175.927573864603</v>
      </c>
      <c r="V15" s="111">
        <v>35296.619729845967</v>
      </c>
      <c r="W15" s="111">
        <v>24900.826835680578</v>
      </c>
      <c r="X15" s="111">
        <v>16664.220000000649</v>
      </c>
      <c r="Y15" s="111">
        <v>12875.820000000023</v>
      </c>
    </row>
    <row r="16" spans="1:26">
      <c r="A16" t="s">
        <v>991</v>
      </c>
      <c r="B16" s="109">
        <f t="shared" si="0"/>
        <v>6225.5536229199788</v>
      </c>
      <c r="C16" s="109">
        <f t="shared" si="1"/>
        <v>4692.5267799399908</v>
      </c>
      <c r="D16" s="109">
        <f t="shared" si="2"/>
        <v>8213.4168671800053</v>
      </c>
      <c r="E16" s="109">
        <f t="shared" si="3"/>
        <v>7798.9211499999528</v>
      </c>
      <c r="F16" s="108">
        <v>1708.4264542999799</v>
      </c>
      <c r="G16" s="108">
        <v>2143.9630840799869</v>
      </c>
      <c r="H16" s="108">
        <v>2373.164084540012</v>
      </c>
      <c r="I16" s="108">
        <v>2272.4667403200233</v>
      </c>
      <c r="J16" s="108">
        <v>2420.0600396199675</v>
      </c>
      <c r="K16" s="108">
        <v>2115.4080136200146</v>
      </c>
      <c r="L16" s="108">
        <v>2057.9504257400022</v>
      </c>
      <c r="M16" s="108">
        <v>2060.0245462599878</v>
      </c>
      <c r="N16" s="108">
        <v>1980.0338815600014</v>
      </c>
      <c r="O16" s="108">
        <v>1939.1363009999739</v>
      </c>
      <c r="P16" s="108">
        <v>1970.4259953000035</v>
      </c>
      <c r="Q16" s="108">
        <v>1963.817293480012</v>
      </c>
      <c r="R16" s="108">
        <v>1925.5415602199632</v>
      </c>
      <c r="S16" s="108">
        <f>SUM(U16:Y16)</f>
        <v>6989.5861010199997</v>
      </c>
      <c r="U16" s="108">
        <v>1751.7107851000028</v>
      </c>
      <c r="V16" s="108">
        <v>1700.4864858599938</v>
      </c>
      <c r="W16" s="108">
        <v>1505.6488300600026</v>
      </c>
      <c r="X16" s="108">
        <v>1127.2200000000003</v>
      </c>
      <c r="Y16" s="108">
        <v>904.52000000000021</v>
      </c>
    </row>
    <row r="17" spans="1:26">
      <c r="A17" t="s">
        <v>73</v>
      </c>
      <c r="B17" s="110">
        <f>B16/B15*100</f>
        <v>0.39797852689219249</v>
      </c>
      <c r="C17" s="110">
        <f t="shared" ref="C17:E17" si="12">C16/C15*100</f>
        <v>0.70687082289345182</v>
      </c>
      <c r="D17" s="110">
        <f t="shared" si="12"/>
        <v>1.0251759095287234</v>
      </c>
      <c r="E17" s="110">
        <f t="shared" si="12"/>
        <v>2.1013205016896261</v>
      </c>
      <c r="F17" s="110">
        <f>F16/F15*100</f>
        <v>0.27793283578239958</v>
      </c>
      <c r="G17" s="110">
        <f t="shared" ref="G17:S17" si="13">G16/G15*100</f>
        <v>0.41222149368534999</v>
      </c>
      <c r="H17" s="110">
        <f t="shared" si="13"/>
        <v>0.55253638995294274</v>
      </c>
      <c r="I17" s="110">
        <f t="shared" si="13"/>
        <v>0.62878668535707072</v>
      </c>
      <c r="J17" s="110">
        <f t="shared" si="13"/>
        <v>0.80017859150398918</v>
      </c>
      <c r="K17" s="110">
        <f t="shared" si="13"/>
        <v>0.82198836498839478</v>
      </c>
      <c r="L17" s="110">
        <f t="shared" si="13"/>
        <v>0.96379069084105551</v>
      </c>
      <c r="M17" s="110">
        <f t="shared" si="13"/>
        <v>1.1511259018438544</v>
      </c>
      <c r="N17" s="110">
        <f t="shared" si="13"/>
        <v>1.3083792489707717</v>
      </c>
      <c r="O17" s="110">
        <f t="shared" si="13"/>
        <v>1.5536096814236735</v>
      </c>
      <c r="P17" s="110">
        <f t="shared" si="13"/>
        <v>1.9225527040516766</v>
      </c>
      <c r="Q17" s="110">
        <f t="shared" si="13"/>
        <v>2.4031029831157511</v>
      </c>
      <c r="R17" s="110">
        <f t="shared" si="13"/>
        <v>3.0997741675946378</v>
      </c>
      <c r="S17" s="110">
        <f t="shared" si="13"/>
        <v>5.1051141664642792</v>
      </c>
      <c r="U17" s="105" t="s">
        <v>691</v>
      </c>
      <c r="V17" s="105" t="s">
        <v>692</v>
      </c>
      <c r="W17" s="104" t="s">
        <v>693</v>
      </c>
      <c r="X17" s="104" t="s">
        <v>737</v>
      </c>
      <c r="Y17" s="104" t="s">
        <v>982</v>
      </c>
      <c r="Z17" s="104" t="s">
        <v>983</v>
      </c>
    </row>
    <row r="18" spans="1:26">
      <c r="A18" t="s">
        <v>992</v>
      </c>
      <c r="B18" s="109">
        <f t="shared" si="0"/>
        <v>9471235</v>
      </c>
      <c r="C18" s="109">
        <f t="shared" si="1"/>
        <v>6033339</v>
      </c>
      <c r="D18" s="109">
        <f t="shared" si="2"/>
        <v>9944528</v>
      </c>
      <c r="E18" s="109">
        <f t="shared" si="3"/>
        <v>6120467</v>
      </c>
      <c r="F18" s="111">
        <v>3413336</v>
      </c>
      <c r="G18" s="111">
        <v>3023959</v>
      </c>
      <c r="H18" s="111">
        <v>3033940</v>
      </c>
      <c r="I18" s="111">
        <v>2983218</v>
      </c>
      <c r="J18" s="111">
        <v>3050121</v>
      </c>
      <c r="K18" s="111">
        <v>2804616</v>
      </c>
      <c r="L18" s="111">
        <v>2633025</v>
      </c>
      <c r="M18" s="111">
        <v>2357348</v>
      </c>
      <c r="N18" s="111">
        <v>2149539</v>
      </c>
      <c r="O18" s="111">
        <v>1824836</v>
      </c>
      <c r="P18" s="111">
        <v>1793037</v>
      </c>
      <c r="Q18" s="111">
        <v>1375473</v>
      </c>
      <c r="R18" s="111">
        <v>1127121</v>
      </c>
      <c r="S18" s="111">
        <f>SUM(U18:Z18)</f>
        <v>2040494</v>
      </c>
      <c r="U18" s="111">
        <v>632878</v>
      </c>
      <c r="V18" s="111">
        <v>575502</v>
      </c>
      <c r="W18" s="111">
        <v>338901</v>
      </c>
      <c r="X18" s="111">
        <v>284391</v>
      </c>
      <c r="Y18" s="111">
        <v>97657</v>
      </c>
      <c r="Z18" s="111">
        <v>111165</v>
      </c>
    </row>
    <row r="19" spans="1:26">
      <c r="A19" t="s">
        <v>993</v>
      </c>
      <c r="B19" s="109">
        <f t="shared" si="0"/>
        <v>135382</v>
      </c>
      <c r="C19" s="109">
        <f t="shared" si="1"/>
        <v>121038</v>
      </c>
      <c r="D19" s="109">
        <f t="shared" si="2"/>
        <v>281436</v>
      </c>
      <c r="E19" s="109">
        <f t="shared" si="3"/>
        <v>529596</v>
      </c>
      <c r="F19" s="108">
        <v>56461</v>
      </c>
      <c r="G19" s="108">
        <v>38368</v>
      </c>
      <c r="H19" s="108">
        <v>40553</v>
      </c>
      <c r="I19" s="108">
        <v>57692</v>
      </c>
      <c r="J19" s="108">
        <v>63346</v>
      </c>
      <c r="K19" s="108">
        <v>62354</v>
      </c>
      <c r="L19" s="108">
        <v>67471</v>
      </c>
      <c r="M19" s="108">
        <v>69727</v>
      </c>
      <c r="N19" s="108">
        <v>81884</v>
      </c>
      <c r="O19" s="108">
        <v>93536</v>
      </c>
      <c r="P19" s="108">
        <v>134382</v>
      </c>
      <c r="Q19" s="108">
        <v>146386</v>
      </c>
      <c r="R19" s="108">
        <v>155292</v>
      </c>
      <c r="S19" s="108">
        <f>SUM(U19:Z19)</f>
        <v>635972</v>
      </c>
      <c r="U19" s="108">
        <v>118525</v>
      </c>
      <c r="V19" s="108">
        <v>153951</v>
      </c>
      <c r="W19" s="108">
        <v>115904</v>
      </c>
      <c r="X19" s="108">
        <v>126031</v>
      </c>
      <c r="Y19" s="108">
        <v>50806</v>
      </c>
      <c r="Z19" s="108">
        <v>70755</v>
      </c>
    </row>
    <row r="20" spans="1:26">
      <c r="A20" t="s">
        <v>83</v>
      </c>
      <c r="B20" s="110">
        <f>B19/B18*100</f>
        <v>1.429401762283377</v>
      </c>
      <c r="C20" s="110">
        <f t="shared" ref="C20:E20" si="14">C19/C18*100</f>
        <v>2.006152811900674</v>
      </c>
      <c r="D20" s="110">
        <f t="shared" si="14"/>
        <v>2.8300589027453089</v>
      </c>
      <c r="E20" s="110">
        <f t="shared" si="14"/>
        <v>8.6528691356394862</v>
      </c>
      <c r="F20" s="110">
        <f>F19/F18*100</f>
        <v>1.6541295670862759</v>
      </c>
      <c r="G20" s="110">
        <f t="shared" ref="G20:S20" si="15">G19/G18*100</f>
        <v>1.2688002714322517</v>
      </c>
      <c r="H20" s="110">
        <f t="shared" si="15"/>
        <v>1.3366447589602959</v>
      </c>
      <c r="I20" s="110">
        <f t="shared" si="15"/>
        <v>1.9338848183404631</v>
      </c>
      <c r="J20" s="110">
        <f t="shared" si="15"/>
        <v>2.0768356402909918</v>
      </c>
      <c r="K20" s="110">
        <f t="shared" si="15"/>
        <v>2.2232633629701892</v>
      </c>
      <c r="L20" s="110">
        <f t="shared" si="15"/>
        <v>2.5624899117934694</v>
      </c>
      <c r="M20" s="110">
        <f t="shared" si="15"/>
        <v>2.9578577282607403</v>
      </c>
      <c r="N20" s="110">
        <f t="shared" si="15"/>
        <v>3.8093749403941959</v>
      </c>
      <c r="O20" s="110">
        <f t="shared" si="15"/>
        <v>5.1257208866988595</v>
      </c>
      <c r="P20" s="110">
        <f t="shared" si="15"/>
        <v>7.4946585039795606</v>
      </c>
      <c r="Q20" s="110">
        <f t="shared" si="15"/>
        <v>10.642593493292853</v>
      </c>
      <c r="R20" s="110">
        <f t="shared" si="15"/>
        <v>13.777757667544124</v>
      </c>
      <c r="S20" s="110">
        <f t="shared" si="15"/>
        <v>31.167550602942228</v>
      </c>
      <c r="U20" s="105" t="s">
        <v>691</v>
      </c>
      <c r="V20" s="105" t="s">
        <v>692</v>
      </c>
      <c r="W20" s="104" t="s">
        <v>693</v>
      </c>
      <c r="X20" s="104" t="s">
        <v>737</v>
      </c>
      <c r="Y20" s="104" t="s">
        <v>1004</v>
      </c>
    </row>
    <row r="21" spans="1:26">
      <c r="A21" t="s">
        <v>994</v>
      </c>
      <c r="B21" s="109">
        <f t="shared" si="0"/>
        <v>690701</v>
      </c>
      <c r="C21" s="109">
        <f t="shared" si="1"/>
        <v>484440</v>
      </c>
      <c r="D21" s="109">
        <f t="shared" si="2"/>
        <v>533470</v>
      </c>
      <c r="E21" s="109">
        <f t="shared" si="3"/>
        <v>180044</v>
      </c>
      <c r="F21" s="111">
        <v>263529</v>
      </c>
      <c r="G21" s="111">
        <v>213861</v>
      </c>
      <c r="H21" s="111">
        <v>213311</v>
      </c>
      <c r="I21" s="111">
        <v>243948</v>
      </c>
      <c r="J21" s="111">
        <v>240492</v>
      </c>
      <c r="K21" s="111">
        <v>206181</v>
      </c>
      <c r="L21" s="111">
        <v>152842</v>
      </c>
      <c r="M21" s="111">
        <v>101433</v>
      </c>
      <c r="N21" s="111">
        <v>73014</v>
      </c>
      <c r="O21" s="111">
        <v>59308</v>
      </c>
      <c r="P21" s="111">
        <v>52119</v>
      </c>
      <c r="Q21" s="111">
        <v>36153</v>
      </c>
      <c r="R21" s="111">
        <v>32464</v>
      </c>
      <c r="S21" s="111">
        <f>SUM(U21:Y21)</f>
        <v>68681</v>
      </c>
      <c r="U21">
        <v>22729</v>
      </c>
      <c r="V21">
        <v>20820</v>
      </c>
      <c r="W21">
        <v>10327</v>
      </c>
      <c r="X21">
        <v>8046</v>
      </c>
      <c r="Y21">
        <v>6759</v>
      </c>
    </row>
    <row r="22" spans="1:26">
      <c r="A22" t="s">
        <v>995</v>
      </c>
      <c r="B22" s="109">
        <f t="shared" si="0"/>
        <v>3659</v>
      </c>
      <c r="C22" s="109">
        <f t="shared" si="1"/>
        <v>4279</v>
      </c>
      <c r="D22" s="109">
        <f t="shared" si="2"/>
        <v>5052</v>
      </c>
      <c r="E22" s="109">
        <f t="shared" si="3"/>
        <v>5115</v>
      </c>
      <c r="F22" s="108">
        <v>810</v>
      </c>
      <c r="G22" s="108">
        <v>1305</v>
      </c>
      <c r="H22" s="108">
        <v>1544</v>
      </c>
      <c r="I22" s="108">
        <v>2075</v>
      </c>
      <c r="J22" s="108">
        <v>2204</v>
      </c>
      <c r="K22" s="108">
        <v>1830</v>
      </c>
      <c r="L22" s="108">
        <v>1441</v>
      </c>
      <c r="M22" s="108">
        <v>987</v>
      </c>
      <c r="N22" s="108">
        <v>794</v>
      </c>
      <c r="O22" s="108">
        <v>744</v>
      </c>
      <c r="P22" s="108">
        <v>1143</v>
      </c>
      <c r="Q22" s="108">
        <v>1314</v>
      </c>
      <c r="R22" s="108">
        <v>1914</v>
      </c>
      <c r="S22" s="108">
        <f>SUM(U22:Y22)</f>
        <v>10858</v>
      </c>
      <c r="U22">
        <v>2111</v>
      </c>
      <c r="V22">
        <v>2717</v>
      </c>
      <c r="W22">
        <v>1857</v>
      </c>
      <c r="X22">
        <v>1948</v>
      </c>
      <c r="Y22">
        <v>2225</v>
      </c>
    </row>
    <row r="23" spans="1:26">
      <c r="A23" t="s">
        <v>97</v>
      </c>
      <c r="B23" s="110">
        <f>B22/B21*100</f>
        <v>0.52975165809807712</v>
      </c>
      <c r="C23" s="110">
        <f t="shared" ref="C23:E23" si="16">C22/C21*100</f>
        <v>0.88328792007266121</v>
      </c>
      <c r="D23" s="110">
        <f t="shared" si="16"/>
        <v>0.94700732937184839</v>
      </c>
      <c r="E23" s="110">
        <f t="shared" si="16"/>
        <v>2.8409722067938947</v>
      </c>
      <c r="F23" s="110">
        <f>F22/F21*100</f>
        <v>0.30736655168880844</v>
      </c>
      <c r="G23" s="110">
        <f t="shared" ref="G23:S23" si="17">G22/G21*100</f>
        <v>0.61020943510036896</v>
      </c>
      <c r="H23" s="110">
        <f t="shared" si="17"/>
        <v>0.72382577551087379</v>
      </c>
      <c r="I23" s="110">
        <f t="shared" si="17"/>
        <v>0.85059110958073025</v>
      </c>
      <c r="J23" s="110">
        <f t="shared" si="17"/>
        <v>0.91645460140046242</v>
      </c>
      <c r="K23" s="110">
        <f t="shared" si="17"/>
        <v>0.88756965966796164</v>
      </c>
      <c r="L23" s="110">
        <f t="shared" si="17"/>
        <v>0.94280367961685918</v>
      </c>
      <c r="M23" s="110">
        <f t="shared" si="17"/>
        <v>0.97305610600100567</v>
      </c>
      <c r="N23" s="110">
        <f t="shared" si="17"/>
        <v>1.0874626783904457</v>
      </c>
      <c r="O23" s="110">
        <f t="shared" si="17"/>
        <v>1.2544681999055776</v>
      </c>
      <c r="P23" s="110">
        <f t="shared" si="17"/>
        <v>2.1930581937489211</v>
      </c>
      <c r="Q23" s="110">
        <f t="shared" si="17"/>
        <v>3.6345531491162562</v>
      </c>
      <c r="R23" s="110">
        <f t="shared" si="17"/>
        <v>5.8957614588467226</v>
      </c>
      <c r="S23" s="110">
        <f t="shared" si="17"/>
        <v>15.809321355251088</v>
      </c>
      <c r="U23" s="105" t="s">
        <v>691</v>
      </c>
      <c r="V23" s="105" t="s">
        <v>692</v>
      </c>
      <c r="W23" s="104" t="s">
        <v>693</v>
      </c>
      <c r="X23" s="104" t="s">
        <v>737</v>
      </c>
      <c r="Y23" s="104" t="s">
        <v>982</v>
      </c>
      <c r="Z23" s="104" t="s">
        <v>983</v>
      </c>
    </row>
    <row r="24" spans="1:26">
      <c r="A24" t="s">
        <v>996</v>
      </c>
      <c r="B24" s="109">
        <f t="shared" si="0"/>
        <v>1452998</v>
      </c>
      <c r="C24" s="109">
        <f t="shared" si="1"/>
        <v>724155</v>
      </c>
      <c r="D24" s="109">
        <f t="shared" si="2"/>
        <v>799617</v>
      </c>
      <c r="E24" s="109">
        <f t="shared" si="3"/>
        <v>311243</v>
      </c>
      <c r="F24" s="111">
        <v>519911</v>
      </c>
      <c r="G24" s="111">
        <v>466858</v>
      </c>
      <c r="H24" s="111">
        <v>466229</v>
      </c>
      <c r="I24" s="111">
        <v>414370</v>
      </c>
      <c r="J24" s="111">
        <v>309785</v>
      </c>
      <c r="K24" s="111">
        <v>251738</v>
      </c>
      <c r="L24" s="111">
        <v>214794</v>
      </c>
      <c r="M24" s="111">
        <v>176763</v>
      </c>
      <c r="N24" s="111">
        <v>156322</v>
      </c>
      <c r="O24" s="111">
        <v>117446</v>
      </c>
      <c r="P24" s="111">
        <v>83162</v>
      </c>
      <c r="Q24" s="111">
        <v>62881</v>
      </c>
      <c r="R24" s="111">
        <v>47754</v>
      </c>
      <c r="S24" s="111">
        <f>SUM(U24:Z24)</f>
        <v>104202</v>
      </c>
      <c r="U24">
        <v>33650</v>
      </c>
      <c r="V24">
        <v>29295</v>
      </c>
      <c r="W24">
        <v>21122</v>
      </c>
      <c r="X24">
        <v>11735</v>
      </c>
      <c r="Y24">
        <v>5340</v>
      </c>
      <c r="Z24">
        <v>3060</v>
      </c>
    </row>
    <row r="25" spans="1:26">
      <c r="A25" t="s">
        <v>997</v>
      </c>
      <c r="B25" s="109">
        <f t="shared" si="0"/>
        <v>13370</v>
      </c>
      <c r="C25" s="109">
        <f t="shared" si="1"/>
        <v>9404</v>
      </c>
      <c r="D25" s="109">
        <f t="shared" si="2"/>
        <v>12596</v>
      </c>
      <c r="E25" s="109">
        <f t="shared" si="3"/>
        <v>13664</v>
      </c>
      <c r="F25" s="108">
        <v>2767</v>
      </c>
      <c r="G25" s="108">
        <v>4815</v>
      </c>
      <c r="H25" s="108">
        <v>5788</v>
      </c>
      <c r="I25" s="108">
        <v>5384</v>
      </c>
      <c r="J25" s="108">
        <v>4020</v>
      </c>
      <c r="K25" s="108">
        <v>3284</v>
      </c>
      <c r="L25" s="108">
        <v>3147</v>
      </c>
      <c r="M25" s="108">
        <v>2880</v>
      </c>
      <c r="N25" s="108">
        <v>3285</v>
      </c>
      <c r="O25" s="108">
        <v>3192</v>
      </c>
      <c r="P25" s="108">
        <v>3091</v>
      </c>
      <c r="Q25" s="108">
        <v>3332</v>
      </c>
      <c r="R25" s="108">
        <v>4049</v>
      </c>
      <c r="S25" s="108">
        <f>SUM(U25:Z25)</f>
        <v>20473</v>
      </c>
      <c r="U25">
        <v>4112</v>
      </c>
      <c r="V25">
        <v>5063</v>
      </c>
      <c r="W25">
        <v>4738</v>
      </c>
      <c r="X25">
        <v>3421</v>
      </c>
      <c r="Y25">
        <v>1832</v>
      </c>
      <c r="Z25">
        <v>1307</v>
      </c>
    </row>
    <row r="26" spans="1:26">
      <c r="A26" t="s">
        <v>23</v>
      </c>
      <c r="B26" s="110">
        <f>B25/B24*100</f>
        <v>0.92016644207356091</v>
      </c>
      <c r="C26" s="110">
        <f t="shared" ref="C26:E26" si="18">C25/C24*100</f>
        <v>1.2986170087895548</v>
      </c>
      <c r="D26" s="110">
        <f t="shared" si="18"/>
        <v>1.5752541529257134</v>
      </c>
      <c r="E26" s="110">
        <f t="shared" si="18"/>
        <v>4.3901388946900006</v>
      </c>
      <c r="F26" s="110">
        <f>F25/F24*100</f>
        <v>0.53220647380032349</v>
      </c>
      <c r="G26" s="110">
        <f t="shared" ref="G26:S26" si="19">G25/G24*100</f>
        <v>1.0313628555149532</v>
      </c>
      <c r="H26" s="110">
        <f t="shared" si="19"/>
        <v>1.2414500170517064</v>
      </c>
      <c r="I26" s="110">
        <f t="shared" si="19"/>
        <v>1.2993218621039166</v>
      </c>
      <c r="J26" s="110">
        <f t="shared" si="19"/>
        <v>1.2976741933921914</v>
      </c>
      <c r="K26" s="110">
        <f t="shared" si="19"/>
        <v>1.3045309011750312</v>
      </c>
      <c r="L26" s="110">
        <f t="shared" si="19"/>
        <v>1.4651247241543059</v>
      </c>
      <c r="M26" s="110">
        <f t="shared" si="19"/>
        <v>1.6293002494866007</v>
      </c>
      <c r="N26" s="110">
        <f t="shared" si="19"/>
        <v>2.1014316602909382</v>
      </c>
      <c r="O26" s="110">
        <f t="shared" si="19"/>
        <v>2.7178447967576589</v>
      </c>
      <c r="P26" s="110">
        <f t="shared" si="19"/>
        <v>3.7168418267958923</v>
      </c>
      <c r="Q26" s="110">
        <f t="shared" si="19"/>
        <v>5.2988979182901037</v>
      </c>
      <c r="R26" s="110">
        <f t="shared" si="19"/>
        <v>8.4788708799262889</v>
      </c>
      <c r="S26" s="110">
        <f t="shared" si="19"/>
        <v>19.647415596629621</v>
      </c>
      <c r="U26" s="105" t="s">
        <v>691</v>
      </c>
      <c r="V26" s="105" t="s">
        <v>692</v>
      </c>
      <c r="W26" s="104" t="s">
        <v>693</v>
      </c>
      <c r="X26" s="104" t="s">
        <v>737</v>
      </c>
      <c r="Y26" s="104" t="s">
        <v>982</v>
      </c>
      <c r="Z26" s="104" t="s">
        <v>983</v>
      </c>
    </row>
    <row r="27" spans="1:26">
      <c r="A27" t="s">
        <v>998</v>
      </c>
      <c r="B27" s="109">
        <f t="shared" si="0"/>
        <v>232584</v>
      </c>
      <c r="C27" s="109">
        <f t="shared" si="1"/>
        <v>252497</v>
      </c>
      <c r="D27" s="109">
        <f t="shared" si="2"/>
        <v>962331</v>
      </c>
      <c r="E27" s="109">
        <f t="shared" si="3"/>
        <v>238206</v>
      </c>
      <c r="F27" s="111">
        <v>89507</v>
      </c>
      <c r="G27" s="111">
        <v>78086</v>
      </c>
      <c r="H27" s="111">
        <v>64991</v>
      </c>
      <c r="I27" s="111">
        <v>60544</v>
      </c>
      <c r="J27" s="111">
        <v>191953</v>
      </c>
      <c r="K27" s="111">
        <v>279187</v>
      </c>
      <c r="L27" s="111">
        <v>270243</v>
      </c>
      <c r="M27" s="111">
        <v>234573</v>
      </c>
      <c r="N27" s="111">
        <v>178328</v>
      </c>
      <c r="O27" s="111">
        <v>116940</v>
      </c>
      <c r="P27" s="111">
        <v>68920</v>
      </c>
      <c r="Q27" s="111">
        <v>37377</v>
      </c>
      <c r="R27" s="111">
        <v>14969</v>
      </c>
      <c r="S27" s="111">
        <f>SUM(U27:Z27)</f>
        <v>13817</v>
      </c>
      <c r="U27">
        <v>6454</v>
      </c>
      <c r="V27">
        <v>3637</v>
      </c>
      <c r="W27">
        <v>2094</v>
      </c>
      <c r="X27">
        <v>979</v>
      </c>
      <c r="Y27">
        <v>392</v>
      </c>
      <c r="Z27">
        <v>261</v>
      </c>
    </row>
    <row r="28" spans="1:26">
      <c r="A28" t="s">
        <v>999</v>
      </c>
      <c r="B28" s="109">
        <f t="shared" si="0"/>
        <v>790</v>
      </c>
      <c r="C28" s="109">
        <f t="shared" si="1"/>
        <v>520</v>
      </c>
      <c r="D28" s="109">
        <f t="shared" si="2"/>
        <v>710</v>
      </c>
      <c r="E28" s="109">
        <f t="shared" si="3"/>
        <v>496</v>
      </c>
      <c r="F28" s="108">
        <v>138</v>
      </c>
      <c r="G28" s="108">
        <v>325</v>
      </c>
      <c r="H28" s="108">
        <v>327</v>
      </c>
      <c r="I28" s="108">
        <v>273</v>
      </c>
      <c r="J28" s="108">
        <v>247</v>
      </c>
      <c r="K28" s="108">
        <v>216</v>
      </c>
      <c r="L28" s="108">
        <v>186</v>
      </c>
      <c r="M28" s="108">
        <v>172</v>
      </c>
      <c r="N28" s="108">
        <v>136</v>
      </c>
      <c r="O28" s="108">
        <v>94</v>
      </c>
      <c r="P28" s="108">
        <v>125</v>
      </c>
      <c r="Q28" s="108">
        <v>133</v>
      </c>
      <c r="R28" s="108">
        <v>144</v>
      </c>
      <c r="S28" s="108">
        <f>SUM(U28:Z28)</f>
        <v>769</v>
      </c>
      <c r="U28">
        <v>172</v>
      </c>
      <c r="V28">
        <v>185</v>
      </c>
      <c r="W28">
        <v>197</v>
      </c>
      <c r="X28">
        <v>102</v>
      </c>
      <c r="Y28">
        <v>68</v>
      </c>
      <c r="Z28">
        <v>45</v>
      </c>
    </row>
    <row r="29" spans="1:26">
      <c r="A29" t="s">
        <v>98</v>
      </c>
      <c r="B29" s="110">
        <f>B28/B27*100</f>
        <v>0.33966222956007291</v>
      </c>
      <c r="C29" s="110">
        <f t="shared" ref="C29:E29" si="20">C28/C27*100</f>
        <v>0.20594304090741669</v>
      </c>
      <c r="D29" s="110">
        <f t="shared" si="20"/>
        <v>7.3779188241883509E-2</v>
      </c>
      <c r="E29" s="110">
        <f t="shared" si="20"/>
        <v>0.20822313459778508</v>
      </c>
      <c r="F29" s="110">
        <f>F28/F27*100</f>
        <v>0.15417788552850614</v>
      </c>
      <c r="G29" s="110">
        <f t="shared" ref="G29:S29" si="21">G28/G27*100</f>
        <v>0.41620777091924288</v>
      </c>
      <c r="H29" s="110">
        <f t="shared" si="21"/>
        <v>0.50314658952778069</v>
      </c>
      <c r="I29" s="110">
        <f t="shared" si="21"/>
        <v>0.45091173361522197</v>
      </c>
      <c r="J29" s="110">
        <f t="shared" si="21"/>
        <v>0.12867733247201138</v>
      </c>
      <c r="K29" s="110">
        <f t="shared" si="21"/>
        <v>7.736749920304313E-2</v>
      </c>
      <c r="L29" s="110">
        <f t="shared" si="21"/>
        <v>6.8826944638714055E-2</v>
      </c>
      <c r="M29" s="110">
        <f t="shared" si="21"/>
        <v>7.3324721941570428E-2</v>
      </c>
      <c r="N29" s="110">
        <f t="shared" si="21"/>
        <v>7.6263963034408508E-2</v>
      </c>
      <c r="O29" s="110">
        <f t="shared" si="21"/>
        <v>8.0383102445698656E-2</v>
      </c>
      <c r="P29" s="110">
        <f t="shared" si="21"/>
        <v>0.18136970400464306</v>
      </c>
      <c r="Q29" s="110">
        <f t="shared" si="21"/>
        <v>0.35583380153570376</v>
      </c>
      <c r="R29" s="110">
        <f t="shared" si="21"/>
        <v>0.96198810875810004</v>
      </c>
      <c r="S29" s="110">
        <f t="shared" si="21"/>
        <v>5.5656075848592312</v>
      </c>
      <c r="U29" s="105" t="s">
        <v>691</v>
      </c>
      <c r="V29" s="105" t="s">
        <v>692</v>
      </c>
      <c r="W29" s="104" t="s">
        <v>693</v>
      </c>
      <c r="X29" s="104" t="s">
        <v>651</v>
      </c>
    </row>
    <row r="30" spans="1:26">
      <c r="A30" t="s">
        <v>1000</v>
      </c>
      <c r="B30" s="109">
        <f t="shared" si="0"/>
        <v>6090383</v>
      </c>
      <c r="C30" s="109">
        <f t="shared" si="1"/>
        <v>3744594</v>
      </c>
      <c r="D30" s="109">
        <f t="shared" si="2"/>
        <v>6385042</v>
      </c>
      <c r="E30" s="109">
        <f t="shared" si="3"/>
        <v>3006506</v>
      </c>
      <c r="F30" s="107">
        <v>2135417</v>
      </c>
      <c r="G30" s="107">
        <v>2087190</v>
      </c>
      <c r="H30" s="107">
        <v>1867776</v>
      </c>
      <c r="I30" s="107">
        <v>1759570</v>
      </c>
      <c r="J30" s="107">
        <v>1985024</v>
      </c>
      <c r="K30" s="107">
        <v>1903403</v>
      </c>
      <c r="L30" s="107">
        <v>1717913</v>
      </c>
      <c r="M30" s="107">
        <v>1501185</v>
      </c>
      <c r="N30" s="107">
        <v>1262541</v>
      </c>
      <c r="O30" s="107">
        <v>1051942</v>
      </c>
      <c r="P30" s="107">
        <v>838595</v>
      </c>
      <c r="Q30" s="107">
        <v>644701</v>
      </c>
      <c r="R30" s="107">
        <v>471268</v>
      </c>
      <c r="S30" s="107">
        <f>SUM(U30:X30)</f>
        <v>838445</v>
      </c>
      <c r="U30">
        <v>315851</v>
      </c>
      <c r="V30">
        <v>211897</v>
      </c>
      <c r="W30">
        <v>137055</v>
      </c>
      <c r="X30">
        <v>173642</v>
      </c>
    </row>
    <row r="31" spans="1:26">
      <c r="A31" t="s">
        <v>1001</v>
      </c>
      <c r="B31" s="109">
        <f t="shared" si="0"/>
        <v>80832</v>
      </c>
      <c r="C31" s="109">
        <f t="shared" si="1"/>
        <v>65706</v>
      </c>
      <c r="D31" s="109">
        <f t="shared" si="2"/>
        <v>100763</v>
      </c>
      <c r="E31" s="109">
        <f t="shared" si="3"/>
        <v>56849</v>
      </c>
      <c r="F31" s="108">
        <v>19175</v>
      </c>
      <c r="G31" s="108">
        <v>34249</v>
      </c>
      <c r="H31" s="108">
        <v>27408</v>
      </c>
      <c r="I31" s="108">
        <v>31334</v>
      </c>
      <c r="J31" s="108">
        <v>34372</v>
      </c>
      <c r="K31" s="108">
        <v>28064</v>
      </c>
      <c r="L31" s="108">
        <v>28692</v>
      </c>
      <c r="M31" s="108">
        <v>23533</v>
      </c>
      <c r="N31" s="108">
        <v>20474</v>
      </c>
      <c r="O31" s="108">
        <v>16440</v>
      </c>
      <c r="P31" s="108">
        <v>15584</v>
      </c>
      <c r="Q31" s="108">
        <v>12859</v>
      </c>
      <c r="R31" s="108">
        <v>11966</v>
      </c>
      <c r="S31" s="108">
        <f>SUM(U31:X31)</f>
        <v>78213</v>
      </c>
      <c r="U31">
        <v>16009</v>
      </c>
      <c r="V31">
        <v>15090</v>
      </c>
      <c r="W31">
        <v>11851</v>
      </c>
      <c r="X31">
        <v>35263</v>
      </c>
    </row>
    <row r="32" spans="1:26">
      <c r="A32" t="s">
        <v>99</v>
      </c>
      <c r="B32" s="110">
        <f>B31/B30*100</f>
        <v>1.3272071723568124</v>
      </c>
      <c r="C32" s="110">
        <f t="shared" ref="C32:E32" si="22">C31/C30*100</f>
        <v>1.7546895604703743</v>
      </c>
      <c r="D32" s="110">
        <f t="shared" si="22"/>
        <v>1.5781102144668744</v>
      </c>
      <c r="E32" s="110">
        <f t="shared" si="22"/>
        <v>1.8908660085827205</v>
      </c>
      <c r="F32" s="110">
        <f>F31/F30*100</f>
        <v>0.8979510793442218</v>
      </c>
      <c r="G32" s="110">
        <f t="shared" ref="G32:S32" si="23">G31/G30*100</f>
        <v>1.6409143393749492</v>
      </c>
      <c r="H32" s="110">
        <f t="shared" si="23"/>
        <v>1.4674136513157896</v>
      </c>
      <c r="I32" s="110">
        <f t="shared" si="23"/>
        <v>1.7807759850417999</v>
      </c>
      <c r="J32" s="110">
        <f t="shared" si="23"/>
        <v>1.7315659659530567</v>
      </c>
      <c r="K32" s="110">
        <f t="shared" si="23"/>
        <v>1.4744118822971279</v>
      </c>
      <c r="L32" s="110">
        <f t="shared" si="23"/>
        <v>1.6701660677810808</v>
      </c>
      <c r="M32" s="110">
        <f t="shared" si="23"/>
        <v>1.5676282403567849</v>
      </c>
      <c r="N32" s="110">
        <f t="shared" si="23"/>
        <v>1.6216503068019177</v>
      </c>
      <c r="O32" s="110">
        <f t="shared" si="23"/>
        <v>1.5628238058752286</v>
      </c>
      <c r="P32" s="110">
        <f t="shared" si="23"/>
        <v>1.8583464008251898</v>
      </c>
      <c r="Q32" s="110">
        <f t="shared" si="23"/>
        <v>1.9945680245571202</v>
      </c>
      <c r="R32" s="110">
        <f t="shared" si="23"/>
        <v>2.5391072595635604</v>
      </c>
      <c r="S32" s="110">
        <f t="shared" si="23"/>
        <v>9.3283399626689878</v>
      </c>
      <c r="U32" s="105" t="s">
        <v>691</v>
      </c>
      <c r="V32" s="105" t="s">
        <v>692</v>
      </c>
      <c r="W32" s="104" t="s">
        <v>693</v>
      </c>
      <c r="X32" s="104" t="s">
        <v>737</v>
      </c>
      <c r="Y32" s="104" t="s">
        <v>982</v>
      </c>
      <c r="Z32" s="104" t="s">
        <v>983</v>
      </c>
    </row>
    <row r="33" spans="1:26">
      <c r="A33" t="s">
        <v>1002</v>
      </c>
      <c r="B33" s="109">
        <f t="shared" si="0"/>
        <v>11019296.786575211</v>
      </c>
      <c r="C33" s="109">
        <f t="shared" si="1"/>
        <v>5402003.07712276</v>
      </c>
      <c r="D33" s="109">
        <f t="shared" si="2"/>
        <v>5955336.2782438193</v>
      </c>
      <c r="E33" s="109">
        <f t="shared" si="3"/>
        <v>2558691.7535921298</v>
      </c>
      <c r="F33" s="111">
        <v>3508886.6178484005</v>
      </c>
      <c r="G33" s="111">
        <v>3899765.1830610996</v>
      </c>
      <c r="H33" s="111">
        <v>3610644.9856657102</v>
      </c>
      <c r="I33" s="111">
        <v>2920139.3979934002</v>
      </c>
      <c r="J33" s="111">
        <v>2481863.6791293598</v>
      </c>
      <c r="K33" s="111">
        <v>2163495.9163375595</v>
      </c>
      <c r="L33" s="111">
        <v>1594957.8590846302</v>
      </c>
      <c r="M33" s="111">
        <v>1324372.4874024999</v>
      </c>
      <c r="N33" s="111">
        <v>872510.01541912998</v>
      </c>
      <c r="O33" s="111">
        <v>770249.88859739003</v>
      </c>
      <c r="P33" s="111">
        <v>753819.98853591993</v>
      </c>
      <c r="Q33" s="111">
        <v>539439.96565327002</v>
      </c>
      <c r="R33" s="111">
        <v>495181.91080555</v>
      </c>
      <c r="S33" s="111">
        <f>SUM(U33:Z33)</f>
        <v>1055761.479954713</v>
      </c>
      <c r="U33">
        <v>314988.14098324999</v>
      </c>
      <c r="V33">
        <v>313445.75491924002</v>
      </c>
      <c r="W33">
        <v>160110.89092983</v>
      </c>
      <c r="X33">
        <v>146087.78299812999</v>
      </c>
      <c r="Y33">
        <v>49162.363096262998</v>
      </c>
      <c r="Z33">
        <v>71966.547028000001</v>
      </c>
    </row>
    <row r="34" spans="1:26">
      <c r="A34" t="s">
        <v>1003</v>
      </c>
      <c r="B34" s="109">
        <f t="shared" si="0"/>
        <v>105807.59510316001</v>
      </c>
      <c r="C34" s="109">
        <f t="shared" si="1"/>
        <v>65722.775988199995</v>
      </c>
      <c r="D34" s="109">
        <f t="shared" si="2"/>
        <v>92635.31983256001</v>
      </c>
      <c r="E34" s="109">
        <f t="shared" si="3"/>
        <v>89650.023339859996</v>
      </c>
      <c r="F34" s="108">
        <v>15443.12917756</v>
      </c>
      <c r="G34" s="108">
        <v>40080.882794500001</v>
      </c>
      <c r="H34" s="108">
        <v>50283.5831311</v>
      </c>
      <c r="I34" s="108">
        <v>38501.4494442</v>
      </c>
      <c r="J34" s="108">
        <v>27221.326544</v>
      </c>
      <c r="K34" s="108">
        <v>23118.512346259999</v>
      </c>
      <c r="L34" s="108">
        <v>23741.332313390005</v>
      </c>
      <c r="M34" s="108">
        <v>22258.598939039999</v>
      </c>
      <c r="N34" s="108">
        <v>23516.876233870003</v>
      </c>
      <c r="O34" s="108">
        <v>12274.735563390001</v>
      </c>
      <c r="P34" s="108">
        <v>20853.028522479999</v>
      </c>
      <c r="Q34" s="108">
        <v>28203.92775327</v>
      </c>
      <c r="R34" s="108">
        <v>28318.33150072</v>
      </c>
      <c r="S34" s="108">
        <f>SUM(U34:Z34)</f>
        <v>210877.34069015301</v>
      </c>
      <c r="U34">
        <v>32862.327898250005</v>
      </c>
      <c r="V34">
        <v>51647.696770979994</v>
      </c>
      <c r="W34">
        <v>34220.781505830004</v>
      </c>
      <c r="X34">
        <v>32163.590276129999</v>
      </c>
      <c r="Y34">
        <v>18775.028347062998</v>
      </c>
      <c r="Z34">
        <v>41207.915891900004</v>
      </c>
    </row>
    <row r="35" spans="1:26" s="76" customFormat="1">
      <c r="A35" s="76" t="s">
        <v>103</v>
      </c>
      <c r="B35" s="172">
        <f>B34/B33*100</f>
        <v>0.96020278927476754</v>
      </c>
      <c r="C35" s="172">
        <f t="shared" ref="C35:E35" si="24">C34/C33*100</f>
        <v>1.2166371445905499</v>
      </c>
      <c r="D35" s="172">
        <f t="shared" si="24"/>
        <v>1.5555010750774501</v>
      </c>
      <c r="E35" s="172">
        <f t="shared" si="24"/>
        <v>3.5037445684499096</v>
      </c>
      <c r="F35" s="172">
        <f>F34/F33*100</f>
        <v>0.44011479593004083</v>
      </c>
      <c r="G35" s="172">
        <f t="shared" ref="G35:S35" si="25">G34/G33*100</f>
        <v>1.0277768253482054</v>
      </c>
      <c r="H35" s="172">
        <f t="shared" si="25"/>
        <v>1.3926482202134585</v>
      </c>
      <c r="I35" s="172">
        <f t="shared" si="25"/>
        <v>1.3184798462243486</v>
      </c>
      <c r="J35" s="172">
        <f t="shared" si="25"/>
        <v>1.0968099002741869</v>
      </c>
      <c r="K35" s="172">
        <f t="shared" si="25"/>
        <v>1.0685720352731618</v>
      </c>
      <c r="L35" s="172">
        <f t="shared" si="25"/>
        <v>1.4885241122931929</v>
      </c>
      <c r="M35" s="172">
        <f t="shared" si="25"/>
        <v>1.6806902250511055</v>
      </c>
      <c r="N35" s="172">
        <f t="shared" si="25"/>
        <v>2.6953130414867661</v>
      </c>
      <c r="O35" s="172">
        <f t="shared" si="25"/>
        <v>1.5936043282968926</v>
      </c>
      <c r="P35" s="172">
        <f t="shared" si="25"/>
        <v>2.7663140855393142</v>
      </c>
      <c r="Q35" s="172">
        <f t="shared" si="25"/>
        <v>5.2283719318264854</v>
      </c>
      <c r="R35" s="172">
        <f t="shared" si="25"/>
        <v>5.7187734209944017</v>
      </c>
      <c r="S35" s="172">
        <f t="shared" si="25"/>
        <v>19.973956683776585</v>
      </c>
    </row>
    <row r="36" spans="1:26">
      <c r="A36" s="2" t="s">
        <v>18</v>
      </c>
      <c r="B36" s="109">
        <f>SUM(B3+B6+B9+B12+B15+B18+B21+B24+B27+B30+B33)</f>
        <v>47077069.175778687</v>
      </c>
      <c r="C36" s="109">
        <f t="shared" ref="C36:E36" si="26">SUM(C3+C6+C9+C12+C15+C18+C21+C24+C27+C30+C33)</f>
        <v>26483267.365306791</v>
      </c>
      <c r="D36" s="109">
        <f t="shared" si="26"/>
        <v>37733341.548660278</v>
      </c>
      <c r="E36" s="109">
        <f t="shared" si="26"/>
        <v>18436744.548873194</v>
      </c>
      <c r="S36" s="109">
        <f>SUM(S3+S6+S9+S12+S15+S18+S21+S24+S27+S30+S33)</f>
        <v>5922266.7888872372</v>
      </c>
    </row>
    <row r="37" spans="1:26">
      <c r="A37" s="2" t="s">
        <v>978</v>
      </c>
      <c r="B37" s="109">
        <f>SUM(B4+B7+B10+B13+B16+B19+B22+B25+B28+B31+B34)</f>
        <v>504957.37853291514</v>
      </c>
      <c r="C37" s="109">
        <f t="shared" ref="C37:E37" si="27">SUM(C4+C7+C10+C13+C16+C19+C22+C25+C28+C31+C34)</f>
        <v>382626.4435485127</v>
      </c>
      <c r="D37" s="109">
        <f t="shared" si="27"/>
        <v>696976.24086505745</v>
      </c>
      <c r="E37" s="109">
        <f t="shared" si="27"/>
        <v>938094.41048416332</v>
      </c>
      <c r="S37" s="109">
        <f>SUM(S4+S7+S10+S13+S16+S19+S22+S25+S28+S31+S34)</f>
        <v>1237172.6090214497</v>
      </c>
    </row>
    <row r="38" spans="1:26">
      <c r="A38" s="2" t="s">
        <v>1030</v>
      </c>
      <c r="B38" s="110">
        <f>B37/B36*100</f>
        <v>1.0726185537325621</v>
      </c>
      <c r="C38" s="110">
        <f t="shared" ref="C38:E38" si="28">C37/C36*100</f>
        <v>1.4447856386850333</v>
      </c>
      <c r="D38" s="110">
        <f t="shared" si="28"/>
        <v>1.8471097768170062</v>
      </c>
      <c r="E38" s="110">
        <f t="shared" si="28"/>
        <v>5.0881781650627538</v>
      </c>
      <c r="S38" s="110">
        <f t="shared" ref="S38" si="29">S37/S36*100</f>
        <v>20.890187036877951</v>
      </c>
    </row>
  </sheetData>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34"/>
  <sheetViews>
    <sheetView zoomScale="90" zoomScaleNormal="90" workbookViewId="0">
      <selection activeCell="J8" sqref="J8"/>
    </sheetView>
  </sheetViews>
  <sheetFormatPr defaultRowHeight="15"/>
  <sheetData>
    <row r="1" spans="1:1">
      <c r="A1" t="s">
        <v>1029</v>
      </c>
    </row>
    <row r="2" spans="1:1">
      <c r="A2" t="s">
        <v>1028</v>
      </c>
    </row>
    <row r="3" spans="1:1">
      <c r="A3" t="s">
        <v>1026</v>
      </c>
    </row>
    <row r="4" spans="1:1">
      <c r="A4" t="s">
        <v>1027</v>
      </c>
    </row>
    <row r="6" spans="1:1">
      <c r="A6" s="120" t="s">
        <v>1026</v>
      </c>
    </row>
    <row r="7" spans="1:1">
      <c r="A7" s="119" t="s">
        <v>80</v>
      </c>
    </row>
    <row r="8" spans="1:1">
      <c r="A8" s="119" t="s">
        <v>82</v>
      </c>
    </row>
    <row r="9" spans="1:1">
      <c r="A9" s="119" t="s">
        <v>83</v>
      </c>
    </row>
    <row r="10" spans="1:1">
      <c r="A10" s="119" t="s">
        <v>85</v>
      </c>
    </row>
    <row r="11" spans="1:1">
      <c r="A11" s="119"/>
    </row>
    <row r="12" spans="1:1">
      <c r="A12" s="120" t="s">
        <v>1027</v>
      </c>
    </row>
    <row r="13" spans="1:1">
      <c r="A13" s="119" t="s">
        <v>81</v>
      </c>
    </row>
    <row r="14" spans="1:1">
      <c r="A14" s="119" t="s">
        <v>92</v>
      </c>
    </row>
    <row r="15" spans="1:1">
      <c r="A15" s="119" t="s">
        <v>94</v>
      </c>
    </row>
    <row r="16" spans="1:1">
      <c r="A16" s="119" t="s">
        <v>96</v>
      </c>
    </row>
    <row r="17" spans="1:1">
      <c r="A17" s="119" t="s">
        <v>23</v>
      </c>
    </row>
    <row r="18" spans="1:1">
      <c r="A18" s="119" t="s">
        <v>100</v>
      </c>
    </row>
    <row r="19" spans="1:1">
      <c r="A19" s="119"/>
    </row>
    <row r="20" spans="1:1">
      <c r="A20" s="120" t="s">
        <v>1028</v>
      </c>
    </row>
    <row r="21" spans="1:1">
      <c r="A21" s="119" t="s">
        <v>89</v>
      </c>
    </row>
    <row r="22" spans="1:1">
      <c r="A22" s="119" t="s">
        <v>95</v>
      </c>
    </row>
    <row r="23" spans="1:1">
      <c r="A23" s="119" t="s">
        <v>97</v>
      </c>
    </row>
    <row r="24" spans="1:1">
      <c r="A24" s="119" t="s">
        <v>98</v>
      </c>
    </row>
    <row r="25" spans="1:1">
      <c r="A25" s="119" t="s">
        <v>99</v>
      </c>
    </row>
    <row r="26" spans="1:1">
      <c r="A26" s="119" t="s">
        <v>102</v>
      </c>
    </row>
    <row r="27" spans="1:1">
      <c r="A27" s="119"/>
    </row>
    <row r="28" spans="1:1">
      <c r="A28" s="120" t="s">
        <v>1029</v>
      </c>
    </row>
    <row r="29" spans="1:1">
      <c r="A29" s="119" t="s">
        <v>29</v>
      </c>
    </row>
    <row r="30" spans="1:1">
      <c r="A30" s="119" t="s">
        <v>30</v>
      </c>
    </row>
    <row r="31" spans="1:1">
      <c r="A31" s="119" t="s">
        <v>73</v>
      </c>
    </row>
    <row r="32" spans="1:1">
      <c r="A32" s="119" t="s">
        <v>22</v>
      </c>
    </row>
    <row r="33" spans="1:1">
      <c r="A33" s="119" t="s">
        <v>84</v>
      </c>
    </row>
    <row r="34" spans="1:1">
      <c r="A34" s="119" t="s">
        <v>103</v>
      </c>
    </row>
  </sheetData>
  <sortState ref="A1:A4">
    <sortCondition ref="A4"/>
  </sortState>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31"/>
  <sheetViews>
    <sheetView topLeftCell="A10" zoomScaleNormal="100" workbookViewId="0">
      <selection activeCell="A2" sqref="A2:A29"/>
    </sheetView>
  </sheetViews>
  <sheetFormatPr defaultRowHeight="15" customHeight="1"/>
  <sheetData>
    <row r="1" spans="1:1" ht="15" customHeight="1">
      <c r="A1" s="299" t="s">
        <v>1029</v>
      </c>
    </row>
    <row r="2" spans="1:1" ht="15" customHeight="1">
      <c r="A2" s="119" t="s">
        <v>29</v>
      </c>
    </row>
    <row r="3" spans="1:1" ht="15" customHeight="1">
      <c r="A3" s="119" t="s">
        <v>30</v>
      </c>
    </row>
    <row r="4" spans="1:1" ht="15" customHeight="1">
      <c r="A4" s="119" t="s">
        <v>73</v>
      </c>
    </row>
    <row r="5" spans="1:1" ht="15" customHeight="1">
      <c r="A5" s="119" t="s">
        <v>22</v>
      </c>
    </row>
    <row r="6" spans="1:1" ht="15" customHeight="1">
      <c r="A6" s="119" t="s">
        <v>84</v>
      </c>
    </row>
    <row r="7" spans="1:1" ht="15" customHeight="1">
      <c r="A7" s="119" t="s">
        <v>103</v>
      </c>
    </row>
    <row r="8" spans="1:1" ht="15" customHeight="1">
      <c r="A8" s="119"/>
    </row>
    <row r="9" spans="1:1" ht="15" customHeight="1">
      <c r="A9" s="299" t="s">
        <v>1028</v>
      </c>
    </row>
    <row r="10" spans="1:1" ht="15" customHeight="1">
      <c r="A10" s="119" t="s">
        <v>89</v>
      </c>
    </row>
    <row r="11" spans="1:1" ht="15" customHeight="1">
      <c r="A11" s="119" t="s">
        <v>95</v>
      </c>
    </row>
    <row r="12" spans="1:1" ht="15" customHeight="1">
      <c r="A12" s="119" t="s">
        <v>97</v>
      </c>
    </row>
    <row r="13" spans="1:1" ht="15" customHeight="1">
      <c r="A13" s="119" t="s">
        <v>98</v>
      </c>
    </row>
    <row r="14" spans="1:1" ht="15" customHeight="1">
      <c r="A14" s="119" t="s">
        <v>99</v>
      </c>
    </row>
    <row r="15" spans="1:1" ht="15" customHeight="1">
      <c r="A15" s="119" t="s">
        <v>102</v>
      </c>
    </row>
    <row r="16" spans="1:1" ht="15" customHeight="1">
      <c r="A16" s="119"/>
    </row>
    <row r="17" spans="1:1" ht="15" customHeight="1">
      <c r="A17" s="299" t="s">
        <v>1026</v>
      </c>
    </row>
    <row r="18" spans="1:1" ht="15" customHeight="1">
      <c r="A18" s="119" t="s">
        <v>80</v>
      </c>
    </row>
    <row r="19" spans="1:1" ht="15" customHeight="1">
      <c r="A19" s="119" t="s">
        <v>82</v>
      </c>
    </row>
    <row r="20" spans="1:1" ht="15" customHeight="1">
      <c r="A20" s="119" t="s">
        <v>83</v>
      </c>
    </row>
    <row r="21" spans="1:1" ht="15" customHeight="1">
      <c r="A21" s="119" t="s">
        <v>85</v>
      </c>
    </row>
    <row r="22" spans="1:1" ht="15" customHeight="1">
      <c r="A22" s="119"/>
    </row>
    <row r="23" spans="1:1" ht="15" customHeight="1">
      <c r="A23" s="299" t="s">
        <v>1027</v>
      </c>
    </row>
    <row r="24" spans="1:1" ht="15" customHeight="1">
      <c r="A24" s="119" t="s">
        <v>81</v>
      </c>
    </row>
    <row r="25" spans="1:1" ht="15" customHeight="1">
      <c r="A25" s="119" t="s">
        <v>92</v>
      </c>
    </row>
    <row r="26" spans="1:1" ht="15" customHeight="1">
      <c r="A26" s="119" t="s">
        <v>94</v>
      </c>
    </row>
    <row r="27" spans="1:1" ht="15" customHeight="1">
      <c r="A27" s="119" t="s">
        <v>96</v>
      </c>
    </row>
    <row r="28" spans="1:1" ht="15" customHeight="1">
      <c r="A28" s="119" t="s">
        <v>23</v>
      </c>
    </row>
    <row r="29" spans="1:1" ht="15" customHeight="1">
      <c r="A29" s="119" t="s">
        <v>100</v>
      </c>
    </row>
    <row r="30" spans="1:1" ht="15" customHeight="1">
      <c r="A30" s="119"/>
    </row>
    <row r="31" spans="1:1" ht="15" customHeight="1">
      <c r="A31" s="119"/>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zoomScaleNormal="100" workbookViewId="0">
      <selection activeCell="C20" sqref="C20"/>
    </sheetView>
  </sheetViews>
  <sheetFormatPr defaultRowHeight="15"/>
  <cols>
    <col min="1" max="1" width="77.140625" style="307" customWidth="1"/>
  </cols>
  <sheetData>
    <row r="1" spans="1:1" ht="54.75" customHeight="1">
      <c r="A1" s="304" t="s">
        <v>1139</v>
      </c>
    </row>
    <row r="2" spans="1:1" ht="102">
      <c r="A2" s="304" t="s">
        <v>1140</v>
      </c>
    </row>
    <row r="3" spans="1:1" ht="63.75">
      <c r="A3" s="304" t="s">
        <v>1141</v>
      </c>
    </row>
    <row r="4" spans="1:1" ht="51">
      <c r="A4" s="304" t="s">
        <v>1142</v>
      </c>
    </row>
    <row r="5" spans="1:1" ht="127.5">
      <c r="A5" s="304" t="s">
        <v>1143</v>
      </c>
    </row>
    <row r="6" spans="1:1" ht="51">
      <c r="A6" s="304" t="s">
        <v>1144</v>
      </c>
    </row>
    <row r="7" spans="1:1" ht="25.5">
      <c r="A7" s="304" t="s">
        <v>1170</v>
      </c>
    </row>
    <row r="8" spans="1:1" ht="102">
      <c r="A8" s="304" t="s">
        <v>1145</v>
      </c>
    </row>
    <row r="9" spans="1:1" ht="51">
      <c r="A9" s="304" t="s">
        <v>1146</v>
      </c>
    </row>
    <row r="10" spans="1:1" ht="38.25">
      <c r="A10" s="304" t="s">
        <v>1147</v>
      </c>
    </row>
    <row r="11" spans="1:1" ht="29.25" customHeight="1">
      <c r="A11" s="304" t="s">
        <v>1148</v>
      </c>
    </row>
    <row r="12" spans="1:1" ht="51">
      <c r="A12" s="304" t="s">
        <v>1179</v>
      </c>
    </row>
    <row r="13" spans="1:1" ht="38.25">
      <c r="A13" s="304" t="s">
        <v>1149</v>
      </c>
    </row>
    <row r="14" spans="1:1" ht="28.5" customHeight="1">
      <c r="A14" s="304" t="s">
        <v>1182</v>
      </c>
    </row>
    <row r="15" spans="1:1" ht="51">
      <c r="A15" s="304" t="s">
        <v>1150</v>
      </c>
    </row>
    <row r="16" spans="1:1" ht="63.75">
      <c r="A16" s="304" t="s">
        <v>1151</v>
      </c>
    </row>
    <row r="17" spans="1:2" ht="91.5" customHeight="1">
      <c r="A17" s="304" t="s">
        <v>1183</v>
      </c>
    </row>
    <row r="18" spans="1:2" ht="51">
      <c r="A18" s="304" t="s">
        <v>1152</v>
      </c>
    </row>
    <row r="19" spans="1:2" ht="38.25">
      <c r="A19" s="304" t="s">
        <v>1153</v>
      </c>
    </row>
    <row r="20" spans="1:2" ht="63.75">
      <c r="A20" s="304" t="s">
        <v>1154</v>
      </c>
    </row>
    <row r="21" spans="1:2" ht="51">
      <c r="A21" s="304" t="s">
        <v>1155</v>
      </c>
    </row>
    <row r="22" spans="1:2" ht="51">
      <c r="A22" s="304" t="s">
        <v>1181</v>
      </c>
    </row>
    <row r="23" spans="1:2" ht="25.5">
      <c r="A23" s="304" t="s">
        <v>1186</v>
      </c>
    </row>
    <row r="24" spans="1:2" ht="25.5">
      <c r="A24" s="304" t="s">
        <v>1156</v>
      </c>
    </row>
    <row r="25" spans="1:2" ht="25.5">
      <c r="A25" s="304" t="s">
        <v>1157</v>
      </c>
    </row>
    <row r="26" spans="1:2">
      <c r="A26" s="304" t="s">
        <v>1172</v>
      </c>
    </row>
    <row r="27" spans="1:2" ht="38.25">
      <c r="A27" s="304" t="s">
        <v>1185</v>
      </c>
    </row>
    <row r="28" spans="1:2">
      <c r="A28" s="305" t="s">
        <v>1161</v>
      </c>
    </row>
    <row r="29" spans="1:2">
      <c r="A29" s="305"/>
    </row>
    <row r="30" spans="1:2">
      <c r="A30" s="309" t="s">
        <v>1174</v>
      </c>
    </row>
    <row r="31" spans="1:2" ht="51.75">
      <c r="A31" s="308" t="s">
        <v>1166</v>
      </c>
      <c r="B31" s="306"/>
    </row>
    <row r="32" spans="1:2" ht="39">
      <c r="A32" s="308" t="s">
        <v>1158</v>
      </c>
      <c r="B32" s="306"/>
    </row>
    <row r="33" spans="1:2" ht="39">
      <c r="A33" s="308" t="s">
        <v>1159</v>
      </c>
      <c r="B33" s="306"/>
    </row>
    <row r="34" spans="1:2" ht="26.25">
      <c r="A34" s="308" t="s">
        <v>1162</v>
      </c>
      <c r="B34" s="306"/>
    </row>
    <row r="35" spans="1:2" ht="26.25" customHeight="1">
      <c r="A35" s="308" t="s">
        <v>1163</v>
      </c>
      <c r="B35" s="306"/>
    </row>
    <row r="36" spans="1:2" ht="26.25">
      <c r="A36" s="308" t="s">
        <v>1160</v>
      </c>
      <c r="B36" s="306"/>
    </row>
    <row r="37" spans="1:2" ht="39" customHeight="1">
      <c r="A37" s="308" t="s">
        <v>1164</v>
      </c>
    </row>
    <row r="38" spans="1:2" ht="26.25">
      <c r="A38" s="308" t="s">
        <v>1165</v>
      </c>
    </row>
    <row r="39" spans="1:2" ht="26.25">
      <c r="A39" s="308" t="s">
        <v>1184</v>
      </c>
    </row>
    <row r="40" spans="1:2" ht="26.25">
      <c r="A40" s="308" t="s">
        <v>1171</v>
      </c>
    </row>
  </sheetData>
  <hyperlinks>
    <hyperlink ref="A31" r:id="rId1" display="1. United Nations, Department of Economic and Social Affairs, Population Division, World Contraceptive Use 2017 (POP/DB/CP/Rev2017, 2017). Available from http://www.un.org/en/development/desa/population/publications/dataset/contraception/wcu2017/UNPD_WCU2017_Methodology.pdf. "/>
    <hyperlink ref="A32" r:id="rId2"/>
    <hyperlink ref="A33" r:id="rId3"/>
    <hyperlink ref="A34" r:id="rId4"/>
    <hyperlink ref="A35" r:id="rId5"/>
    <hyperlink ref="A36" r:id="rId6"/>
    <hyperlink ref="A37" r:id="rId7" display="7. United Nations, Department of Economic and Social Affairs, and United Nations Children’s Fund, Migration Profiles Common Set of Indicators: Definitions and Sources (n.d.). Available from http://esa.un.org/MigGMGProfiles/Definitions%20and%20Sources/definitions_sources.htm."/>
    <hyperlink ref="A38" r:id="rId8"/>
    <hyperlink ref="A40" r:id="rId9" display="12. United Nations, Department of Economic and Social Affairs, Definition of Youth.  Available from https://www.un.org/esa/socdev/documents/youth/fact-sheets/youth-definition.pdf."/>
    <hyperlink ref="A39" r:id="rId10" display="9. International Labour Organization, ILOSTAT Unemployment,  ILO Modelled Estimates, November 2018.  Available from https://www.ilo.org/ilostat (accessed 18 June 2019)."/>
  </hyperlinks>
  <pageMargins left="0.7" right="0.7" top="0.75" bottom="0.75" header="0.3" footer="0.3"/>
  <pageSetup paperSize="9" orientation="portrait" verticalDpi="0"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D734"/>
  <sheetViews>
    <sheetView tabSelected="1" zoomScaleNormal="100" workbookViewId="0">
      <selection activeCell="B13" sqref="B13"/>
    </sheetView>
  </sheetViews>
  <sheetFormatPr defaultRowHeight="15" customHeight="1"/>
  <cols>
    <col min="1" max="2" width="15.85546875" style="188" customWidth="1"/>
    <col min="3" max="9" width="12.28515625" style="188" customWidth="1"/>
    <col min="10" max="13" width="9.140625" style="188"/>
    <col min="14" max="14" width="13.7109375" style="188" customWidth="1"/>
    <col min="15" max="15" width="12.140625" style="188" customWidth="1"/>
    <col min="16" max="17" width="9.140625" style="188"/>
    <col min="18" max="18" width="10" style="188" customWidth="1"/>
    <col min="19" max="16384" width="9.140625" style="188"/>
  </cols>
  <sheetData>
    <row r="1" spans="1:7" ht="15" customHeight="1">
      <c r="A1" s="183" t="s">
        <v>1029</v>
      </c>
    </row>
    <row r="2" spans="1:7" ht="15" customHeight="1">
      <c r="A2" s="300" t="s">
        <v>1129</v>
      </c>
    </row>
    <row r="3" spans="1:7" ht="15" customHeight="1">
      <c r="A3" s="185"/>
    </row>
    <row r="4" spans="1:7" ht="15" customHeight="1">
      <c r="A4" s="322" t="s">
        <v>0</v>
      </c>
      <c r="B4" s="323"/>
    </row>
    <row r="6" spans="1:7" ht="15" customHeight="1">
      <c r="A6" s="324" t="s">
        <v>25</v>
      </c>
    </row>
    <row r="7" spans="1:7" ht="15" customHeight="1">
      <c r="A7" s="316" t="s">
        <v>19</v>
      </c>
      <c r="B7" s="313" t="s">
        <v>2</v>
      </c>
      <c r="C7" s="314" t="s">
        <v>1</v>
      </c>
      <c r="D7" s="315" t="s">
        <v>18</v>
      </c>
    </row>
    <row r="8" spans="1:7" ht="15" customHeight="1">
      <c r="A8" s="317" t="s">
        <v>3</v>
      </c>
      <c r="B8" s="310">
        <f>VLOOKUP($A$1,'WPP Regional'!$A:$II,E8,0)</f>
        <v>15440.460999999999</v>
      </c>
      <c r="C8" s="311">
        <f>VLOOKUP($A$1,'WPP Regional'!$A:$II,F8,0)</f>
        <v>15497.481</v>
      </c>
      <c r="D8" s="312">
        <f>VLOOKUP($A$1,'WPP Regional'!$A:$MZ,G8,0)</f>
        <v>30937.941999999999</v>
      </c>
      <c r="E8" s="192">
        <v>2</v>
      </c>
      <c r="F8" s="192">
        <v>123</v>
      </c>
      <c r="G8" s="192">
        <v>244</v>
      </c>
    </row>
    <row r="9" spans="1:7" ht="15" customHeight="1">
      <c r="A9" s="317" t="s">
        <v>4</v>
      </c>
      <c r="B9" s="310">
        <f>VLOOKUP($A$1,'WPP Regional'!$A:$II,E9,0)</f>
        <v>17959.830000000002</v>
      </c>
      <c r="C9" s="311">
        <f>VLOOKUP($A$1,'WPP Regional'!$A:$II,F9,0)</f>
        <v>18032.128000000001</v>
      </c>
      <c r="D9" s="312">
        <f>VLOOKUP($A$1,'WPP Regional'!$A:$MZ,G9,0)</f>
        <v>35991.957999999999</v>
      </c>
      <c r="E9" s="192">
        <v>7</v>
      </c>
      <c r="F9" s="192">
        <v>128</v>
      </c>
      <c r="G9" s="192">
        <v>249</v>
      </c>
    </row>
    <row r="10" spans="1:7" ht="15" customHeight="1">
      <c r="A10" s="317" t="s">
        <v>5</v>
      </c>
      <c r="B10" s="310">
        <f>VLOOKUP($A$1,'WPP Regional'!$A:$II,E10,0)</f>
        <v>21028.670999999998</v>
      </c>
      <c r="C10" s="311">
        <f>VLOOKUP($A$1,'WPP Regional'!$A:$II,F10,0)</f>
        <v>21090.334999999999</v>
      </c>
      <c r="D10" s="312">
        <f>VLOOKUP($A$1,'WPP Regional'!$A:$MZ,G10,0)</f>
        <v>42119.006000000001</v>
      </c>
      <c r="E10" s="192">
        <v>12</v>
      </c>
      <c r="F10" s="192">
        <v>133</v>
      </c>
      <c r="G10" s="192">
        <v>254</v>
      </c>
    </row>
    <row r="11" spans="1:7" ht="15" customHeight="1">
      <c r="A11" s="317" t="s">
        <v>6</v>
      </c>
      <c r="B11" s="310">
        <f>VLOOKUP($A$1,'WPP Regional'!$A:$II,E11,0)</f>
        <v>25080.965</v>
      </c>
      <c r="C11" s="311">
        <f>VLOOKUP($A$1,'WPP Regional'!$A:$II,F11,0)</f>
        <v>24838.145</v>
      </c>
      <c r="D11" s="312">
        <f>VLOOKUP($A$1,'WPP Regional'!$A:$MZ,G11,0)</f>
        <v>49919.11</v>
      </c>
      <c r="E11" s="192">
        <v>17</v>
      </c>
      <c r="F11" s="192">
        <v>138</v>
      </c>
      <c r="G11" s="192">
        <v>259</v>
      </c>
    </row>
    <row r="12" spans="1:7" ht="15" customHeight="1">
      <c r="A12" s="317" t="s">
        <v>7</v>
      </c>
      <c r="B12" s="310">
        <f>VLOOKUP($A$1,'WPP Regional'!$A:$II,E12,0)</f>
        <v>28844.571</v>
      </c>
      <c r="C12" s="311">
        <f>VLOOKUP($A$1,'WPP Regional'!$A:$II,F12,0)</f>
        <v>28601.920999999998</v>
      </c>
      <c r="D12" s="312">
        <f>VLOOKUP($A$1,'WPP Regional'!$A:$MZ,G12,0)</f>
        <v>57446.491999999998</v>
      </c>
      <c r="E12" s="192">
        <v>22</v>
      </c>
      <c r="F12" s="192">
        <v>143</v>
      </c>
      <c r="G12" s="192">
        <v>264</v>
      </c>
    </row>
    <row r="13" spans="1:7" ht="15" customHeight="1">
      <c r="A13" s="317" t="s">
        <v>8</v>
      </c>
      <c r="B13" s="310">
        <f>VLOOKUP($A$1,'WPP Regional'!$A:$II,E13,0)</f>
        <v>33085.872000000003</v>
      </c>
      <c r="C13" s="311">
        <f>VLOOKUP($A$1,'WPP Regional'!$A:$II,F13,0)</f>
        <v>32836.985000000001</v>
      </c>
      <c r="D13" s="312">
        <f>VLOOKUP($A$1,'WPP Regional'!$A:$MZ,G13,0)</f>
        <v>65922.857000000004</v>
      </c>
      <c r="E13" s="192">
        <v>27</v>
      </c>
      <c r="F13" s="192">
        <v>148</v>
      </c>
      <c r="G13" s="192">
        <v>269</v>
      </c>
    </row>
    <row r="14" spans="1:7" ht="15" customHeight="1">
      <c r="A14" s="317" t="s">
        <v>9</v>
      </c>
      <c r="B14" s="310">
        <f>VLOOKUP($A$1,'WPP Regional'!$A:$II,E14,0)</f>
        <v>37461.571000000004</v>
      </c>
      <c r="C14" s="311">
        <f>VLOOKUP($A$1,'WPP Regional'!$A:$II,F14,0)</f>
        <v>37306.273000000001</v>
      </c>
      <c r="D14" s="312">
        <f>VLOOKUP($A$1,'WPP Regional'!$A:$MZ,G14,0)</f>
        <v>74767.843999999997</v>
      </c>
      <c r="E14" s="192">
        <v>32</v>
      </c>
      <c r="F14" s="192">
        <v>153</v>
      </c>
      <c r="G14" s="192">
        <v>274</v>
      </c>
    </row>
    <row r="15" spans="1:7" ht="15" customHeight="1">
      <c r="A15" s="317" t="s">
        <v>10</v>
      </c>
      <c r="B15" s="310">
        <f>VLOOKUP($A$1,'WPP Regional'!$A:$II,E15,0)</f>
        <v>42566.432999999997</v>
      </c>
      <c r="C15" s="311">
        <f>VLOOKUP($A$1,'WPP Regional'!$A:$II,F15,0)</f>
        <v>42369.337</v>
      </c>
      <c r="D15" s="312">
        <f>VLOOKUP($A$1,'WPP Regional'!$A:$MZ,G15,0)</f>
        <v>84935.77</v>
      </c>
      <c r="E15" s="192">
        <v>37</v>
      </c>
      <c r="F15" s="192">
        <v>158</v>
      </c>
      <c r="G15" s="192">
        <v>279</v>
      </c>
    </row>
    <row r="16" spans="1:7" ht="15" customHeight="1">
      <c r="A16" s="317" t="s">
        <v>11</v>
      </c>
      <c r="B16" s="310">
        <f>VLOOKUP($A$1,'WPP Regional'!$A:$II,E16,0)</f>
        <v>48148.993999999999</v>
      </c>
      <c r="C16" s="311">
        <f>VLOOKUP($A$1,'WPP Regional'!$A:$II,F16,0)</f>
        <v>47926.718999999997</v>
      </c>
      <c r="D16" s="312">
        <f>VLOOKUP($A$1,'WPP Regional'!$A:$MZ,G16,0)</f>
        <v>96075.713000000003</v>
      </c>
      <c r="E16" s="192">
        <v>42</v>
      </c>
      <c r="F16" s="192">
        <v>163</v>
      </c>
      <c r="G16" s="192">
        <v>284</v>
      </c>
    </row>
    <row r="17" spans="1:14" ht="15" customHeight="1">
      <c r="A17" s="317" t="s">
        <v>12</v>
      </c>
      <c r="B17" s="310">
        <f>VLOOKUP($A$1,'WPP Regional'!$A:$II,E17,0)</f>
        <v>54208.955999999998</v>
      </c>
      <c r="C17" s="311">
        <f>VLOOKUP($A$1,'WPP Regional'!$A:$II,F17,0)</f>
        <v>53973.355000000003</v>
      </c>
      <c r="D17" s="312">
        <f>VLOOKUP($A$1,'WPP Regional'!$A:$MZ,G17,0)</f>
        <v>108182.311</v>
      </c>
      <c r="E17" s="192">
        <v>47</v>
      </c>
      <c r="F17" s="192">
        <v>168</v>
      </c>
      <c r="G17" s="192">
        <v>289</v>
      </c>
    </row>
    <row r="18" spans="1:14" ht="15" customHeight="1">
      <c r="A18" s="317" t="s">
        <v>13</v>
      </c>
      <c r="B18" s="310">
        <f>VLOOKUP($A$1,'WPP Regional'!$A:$II,E18,0)</f>
        <v>60615.872000000003</v>
      </c>
      <c r="C18" s="311">
        <f>VLOOKUP($A$1,'WPP Regional'!$A:$II,F18,0)</f>
        <v>60382.595000000001</v>
      </c>
      <c r="D18" s="312">
        <f>VLOOKUP($A$1,'WPP Regional'!$A:$MZ,G18,0)</f>
        <v>120998.467</v>
      </c>
      <c r="E18" s="192">
        <v>52</v>
      </c>
      <c r="F18" s="192">
        <v>173</v>
      </c>
      <c r="G18" s="192">
        <v>294</v>
      </c>
    </row>
    <row r="19" spans="1:14" ht="15" customHeight="1">
      <c r="A19" s="317" t="s">
        <v>14</v>
      </c>
      <c r="B19" s="310">
        <f>VLOOKUP($A$1,'WPP Regional'!$A:$II,E19,0)</f>
        <v>67286.864000000001</v>
      </c>
      <c r="C19" s="311">
        <f>VLOOKUP($A$1,'WPP Regional'!$A:$II,F19,0)</f>
        <v>67080.815000000002</v>
      </c>
      <c r="D19" s="312">
        <f>VLOOKUP($A$1,'WPP Regional'!$A:$MZ,G19,0)</f>
        <v>134367.679</v>
      </c>
      <c r="E19" s="192">
        <v>57</v>
      </c>
      <c r="F19" s="192">
        <v>178</v>
      </c>
      <c r="G19" s="192">
        <v>299</v>
      </c>
    </row>
    <row r="20" spans="1:14" ht="15" customHeight="1">
      <c r="A20" s="317" t="s">
        <v>15</v>
      </c>
      <c r="B20" s="310">
        <f>VLOOKUP($A$1,'WPP Regional'!$A:$II,E20,0)</f>
        <v>74125.638000000006</v>
      </c>
      <c r="C20" s="311">
        <f>VLOOKUP($A$1,'WPP Regional'!$A:$II,F20,0)</f>
        <v>73969.998999999996</v>
      </c>
      <c r="D20" s="312">
        <f>VLOOKUP($A$1,'WPP Regional'!$A:$MZ,G20,0)</f>
        <v>148095.63699999999</v>
      </c>
      <c r="E20" s="192">
        <v>62</v>
      </c>
      <c r="F20" s="192">
        <v>183</v>
      </c>
      <c r="G20" s="192">
        <v>304</v>
      </c>
    </row>
    <row r="21" spans="1:14" ht="15" customHeight="1">
      <c r="A21" s="317" t="s">
        <v>16</v>
      </c>
      <c r="B21" s="310">
        <f>VLOOKUP($A$1,'WPP Regional'!$A:$II,E21,0)</f>
        <v>81035.634999999995</v>
      </c>
      <c r="C21" s="311">
        <f>VLOOKUP($A$1,'WPP Regional'!$A:$II,F21,0)</f>
        <v>80970.921000000002</v>
      </c>
      <c r="D21" s="312">
        <f>VLOOKUP($A$1,'WPP Regional'!$A:$MZ,G21,0)</f>
        <v>162006.55600000001</v>
      </c>
      <c r="E21" s="192">
        <v>67</v>
      </c>
      <c r="F21" s="192">
        <v>188</v>
      </c>
      <c r="G21" s="192">
        <v>309</v>
      </c>
    </row>
    <row r="22" spans="1:14" ht="15" customHeight="1">
      <c r="A22" s="317" t="s">
        <v>17</v>
      </c>
      <c r="B22" s="310">
        <f>VLOOKUP($A$1,'WPP Regional'!$A:$II,E22,0)</f>
        <v>87954.67</v>
      </c>
      <c r="C22" s="311">
        <f>VLOOKUP($A$1,'WPP Regional'!$A:$II,F22,0)</f>
        <v>88032.608999999997</v>
      </c>
      <c r="D22" s="312">
        <f>VLOOKUP($A$1,'WPP Regional'!$A:$MZ,G22,0)</f>
        <v>175987.27900000001</v>
      </c>
      <c r="E22" s="192">
        <v>72</v>
      </c>
      <c r="F22" s="192">
        <v>193</v>
      </c>
      <c r="G22" s="192">
        <v>314</v>
      </c>
    </row>
    <row r="23" spans="1:14" ht="15" customHeight="1">
      <c r="A23" s="185"/>
      <c r="B23" s="193"/>
      <c r="C23" s="193"/>
      <c r="D23" s="193"/>
      <c r="E23" s="193"/>
      <c r="F23" s="193"/>
      <c r="G23" s="193"/>
      <c r="H23" s="193"/>
      <c r="I23" s="194"/>
      <c r="J23" s="195"/>
      <c r="K23" s="195"/>
      <c r="L23" s="195"/>
      <c r="M23" s="195"/>
      <c r="N23" s="195"/>
    </row>
    <row r="38" spans="1:8" ht="15" customHeight="1">
      <c r="A38" s="185" t="s">
        <v>561</v>
      </c>
      <c r="B38" s="196"/>
      <c r="C38" s="196"/>
      <c r="D38" s="196"/>
      <c r="E38" s="196"/>
      <c r="F38" s="196"/>
      <c r="G38" s="196"/>
      <c r="H38" s="196"/>
    </row>
    <row r="39" spans="1:8" ht="15" customHeight="1">
      <c r="A39" s="276" t="s">
        <v>1176</v>
      </c>
      <c r="B39" s="196"/>
      <c r="C39" s="196"/>
      <c r="D39" s="196"/>
      <c r="E39" s="196"/>
      <c r="F39" s="196"/>
      <c r="G39" s="196"/>
      <c r="H39" s="196"/>
    </row>
    <row r="40" spans="1:8" ht="15" customHeight="1">
      <c r="A40" s="185"/>
      <c r="B40" s="196"/>
      <c r="C40" s="196"/>
      <c r="D40" s="196"/>
      <c r="E40" s="196"/>
      <c r="F40" s="196"/>
      <c r="G40" s="196"/>
      <c r="H40" s="196"/>
    </row>
    <row r="41" spans="1:8" ht="15" customHeight="1">
      <c r="A41" s="324" t="s">
        <v>504</v>
      </c>
      <c r="B41" s="198"/>
      <c r="D41" s="196"/>
      <c r="E41" s="196"/>
      <c r="F41" s="196"/>
      <c r="G41" s="196"/>
      <c r="H41" s="196"/>
    </row>
    <row r="42" spans="1:8" ht="51.75">
      <c r="A42" s="316" t="s">
        <v>19</v>
      </c>
      <c r="B42" s="313" t="s">
        <v>505</v>
      </c>
      <c r="D42" s="196"/>
      <c r="E42" s="196"/>
      <c r="F42" s="196"/>
      <c r="G42" s="196"/>
      <c r="H42" s="196"/>
    </row>
    <row r="43" spans="1:8" ht="15" customHeight="1">
      <c r="A43" s="321" t="s">
        <v>506</v>
      </c>
      <c r="B43" s="318">
        <f>VLOOKUP($A$1,'WPP Regional'!$A:$NN,C43,0)</f>
        <v>3.0259999999999998</v>
      </c>
      <c r="C43" s="192">
        <v>365</v>
      </c>
      <c r="D43" s="196"/>
      <c r="E43" s="196"/>
      <c r="F43" s="196"/>
      <c r="G43" s="196"/>
      <c r="H43" s="196"/>
    </row>
    <row r="44" spans="1:8" ht="15" customHeight="1">
      <c r="A44" s="321" t="s">
        <v>507</v>
      </c>
      <c r="B44" s="318">
        <f>VLOOKUP($A$1,'WPP Regional'!$A:$NN,C44,0)</f>
        <v>3.1440000000000001</v>
      </c>
      <c r="C44" s="192">
        <v>366</v>
      </c>
      <c r="D44" s="196"/>
      <c r="E44" s="196"/>
      <c r="F44" s="196"/>
      <c r="G44" s="196"/>
      <c r="H44" s="196"/>
    </row>
    <row r="45" spans="1:8" ht="15" customHeight="1">
      <c r="A45" s="321" t="s">
        <v>508</v>
      </c>
      <c r="B45" s="318">
        <f>VLOOKUP($A$1,'WPP Regional'!$A:$NN,C45,0)</f>
        <v>3.3980000000000001</v>
      </c>
      <c r="C45" s="192">
        <v>367</v>
      </c>
      <c r="D45" s="196"/>
      <c r="E45" s="196"/>
      <c r="F45" s="196"/>
      <c r="G45" s="196"/>
      <c r="H45" s="196"/>
    </row>
    <row r="46" spans="1:8" ht="15" customHeight="1">
      <c r="A46" s="321" t="s">
        <v>509</v>
      </c>
      <c r="B46" s="318">
        <f>VLOOKUP($A$1,'WPP Regional'!$A:$NN,C46,0)</f>
        <v>2.8090000000000002</v>
      </c>
      <c r="C46" s="192">
        <v>368</v>
      </c>
      <c r="D46" s="196"/>
      <c r="E46" s="196"/>
      <c r="F46" s="196"/>
      <c r="G46" s="196"/>
      <c r="H46" s="196"/>
    </row>
    <row r="47" spans="1:8" ht="15" customHeight="1">
      <c r="A47" s="321" t="s">
        <v>510</v>
      </c>
      <c r="B47" s="318">
        <f>VLOOKUP($A$1,'WPP Regional'!$A:$NN,C47,0)</f>
        <v>2.7530000000000001</v>
      </c>
      <c r="C47" s="192">
        <v>369</v>
      </c>
      <c r="D47" s="196"/>
      <c r="E47" s="196"/>
      <c r="F47" s="196"/>
      <c r="G47" s="196"/>
      <c r="H47" s="196"/>
    </row>
    <row r="48" spans="1:8" ht="15" customHeight="1">
      <c r="A48" s="321" t="s">
        <v>511</v>
      </c>
      <c r="B48" s="318">
        <f>VLOOKUP($A$1,'WPP Regional'!$A:$NN,C48,0)</f>
        <v>2.5179999999999998</v>
      </c>
      <c r="C48" s="192">
        <v>370</v>
      </c>
      <c r="D48" s="196"/>
      <c r="E48" s="196"/>
      <c r="F48" s="196"/>
      <c r="G48" s="196"/>
      <c r="H48" s="196"/>
    </row>
    <row r="49" spans="1:8" ht="15" customHeight="1">
      <c r="A49" s="321" t="s">
        <v>512</v>
      </c>
      <c r="B49" s="318">
        <f>VLOOKUP($A$1,'WPP Regional'!$A:$NN,C49,0)</f>
        <v>2.5499999999999998</v>
      </c>
      <c r="C49" s="192">
        <v>371</v>
      </c>
      <c r="D49" s="196"/>
      <c r="E49" s="196"/>
      <c r="F49" s="196"/>
      <c r="G49" s="196"/>
      <c r="H49" s="196"/>
    </row>
    <row r="50" spans="1:8" ht="15" customHeight="1">
      <c r="A50" s="321" t="s">
        <v>513</v>
      </c>
      <c r="B50" s="318">
        <f>VLOOKUP($A$1,'WPP Regional'!$A:$NN,C50,0)</f>
        <v>2.4649999999999999</v>
      </c>
      <c r="C50" s="192">
        <v>372</v>
      </c>
      <c r="D50" s="196"/>
      <c r="E50" s="196"/>
      <c r="F50" s="196"/>
      <c r="G50" s="196"/>
      <c r="H50" s="196"/>
    </row>
    <row r="51" spans="1:8" ht="15" customHeight="1">
      <c r="A51" s="321" t="s">
        <v>514</v>
      </c>
      <c r="B51" s="318">
        <f>VLOOKUP($A$1,'WPP Regional'!$A:$NN,C51,0)</f>
        <v>2.3740000000000001</v>
      </c>
      <c r="C51" s="192">
        <v>373</v>
      </c>
      <c r="D51" s="196"/>
      <c r="E51" s="196"/>
      <c r="F51" s="196"/>
      <c r="G51" s="196"/>
      <c r="H51" s="196"/>
    </row>
    <row r="52" spans="1:8" ht="15" customHeight="1">
      <c r="A52" s="321" t="s">
        <v>515</v>
      </c>
      <c r="B52" s="318">
        <f>VLOOKUP($A$1,'WPP Regional'!$A:$NN,C52,0)</f>
        <v>2.2389999999999999</v>
      </c>
      <c r="C52" s="192">
        <v>374</v>
      </c>
      <c r="D52" s="196"/>
      <c r="E52" s="196"/>
      <c r="F52" s="196"/>
      <c r="G52" s="196"/>
      <c r="H52" s="196"/>
    </row>
    <row r="53" spans="1:8" ht="15" customHeight="1">
      <c r="A53" s="321" t="s">
        <v>516</v>
      </c>
      <c r="B53" s="318">
        <f>VLOOKUP($A$1,'WPP Regional'!$A:$NN,C53,0)</f>
        <v>2.0960000000000001</v>
      </c>
      <c r="C53" s="192">
        <v>375</v>
      </c>
      <c r="D53" s="196"/>
      <c r="E53" s="196"/>
      <c r="F53" s="196"/>
      <c r="G53" s="196"/>
      <c r="H53" s="196"/>
    </row>
    <row r="54" spans="1:8" ht="15" customHeight="1">
      <c r="A54" s="321" t="s">
        <v>517</v>
      </c>
      <c r="B54" s="318">
        <f>VLOOKUP($A$1,'WPP Regional'!$A:$NN,C54,0)</f>
        <v>1.946</v>
      </c>
      <c r="C54" s="192">
        <v>376</v>
      </c>
      <c r="D54" s="196"/>
      <c r="E54" s="196"/>
      <c r="F54" s="196"/>
      <c r="G54" s="196"/>
      <c r="H54" s="196"/>
    </row>
    <row r="55" spans="1:8" ht="15" customHeight="1">
      <c r="A55" s="321" t="s">
        <v>518</v>
      </c>
      <c r="B55" s="318">
        <f>VLOOKUP($A$1,'WPP Regional'!$A:$NN,C55,0)</f>
        <v>1.796</v>
      </c>
      <c r="C55" s="192">
        <v>377</v>
      </c>
      <c r="D55" s="196"/>
      <c r="E55" s="196"/>
      <c r="F55" s="196"/>
      <c r="G55" s="196"/>
      <c r="H55" s="196"/>
    </row>
    <row r="56" spans="1:8" ht="15" customHeight="1">
      <c r="A56" s="321" t="s">
        <v>519</v>
      </c>
      <c r="B56" s="318">
        <f>VLOOKUP($A$1,'WPP Regional'!$A:$NN,C56,0)</f>
        <v>1.655</v>
      </c>
      <c r="C56" s="192">
        <v>378</v>
      </c>
      <c r="D56" s="196"/>
      <c r="E56" s="196"/>
      <c r="F56" s="196"/>
      <c r="G56" s="196"/>
      <c r="H56" s="196"/>
    </row>
    <row r="57" spans="1:8" ht="15" customHeight="1">
      <c r="A57" s="185"/>
      <c r="B57" s="196"/>
      <c r="C57" s="196"/>
      <c r="D57" s="196"/>
      <c r="E57" s="196"/>
      <c r="F57" s="196"/>
      <c r="G57" s="196"/>
      <c r="H57" s="196"/>
    </row>
    <row r="72" spans="1:14" ht="15" customHeight="1">
      <c r="A72" s="185" t="s">
        <v>561</v>
      </c>
      <c r="B72" s="196"/>
      <c r="C72" s="196"/>
      <c r="D72" s="196"/>
      <c r="E72" s="196"/>
      <c r="F72" s="196"/>
      <c r="G72" s="196"/>
      <c r="H72" s="196"/>
    </row>
    <row r="73" spans="1:14" ht="15" customHeight="1">
      <c r="A73" s="276" t="s">
        <v>1176</v>
      </c>
      <c r="B73" s="196"/>
      <c r="C73" s="196"/>
      <c r="D73" s="196"/>
      <c r="E73" s="196"/>
      <c r="F73" s="196"/>
      <c r="G73" s="196"/>
      <c r="H73" s="196"/>
    </row>
    <row r="74" spans="1:14" ht="15" customHeight="1">
      <c r="A74" s="199"/>
      <c r="B74" s="200"/>
      <c r="C74" s="200"/>
      <c r="D74" s="200"/>
      <c r="E74" s="200"/>
      <c r="F74" s="200"/>
      <c r="G74" s="200"/>
      <c r="H74" s="200"/>
      <c r="I74" s="201"/>
      <c r="J74" s="201"/>
      <c r="K74" s="201"/>
      <c r="L74" s="201"/>
      <c r="M74" s="201"/>
      <c r="N74" s="201"/>
    </row>
    <row r="75" spans="1:14" ht="15" customHeight="1">
      <c r="A75" s="322" t="s">
        <v>546</v>
      </c>
    </row>
    <row r="77" spans="1:14" ht="15" customHeight="1">
      <c r="A77" s="324" t="s">
        <v>547</v>
      </c>
    </row>
    <row r="78" spans="1:14" ht="15" customHeight="1">
      <c r="A78" s="316" t="s">
        <v>19</v>
      </c>
      <c r="B78" s="313" t="s">
        <v>2</v>
      </c>
      <c r="C78" s="314" t="s">
        <v>1</v>
      </c>
      <c r="D78" s="315" t="s">
        <v>18</v>
      </c>
      <c r="E78" s="202"/>
      <c r="F78" s="202"/>
    </row>
    <row r="79" spans="1:14" ht="15" customHeight="1">
      <c r="A79" s="325" t="s">
        <v>506</v>
      </c>
      <c r="B79" s="318">
        <f>VLOOKUP($A$1,'WPP Regional'!$A:$QR,E79,0)</f>
        <v>50.294186375202202</v>
      </c>
      <c r="C79" s="327">
        <f>VLOOKUP($A$1,'WPP Regional'!$A:$QR,F79,0)</f>
        <v>53.353785955022602</v>
      </c>
      <c r="D79" s="326">
        <f>VLOOKUP($A$1,'WPP Regional'!$A:$QR,G79,0)</f>
        <v>51.803541778189</v>
      </c>
      <c r="E79" s="192">
        <v>389</v>
      </c>
      <c r="F79" s="192">
        <v>413</v>
      </c>
      <c r="G79" s="192">
        <v>437</v>
      </c>
    </row>
    <row r="80" spans="1:14" ht="15" customHeight="1">
      <c r="A80" s="325" t="s">
        <v>507</v>
      </c>
      <c r="B80" s="318">
        <f>VLOOKUP($A$1,'WPP Regional'!$A:$QR,E80,0)</f>
        <v>52.284169966449397</v>
      </c>
      <c r="C80" s="327">
        <f>VLOOKUP($A$1,'WPP Regional'!$A:$QR,F80,0)</f>
        <v>55.349250328372001</v>
      </c>
      <c r="D80" s="326">
        <f>VLOOKUP($A$1,'WPP Regional'!$A:$QR,G80,0)</f>
        <v>53.802879835744903</v>
      </c>
      <c r="E80" s="192">
        <v>390</v>
      </c>
      <c r="F80" s="192">
        <v>414</v>
      </c>
      <c r="G80" s="192">
        <v>438</v>
      </c>
    </row>
    <row r="81" spans="1:14" ht="15" customHeight="1">
      <c r="A81" s="325" t="s">
        <v>508</v>
      </c>
      <c r="B81" s="318">
        <f>VLOOKUP($A$1,'WPP Regional'!$A:$QR,E81,0)</f>
        <v>53.142893986693899</v>
      </c>
      <c r="C81" s="327">
        <f>VLOOKUP($A$1,'WPP Regional'!$A:$QR,F81,0)</f>
        <v>56.286395951667899</v>
      </c>
      <c r="D81" s="326">
        <f>VLOOKUP($A$1,'WPP Regional'!$A:$QR,G81,0)</f>
        <v>54.703006266556997</v>
      </c>
      <c r="E81" s="192">
        <v>391</v>
      </c>
      <c r="F81" s="192">
        <v>415</v>
      </c>
      <c r="G81" s="192">
        <v>439</v>
      </c>
    </row>
    <row r="82" spans="1:14" ht="15" customHeight="1">
      <c r="A82" s="325" t="s">
        <v>509</v>
      </c>
      <c r="B82" s="318">
        <f>VLOOKUP($A$1,'WPP Regional'!$A:$QR,E82,0)</f>
        <v>55.270537962682099</v>
      </c>
      <c r="C82" s="327">
        <f>VLOOKUP($A$1,'WPP Regional'!$A:$QR,F82,0)</f>
        <v>58.652941333066103</v>
      </c>
      <c r="D82" s="326">
        <f>VLOOKUP($A$1,'WPP Regional'!$A:$QR,G82,0)</f>
        <v>56.920392197978302</v>
      </c>
      <c r="E82" s="192">
        <v>392</v>
      </c>
      <c r="F82" s="192">
        <v>416</v>
      </c>
      <c r="G82" s="192">
        <v>440</v>
      </c>
    </row>
    <row r="83" spans="1:14" ht="15" customHeight="1">
      <c r="A83" s="325" t="s">
        <v>510</v>
      </c>
      <c r="B83" s="318">
        <f>VLOOKUP($A$1,'WPP Regional'!$A:$QR,E83,0)</f>
        <v>57.079812474452503</v>
      </c>
      <c r="C83" s="327">
        <f>VLOOKUP($A$1,'WPP Regional'!$A:$QR,F83,0)</f>
        <v>60.6341281279634</v>
      </c>
      <c r="D83" s="326">
        <f>VLOOKUP($A$1,'WPP Regional'!$A:$QR,G83,0)</f>
        <v>58.818353143453002</v>
      </c>
      <c r="E83" s="192">
        <v>393</v>
      </c>
      <c r="F83" s="192">
        <v>417</v>
      </c>
      <c r="G83" s="192">
        <v>441</v>
      </c>
    </row>
    <row r="84" spans="1:14" ht="15" customHeight="1">
      <c r="A84" s="325" t="s">
        <v>511</v>
      </c>
      <c r="B84" s="318">
        <f>VLOOKUP($A$1,'WPP Regional'!$A:$QR,E84,0)</f>
        <v>59.249313672799303</v>
      </c>
      <c r="C84" s="327">
        <f>VLOOKUP($A$1,'WPP Regional'!$A:$QR,F84,0)</f>
        <v>62.6958271465178</v>
      </c>
      <c r="D84" s="326">
        <f>VLOOKUP($A$1,'WPP Regional'!$A:$QR,G84,0)</f>
        <v>60.942858321550197</v>
      </c>
      <c r="E84" s="192">
        <v>394</v>
      </c>
      <c r="F84" s="192">
        <v>418</v>
      </c>
      <c r="G84" s="192">
        <v>442</v>
      </c>
    </row>
    <row r="85" spans="1:14" ht="15" customHeight="1">
      <c r="A85" s="325" t="s">
        <v>512</v>
      </c>
      <c r="B85" s="318">
        <f>VLOOKUP($A$1,'WPP Regional'!$A:$QR,E85,0)</f>
        <v>61.0960413519336</v>
      </c>
      <c r="C85" s="327">
        <f>VLOOKUP($A$1,'WPP Regional'!$A:$QR,F85,0)</f>
        <v>64.438750747037204</v>
      </c>
      <c r="D85" s="326">
        <f>VLOOKUP($A$1,'WPP Regional'!$A:$QR,G85,0)</f>
        <v>62.745781212640203</v>
      </c>
      <c r="E85" s="192">
        <v>395</v>
      </c>
      <c r="F85" s="192">
        <v>419</v>
      </c>
      <c r="G85" s="192">
        <v>443</v>
      </c>
    </row>
    <row r="86" spans="1:14" ht="15" customHeight="1">
      <c r="A86" s="325" t="s">
        <v>513</v>
      </c>
      <c r="B86" s="318">
        <f>VLOOKUP($A$1,'WPP Regional'!$A:$QR,E86,0)</f>
        <v>62.111193505573297</v>
      </c>
      <c r="C86" s="327">
        <f>VLOOKUP($A$1,'WPP Regional'!$A:$QR,F86,0)</f>
        <v>65.579379812062896</v>
      </c>
      <c r="D86" s="326">
        <f>VLOOKUP($A$1,'WPP Regional'!$A:$QR,G86,0)</f>
        <v>63.823580391581999</v>
      </c>
      <c r="E86" s="192">
        <v>396</v>
      </c>
      <c r="F86" s="192">
        <v>420</v>
      </c>
      <c r="G86" s="192">
        <v>444</v>
      </c>
    </row>
    <row r="87" spans="1:14" ht="15" customHeight="1">
      <c r="A87" s="325" t="s">
        <v>514</v>
      </c>
      <c r="B87" s="318">
        <f>VLOOKUP($A$1,'WPP Regional'!$A:$QR,E87,0)</f>
        <v>62.979314749600803</v>
      </c>
      <c r="C87" s="327">
        <f>VLOOKUP($A$1,'WPP Regional'!$A:$QR,F87,0)</f>
        <v>66.577030589282998</v>
      </c>
      <c r="D87" s="326">
        <f>VLOOKUP($A$1,'WPP Regional'!$A:$QR,G87,0)</f>
        <v>64.756628558738697</v>
      </c>
      <c r="E87" s="192">
        <v>397</v>
      </c>
      <c r="F87" s="192">
        <v>421</v>
      </c>
      <c r="G87" s="192">
        <v>445</v>
      </c>
    </row>
    <row r="88" spans="1:14" ht="15" customHeight="1">
      <c r="A88" s="325" t="s">
        <v>515</v>
      </c>
      <c r="B88" s="318">
        <f>VLOOKUP($A$1,'WPP Regional'!$A:$QR,E88,0)</f>
        <v>63.870202774133901</v>
      </c>
      <c r="C88" s="327">
        <f>VLOOKUP($A$1,'WPP Regional'!$A:$QR,F88,0)</f>
        <v>67.632483400229205</v>
      </c>
      <c r="D88" s="326">
        <f>VLOOKUP($A$1,'WPP Regional'!$A:$QR,G88,0)</f>
        <v>65.728806974039401</v>
      </c>
      <c r="E88" s="192">
        <v>398</v>
      </c>
      <c r="F88" s="192">
        <v>422</v>
      </c>
      <c r="G88" s="192">
        <v>446</v>
      </c>
    </row>
    <row r="89" spans="1:14" ht="15" customHeight="1">
      <c r="A89" s="325" t="s">
        <v>516</v>
      </c>
      <c r="B89" s="318">
        <f>VLOOKUP($A$1,'WPP Regional'!$A:$QR,E89,0)</f>
        <v>64.789912436760602</v>
      </c>
      <c r="C89" s="327">
        <f>VLOOKUP($A$1,'WPP Regional'!$A:$QR,F89,0)</f>
        <v>68.742368999187505</v>
      </c>
      <c r="D89" s="326">
        <f>VLOOKUP($A$1,'WPP Regional'!$A:$QR,G89,0)</f>
        <v>66.7412317265496</v>
      </c>
      <c r="E89" s="192">
        <v>399</v>
      </c>
      <c r="F89" s="192">
        <v>423</v>
      </c>
      <c r="G89" s="192">
        <v>447</v>
      </c>
    </row>
    <row r="90" spans="1:14" ht="15" customHeight="1">
      <c r="A90" s="325" t="s">
        <v>517</v>
      </c>
      <c r="B90" s="318">
        <f>VLOOKUP($A$1,'WPP Regional'!$A:$QR,E90,0)</f>
        <v>65.526856869053901</v>
      </c>
      <c r="C90" s="327">
        <f>VLOOKUP($A$1,'WPP Regional'!$A:$QR,F90,0)</f>
        <v>69.669661221012305</v>
      </c>
      <c r="D90" s="326">
        <f>VLOOKUP($A$1,'WPP Regional'!$A:$QR,G90,0)</f>
        <v>67.570032426451405</v>
      </c>
      <c r="E90" s="192">
        <v>400</v>
      </c>
      <c r="F90" s="192">
        <v>424</v>
      </c>
      <c r="G90" s="192">
        <v>448</v>
      </c>
    </row>
    <row r="91" spans="1:14" ht="15" customHeight="1">
      <c r="A91" s="325" t="s">
        <v>518</v>
      </c>
      <c r="B91" s="318">
        <f>VLOOKUP($A$1,'WPP Regional'!$A:$QR,E91,0)</f>
        <v>66.207951130698007</v>
      </c>
      <c r="C91" s="327">
        <f>VLOOKUP($A$1,'WPP Regional'!$A:$QR,F91,0)</f>
        <v>70.543809457023201</v>
      </c>
      <c r="D91" s="326">
        <f>VLOOKUP($A$1,'WPP Regional'!$A:$QR,G91,0)</f>
        <v>68.343549373779098</v>
      </c>
      <c r="E91" s="192">
        <v>401</v>
      </c>
      <c r="F91" s="192">
        <v>425</v>
      </c>
      <c r="G91" s="192">
        <v>449</v>
      </c>
    </row>
    <row r="92" spans="1:14" ht="15" customHeight="1">
      <c r="A92" s="325" t="s">
        <v>519</v>
      </c>
      <c r="B92" s="318">
        <f>VLOOKUP($A$1,'WPP Regional'!$A:$QR,E92,0)</f>
        <v>66.825609214491905</v>
      </c>
      <c r="C92" s="327">
        <f>VLOOKUP($A$1,'WPP Regional'!$A:$QR,F92,0)</f>
        <v>71.359342744153494</v>
      </c>
      <c r="D92" s="326">
        <f>VLOOKUP($A$1,'WPP Regional'!$A:$QR,G92,0)</f>
        <v>69.055270189453395</v>
      </c>
      <c r="E92" s="192">
        <v>402</v>
      </c>
      <c r="F92" s="192">
        <v>426</v>
      </c>
      <c r="G92" s="192">
        <v>450</v>
      </c>
    </row>
    <row r="93" spans="1:14" ht="15" customHeight="1">
      <c r="A93" s="199"/>
      <c r="B93" s="200"/>
      <c r="C93" s="200"/>
      <c r="D93" s="200"/>
      <c r="E93" s="200"/>
      <c r="F93" s="200"/>
      <c r="G93" s="200"/>
      <c r="H93" s="200"/>
    </row>
    <row r="95" spans="1:14" ht="15" customHeight="1">
      <c r="I95" s="201"/>
      <c r="J95" s="201"/>
      <c r="K95" s="201"/>
      <c r="L95" s="201"/>
      <c r="M95" s="201"/>
      <c r="N95" s="201"/>
    </row>
    <row r="108" spans="1:8" ht="15" customHeight="1">
      <c r="A108" s="185" t="s">
        <v>561</v>
      </c>
      <c r="B108" s="196"/>
      <c r="C108" s="196"/>
      <c r="D108" s="196"/>
      <c r="E108" s="196"/>
      <c r="F108" s="196"/>
      <c r="G108" s="196"/>
      <c r="H108" s="196"/>
    </row>
    <row r="109" spans="1:8" ht="15" customHeight="1">
      <c r="A109" s="276" t="s">
        <v>1176</v>
      </c>
      <c r="B109" s="196"/>
      <c r="C109" s="196"/>
      <c r="D109" s="196"/>
      <c r="E109" s="196"/>
      <c r="F109" s="196"/>
      <c r="G109" s="196"/>
      <c r="H109" s="196"/>
    </row>
    <row r="110" spans="1:8" ht="15" customHeight="1">
      <c r="A110" s="199"/>
      <c r="B110" s="200"/>
      <c r="C110" s="200"/>
      <c r="D110" s="200"/>
      <c r="E110" s="200"/>
      <c r="F110" s="200"/>
      <c r="G110" s="200"/>
      <c r="H110" s="200"/>
    </row>
    <row r="111" spans="1:8" ht="15" customHeight="1">
      <c r="A111" s="324" t="s">
        <v>1016</v>
      </c>
    </row>
    <row r="112" spans="1:8" ht="41.25" customHeight="1">
      <c r="A112" s="316" t="s">
        <v>19</v>
      </c>
      <c r="B112" s="313" t="s">
        <v>1011</v>
      </c>
      <c r="C112" s="314" t="s">
        <v>1012</v>
      </c>
      <c r="D112" s="330"/>
    </row>
    <row r="113" spans="1:8" ht="15" customHeight="1">
      <c r="A113" s="325" t="s">
        <v>506</v>
      </c>
      <c r="B113" s="328">
        <f>VLOOKUP($A$1,'WPP Regional'!$A:$TL,D113,0)</f>
        <v>104.991005122883</v>
      </c>
      <c r="C113" s="329">
        <f>VLOOKUP($A$1,'WPP Regional'!$A:$TL,E113,0)</f>
        <v>167.975030869796</v>
      </c>
      <c r="D113" s="192">
        <v>461</v>
      </c>
      <c r="E113" s="192">
        <v>485</v>
      </c>
    </row>
    <row r="114" spans="1:8" ht="15" customHeight="1">
      <c r="A114" s="325" t="s">
        <v>507</v>
      </c>
      <c r="B114" s="328">
        <f>VLOOKUP($A$1,'WPP Regional'!$A:$TL,D114,0)</f>
        <v>94.664654393445204</v>
      </c>
      <c r="C114" s="329">
        <f>VLOOKUP($A$1,'WPP Regional'!$A:$TL,E114,0)</f>
        <v>150.14945033273401</v>
      </c>
      <c r="D114" s="192">
        <v>462</v>
      </c>
      <c r="E114" s="192">
        <v>486</v>
      </c>
    </row>
    <row r="115" spans="1:8" ht="15" customHeight="1">
      <c r="A115" s="325" t="s">
        <v>508</v>
      </c>
      <c r="B115" s="328">
        <f>VLOOKUP($A$1,'WPP Regional'!$A:$TL,D115,0)</f>
        <v>89.330257448466199</v>
      </c>
      <c r="C115" s="329">
        <f>VLOOKUP($A$1,'WPP Regional'!$A:$TL,E115,0)</f>
        <v>141.28016394540001</v>
      </c>
      <c r="D115" s="192">
        <v>463</v>
      </c>
      <c r="E115" s="192">
        <v>487</v>
      </c>
    </row>
    <row r="116" spans="1:8" ht="15" customHeight="1">
      <c r="A116" s="325" t="s">
        <v>509</v>
      </c>
      <c r="B116" s="328">
        <f>VLOOKUP($A$1,'WPP Regional'!$A:$TL,D116,0)</f>
        <v>77.908825769114699</v>
      </c>
      <c r="C116" s="329">
        <f>VLOOKUP($A$1,'WPP Regional'!$A:$TL,E116,0)</f>
        <v>121.81036729467201</v>
      </c>
      <c r="D116" s="192">
        <v>464</v>
      </c>
      <c r="E116" s="192">
        <v>488</v>
      </c>
    </row>
    <row r="117" spans="1:8" ht="15" customHeight="1">
      <c r="A117" s="325" t="s">
        <v>510</v>
      </c>
      <c r="B117" s="328">
        <f>VLOOKUP($A$1,'WPP Regional'!$A:$TL,D117,0)</f>
        <v>68.787982510024804</v>
      </c>
      <c r="C117" s="329">
        <f>VLOOKUP($A$1,'WPP Regional'!$A:$TL,E117,0)</f>
        <v>105.834401490264</v>
      </c>
      <c r="D117" s="192">
        <v>465</v>
      </c>
      <c r="E117" s="192">
        <v>489</v>
      </c>
    </row>
    <row r="118" spans="1:8" ht="15" customHeight="1">
      <c r="A118" s="325" t="s">
        <v>511</v>
      </c>
      <c r="B118" s="328">
        <f>VLOOKUP($A$1,'WPP Regional'!$A:$TL,D118,0)</f>
        <v>59.718853301261902</v>
      </c>
      <c r="C118" s="329">
        <f>VLOOKUP($A$1,'WPP Regional'!$A:$TL,E118,0)</f>
        <v>90.605271477390403</v>
      </c>
      <c r="D118" s="192">
        <v>466</v>
      </c>
      <c r="E118" s="192">
        <v>490</v>
      </c>
    </row>
    <row r="119" spans="1:8" ht="15" customHeight="1">
      <c r="A119" s="325" t="s">
        <v>512</v>
      </c>
      <c r="B119" s="328">
        <f>VLOOKUP($A$1,'WPP Regional'!$A:$TL,D119,0)</f>
        <v>53.363947610514899</v>
      </c>
      <c r="C119" s="329">
        <f>VLOOKUP($A$1,'WPP Regional'!$A:$TL,E119,0)</f>
        <v>79.724363563761798</v>
      </c>
      <c r="D119" s="192">
        <v>467</v>
      </c>
      <c r="E119" s="192">
        <v>491</v>
      </c>
    </row>
    <row r="120" spans="1:8" ht="15" customHeight="1">
      <c r="A120" s="325" t="s">
        <v>513</v>
      </c>
      <c r="B120" s="328">
        <f>VLOOKUP($A$1,'WPP Regional'!$A:$TL,D120,0)</f>
        <v>48.952568189833997</v>
      </c>
      <c r="C120" s="329">
        <f>VLOOKUP($A$1,'WPP Regional'!$A:$TL,E120,0)</f>
        <v>72.726717091962797</v>
      </c>
      <c r="D120" s="192">
        <v>468</v>
      </c>
      <c r="E120" s="192">
        <v>492</v>
      </c>
    </row>
    <row r="121" spans="1:8" ht="15" customHeight="1">
      <c r="A121" s="325" t="s">
        <v>514</v>
      </c>
      <c r="B121" s="328">
        <f>VLOOKUP($A$1,'WPP Regional'!$A:$TL,D121,0)</f>
        <v>45.047999391566201</v>
      </c>
      <c r="C121" s="329">
        <f>VLOOKUP($A$1,'WPP Regional'!$A:$TL,E121,0)</f>
        <v>66.956716133553599</v>
      </c>
      <c r="D121" s="192">
        <v>469</v>
      </c>
      <c r="E121" s="192">
        <v>493</v>
      </c>
    </row>
    <row r="122" spans="1:8" ht="15" customHeight="1">
      <c r="A122" s="325" t="s">
        <v>515</v>
      </c>
      <c r="B122" s="328">
        <f>VLOOKUP($A$1,'WPP Regional'!$A:$TL,D122,0)</f>
        <v>40.837448425183197</v>
      </c>
      <c r="C122" s="329">
        <f>VLOOKUP($A$1,'WPP Regional'!$A:$TL,E122,0)</f>
        <v>60.747263129175302</v>
      </c>
      <c r="D122" s="192">
        <v>470</v>
      </c>
      <c r="E122" s="192">
        <v>494</v>
      </c>
    </row>
    <row r="123" spans="1:8" ht="15" customHeight="1">
      <c r="A123" s="325" t="s">
        <v>516</v>
      </c>
      <c r="B123" s="328">
        <f>VLOOKUP($A$1,'WPP Regional'!$A:$TL,D123,0)</f>
        <v>36.4856427282594</v>
      </c>
      <c r="C123" s="329">
        <f>VLOOKUP($A$1,'WPP Regional'!$A:$TL,E123,0)</f>
        <v>54.331981999571198</v>
      </c>
      <c r="D123" s="192">
        <v>471</v>
      </c>
      <c r="E123" s="192">
        <v>495</v>
      </c>
    </row>
    <row r="124" spans="1:8" ht="15" customHeight="1">
      <c r="A124" s="325" t="s">
        <v>517</v>
      </c>
      <c r="B124" s="328">
        <f>VLOOKUP($A$1,'WPP Regional'!$A:$TL,D124,0)</f>
        <v>33.111892998462402</v>
      </c>
      <c r="C124" s="329">
        <f>VLOOKUP($A$1,'WPP Regional'!$A:$TL,E124,0)</f>
        <v>49.179786933089403</v>
      </c>
      <c r="D124" s="192">
        <v>472</v>
      </c>
      <c r="E124" s="192">
        <v>496</v>
      </c>
    </row>
    <row r="125" spans="1:8" ht="15" customHeight="1">
      <c r="A125" s="325" t="s">
        <v>518</v>
      </c>
      <c r="B125" s="328">
        <f>VLOOKUP($A$1,'WPP Regional'!$A:$TL,D125,0)</f>
        <v>30.1395246210012</v>
      </c>
      <c r="C125" s="329">
        <f>VLOOKUP($A$1,'WPP Regional'!$A:$TL,E125,0)</f>
        <v>44.597246010202397</v>
      </c>
      <c r="D125" s="192">
        <v>473</v>
      </c>
      <c r="E125" s="192">
        <v>497</v>
      </c>
    </row>
    <row r="126" spans="1:8" ht="15" customHeight="1">
      <c r="A126" s="325" t="s">
        <v>519</v>
      </c>
      <c r="B126" s="328">
        <f>VLOOKUP($A$1,'WPP Regional'!$A:$TL,D126,0)</f>
        <v>27.648674797699599</v>
      </c>
      <c r="C126" s="329">
        <f>VLOOKUP($A$1,'WPP Regional'!$A:$TL,E126,0)</f>
        <v>40.7221202481525</v>
      </c>
      <c r="D126" s="192">
        <v>474</v>
      </c>
      <c r="E126" s="192">
        <v>498</v>
      </c>
    </row>
    <row r="127" spans="1:8" ht="15" customHeight="1">
      <c r="A127" s="199"/>
      <c r="B127" s="200"/>
      <c r="C127" s="200"/>
      <c r="D127" s="200"/>
      <c r="E127" s="200"/>
      <c r="F127" s="200"/>
      <c r="G127" s="200"/>
      <c r="H127" s="200"/>
    </row>
    <row r="129" spans="1:14" ht="15" customHeight="1">
      <c r="I129" s="201"/>
      <c r="J129" s="201"/>
      <c r="K129" s="201"/>
      <c r="L129" s="201"/>
      <c r="M129" s="201"/>
      <c r="N129" s="201"/>
    </row>
    <row r="142" spans="1:14" ht="15" customHeight="1">
      <c r="A142" s="185" t="s">
        <v>561</v>
      </c>
      <c r="B142" s="196"/>
      <c r="C142" s="196"/>
      <c r="D142" s="196"/>
      <c r="E142" s="196"/>
      <c r="F142" s="196"/>
      <c r="G142" s="196"/>
      <c r="H142" s="196"/>
    </row>
    <row r="143" spans="1:14" ht="15" customHeight="1">
      <c r="A143" s="276" t="s">
        <v>1176</v>
      </c>
      <c r="B143" s="196"/>
      <c r="C143" s="196"/>
      <c r="D143" s="196"/>
      <c r="E143" s="196"/>
      <c r="F143" s="196"/>
      <c r="G143" s="196"/>
      <c r="H143" s="196"/>
    </row>
    <row r="144" spans="1:14" ht="15" customHeight="1">
      <c r="A144" s="199"/>
      <c r="B144" s="200"/>
      <c r="C144" s="200"/>
      <c r="D144" s="200"/>
      <c r="E144" s="200"/>
      <c r="F144" s="200"/>
      <c r="G144" s="200"/>
      <c r="H144" s="200"/>
    </row>
    <row r="145" spans="1:3" ht="15" customHeight="1">
      <c r="A145" s="324" t="s">
        <v>550</v>
      </c>
    </row>
    <row r="146" spans="1:3" ht="15" customHeight="1">
      <c r="A146" s="316" t="s">
        <v>19</v>
      </c>
      <c r="B146" s="313" t="s">
        <v>18</v>
      </c>
    </row>
    <row r="147" spans="1:3" ht="15" customHeight="1">
      <c r="A147" s="320">
        <v>1990</v>
      </c>
      <c r="B147" s="328">
        <f>VLOOKUP($A$1,'Maternal mortality ratio'!$A:$TL,2,0)</f>
        <v>753.39800568399414</v>
      </c>
    </row>
    <row r="148" spans="1:3" ht="15" customHeight="1">
      <c r="A148" s="320">
        <v>2015</v>
      </c>
      <c r="B148" s="328">
        <f>VLOOKUP($A$1,'Maternal mortality ratio'!$A:$TL,3,0)</f>
        <v>416.88706698635298</v>
      </c>
    </row>
    <row r="149" spans="1:3" ht="15" customHeight="1">
      <c r="A149" s="187" t="s">
        <v>969</v>
      </c>
    </row>
    <row r="151" spans="1:3" ht="15" customHeight="1">
      <c r="A151" s="322" t="s">
        <v>551</v>
      </c>
    </row>
    <row r="152" spans="1:3" ht="15" customHeight="1">
      <c r="A152" s="203"/>
    </row>
    <row r="153" spans="1:3" ht="15" customHeight="1">
      <c r="A153" s="324" t="s">
        <v>638</v>
      </c>
      <c r="B153" s="198"/>
    </row>
    <row r="154" spans="1:3" ht="15" customHeight="1">
      <c r="A154" s="316" t="s">
        <v>19</v>
      </c>
      <c r="B154" s="313" t="s">
        <v>18</v>
      </c>
    </row>
    <row r="155" spans="1:3" ht="15" customHeight="1">
      <c r="A155" s="321" t="s">
        <v>506</v>
      </c>
      <c r="B155" s="318">
        <f>VLOOKUP($A$1,'WPP Regional'!$A:$TL,C155,0)</f>
        <v>7.2630749851992498</v>
      </c>
      <c r="C155" s="192">
        <v>509</v>
      </c>
    </row>
    <row r="156" spans="1:3" ht="15" customHeight="1">
      <c r="A156" s="321" t="s">
        <v>507</v>
      </c>
      <c r="B156" s="318">
        <f>VLOOKUP($A$1,'WPP Regional'!$A:$TL,C156,0)</f>
        <v>7.1134881669381302</v>
      </c>
      <c r="C156" s="192">
        <v>510</v>
      </c>
    </row>
    <row r="157" spans="1:3" ht="15" customHeight="1">
      <c r="A157" s="321" t="s">
        <v>508</v>
      </c>
      <c r="B157" s="318">
        <f>VLOOKUP($A$1,'WPP Regional'!$A:$TL,C157,0)</f>
        <v>6.82409687709157</v>
      </c>
      <c r="C157" s="192">
        <v>511</v>
      </c>
    </row>
    <row r="158" spans="1:3" ht="15" customHeight="1">
      <c r="A158" s="321" t="s">
        <v>509</v>
      </c>
      <c r="B158" s="318">
        <f>VLOOKUP($A$1,'WPP Regional'!$A:$TL,C158,0)</f>
        <v>6.2632020445455101</v>
      </c>
      <c r="C158" s="192">
        <v>512</v>
      </c>
    </row>
    <row r="159" spans="1:3" ht="15" customHeight="1">
      <c r="A159" s="321" t="s">
        <v>510</v>
      </c>
      <c r="B159" s="318">
        <f>VLOOKUP($A$1,'WPP Regional'!$A:$TL,C159,0)</f>
        <v>5.7761396873271096</v>
      </c>
      <c r="C159" s="192">
        <v>513</v>
      </c>
    </row>
    <row r="160" spans="1:3" ht="15" customHeight="1">
      <c r="A160" s="321" t="s">
        <v>511</v>
      </c>
      <c r="B160" s="318">
        <f>VLOOKUP($A$1,'WPP Regional'!$A:$TL,C160,0)</f>
        <v>5.2856518522613696</v>
      </c>
      <c r="C160" s="192">
        <v>514</v>
      </c>
    </row>
    <row r="161" spans="1:3" ht="15" customHeight="1">
      <c r="A161" s="321" t="s">
        <v>512</v>
      </c>
      <c r="B161" s="318">
        <f>VLOOKUP($A$1,'WPP Regional'!$A:$TL,C161,0)</f>
        <v>4.8899553681287404</v>
      </c>
      <c r="C161" s="192">
        <v>515</v>
      </c>
    </row>
    <row r="162" spans="1:3" ht="15" customHeight="1">
      <c r="A162" s="321" t="s">
        <v>513</v>
      </c>
      <c r="B162" s="318">
        <f>VLOOKUP($A$1,'WPP Regional'!$A:$TL,C162,0)</f>
        <v>4.4685722105050099</v>
      </c>
      <c r="C162" s="192">
        <v>516</v>
      </c>
    </row>
    <row r="163" spans="1:3" ht="15" customHeight="1">
      <c r="A163" s="321" t="s">
        <v>514</v>
      </c>
      <c r="B163" s="318">
        <f>VLOOKUP($A$1,'WPP Regional'!$A:$TL,C163,0)</f>
        <v>4.1315353703979998</v>
      </c>
      <c r="C163" s="192">
        <v>517</v>
      </c>
    </row>
    <row r="164" spans="1:3" ht="15" customHeight="1">
      <c r="A164" s="321" t="s">
        <v>515</v>
      </c>
      <c r="B164" s="318">
        <f>VLOOKUP($A$1,'WPP Regional'!$A:$TL,C164,0)</f>
        <v>3.8522219451769399</v>
      </c>
      <c r="C164" s="192">
        <v>518</v>
      </c>
    </row>
    <row r="165" spans="1:3" ht="15" customHeight="1">
      <c r="A165" s="321" t="s">
        <v>516</v>
      </c>
      <c r="B165" s="318">
        <f>VLOOKUP($A$1,'WPP Regional'!$A:$TL,C165,0)</f>
        <v>3.6062933765876899</v>
      </c>
      <c r="C165" s="192">
        <v>519</v>
      </c>
    </row>
    <row r="166" spans="1:3" ht="15" customHeight="1">
      <c r="A166" s="321" t="s">
        <v>517</v>
      </c>
      <c r="B166" s="318">
        <f>VLOOKUP($A$1,'WPP Regional'!$A:$TL,C166,0)</f>
        <v>3.3845818022671801</v>
      </c>
      <c r="C166" s="192">
        <v>520</v>
      </c>
    </row>
    <row r="167" spans="1:3" ht="15" customHeight="1">
      <c r="A167" s="321" t="s">
        <v>518</v>
      </c>
      <c r="B167" s="318">
        <f>VLOOKUP($A$1,'WPP Regional'!$A:$TL,C167,0)</f>
        <v>3.1915021427658798</v>
      </c>
      <c r="C167" s="192">
        <v>521</v>
      </c>
    </row>
    <row r="168" spans="1:3" ht="15" customHeight="1">
      <c r="A168" s="321" t="s">
        <v>519</v>
      </c>
      <c r="B168" s="318">
        <f>VLOOKUP($A$1,'WPP Regional'!$A:$TL,C168,0)</f>
        <v>3.0271501340342799</v>
      </c>
      <c r="C168" s="192">
        <v>522</v>
      </c>
    </row>
    <row r="184" spans="1:8" ht="15" customHeight="1">
      <c r="A184" s="185" t="s">
        <v>561</v>
      </c>
    </row>
    <row r="185" spans="1:8" ht="15" customHeight="1">
      <c r="A185" s="276" t="s">
        <v>1176</v>
      </c>
    </row>
    <row r="186" spans="1:8" ht="15" customHeight="1">
      <c r="D186" s="196"/>
      <c r="E186" s="196"/>
      <c r="F186" s="196"/>
      <c r="G186" s="196"/>
      <c r="H186" s="196"/>
    </row>
    <row r="187" spans="1:8" ht="15" customHeight="1">
      <c r="A187" s="324" t="s">
        <v>1063</v>
      </c>
      <c r="B187" s="198"/>
      <c r="C187" s="198"/>
      <c r="D187" s="198"/>
    </row>
    <row r="188" spans="1:8" ht="39">
      <c r="A188" s="316" t="s">
        <v>19</v>
      </c>
      <c r="B188" s="313" t="s">
        <v>1178</v>
      </c>
    </row>
    <row r="189" spans="1:8" ht="15" customHeight="1">
      <c r="A189" s="321">
        <v>1980</v>
      </c>
      <c r="B189" s="318">
        <f>(SUMIF('Contraceptive use'!$C$3:$C$68,'Sub-regional profiles'!$A$1&amp;1,'Contraceptive use'!$G$3:$G$68)+SUMIF('Contraceptive use'!$B$3:$B$68,'Sub-regional profiles'!$A$1&amp;1,'Contraceptive use'!$G$3:$G$68))*100/(SUMIF('Contraceptive use'!$C$3:$C$68,'Sub-regional profiles'!$A$1&amp;1,'Contraceptive use'!$I$3:$I$68)+SUMIF('Contraceptive use'!$B$3:$B$68,'Sub-regional profiles'!$A$1&amp;1,'Contraceptive use'!$I$3:$I$68))</f>
        <v>4.5073108709472347</v>
      </c>
    </row>
    <row r="190" spans="1:8" ht="15" customHeight="1">
      <c r="A190" s="321">
        <v>2020</v>
      </c>
      <c r="B190" s="318">
        <f>(SUMIF('Contraceptive use'!$C$3:$C$68,'Sub-regional profiles'!$A$1&amp;2,'Contraceptive use'!$G$3:$G$68)+SUMIF('Contraceptive use'!$B$3:$B$68,'Sub-regional profiles'!$A$1&amp;2,'Contraceptive use'!$G$3:$G$68))*100/(SUMIF('Contraceptive use'!$C$3:$C$68,'Sub-regional profiles'!$A$1&amp;2,'Contraceptive use'!$I$3:$I$68)+SUMIF('Contraceptive use'!$B$3:$B$68,'Sub-regional profiles'!$A$1&amp;2,'Contraceptive use'!$I$3:$I$68))</f>
        <v>25.928400618933747</v>
      </c>
      <c r="C190" s="204"/>
      <c r="D190" s="204"/>
    </row>
    <row r="191" spans="1:8">
      <c r="A191" s="321">
        <v>2030</v>
      </c>
      <c r="B191" s="318">
        <f>(SUMIF('Contraceptive use'!$C$3:$C$68,'Sub-regional profiles'!$A$1&amp;3,'Contraceptive use'!$G$3:$G$68)+SUMIF('Contraceptive use'!$B$3:$B$68,'Sub-regional profiles'!$A$1&amp;3,'Contraceptive use'!$G$3:$G$68))*100/(SUMIF('Contraceptive use'!$C$3:$C$68,'Sub-regional profiles'!$A$1&amp;3,'Contraceptive use'!$I$3:$I$68)+SUMIF('Contraceptive use'!$B$3:$B$68,'Sub-regional profiles'!$A$1&amp;3,'Contraceptive use'!$I$3:$I$68))</f>
        <v>33.895257361204763</v>
      </c>
      <c r="C191" s="204"/>
      <c r="D191" s="204"/>
    </row>
    <row r="192" spans="1:8" ht="15" customHeight="1">
      <c r="A192" s="185" t="s">
        <v>560</v>
      </c>
      <c r="C192" s="196"/>
      <c r="D192" s="196"/>
    </row>
    <row r="193" spans="1:11" ht="15" customHeight="1">
      <c r="A193" s="185" t="s">
        <v>1064</v>
      </c>
      <c r="C193" s="196"/>
      <c r="D193" s="196"/>
    </row>
    <row r="195" spans="1:11" ht="15" customHeight="1">
      <c r="A195" s="322" t="s">
        <v>554</v>
      </c>
    </row>
    <row r="197" spans="1:11" ht="15" customHeight="1">
      <c r="A197" s="324" t="s">
        <v>555</v>
      </c>
    </row>
    <row r="198" spans="1:11" ht="15" customHeight="1">
      <c r="A198" s="316" t="s">
        <v>19</v>
      </c>
      <c r="B198" s="313" t="s">
        <v>20</v>
      </c>
      <c r="C198" s="314" t="s">
        <v>556</v>
      </c>
      <c r="D198" s="347" t="s">
        <v>557</v>
      </c>
      <c r="E198" s="315" t="s">
        <v>558</v>
      </c>
      <c r="F198" s="346" t="s">
        <v>21</v>
      </c>
    </row>
    <row r="199" spans="1:11" ht="15" customHeight="1">
      <c r="A199" s="325" t="s">
        <v>3</v>
      </c>
      <c r="B199" s="310">
        <f>VLOOKUP($A$1,'WPP Regional'!$A:$AHK,G199,0)</f>
        <v>5872.2759999999998</v>
      </c>
      <c r="C199" s="311">
        <f>VLOOKUP($A$1,'WPP Regional'!$A:$AHK,H199,0)</f>
        <v>8651.0249999999996</v>
      </c>
      <c r="D199" s="355">
        <f>VLOOKUP($A$1,'WPP Regional'!$A:$AHK,I199,0)</f>
        <v>5809.1549999999997</v>
      </c>
      <c r="E199" s="312">
        <f>VLOOKUP($A$1,'WPP Regional'!$A:$AHK,J199,0)</f>
        <v>9677.0859999999993</v>
      </c>
      <c r="F199" s="356">
        <f>VLOOKUP($A$1,'WPP Regional'!$A:$AHK,K199,0)</f>
        <v>928.4</v>
      </c>
      <c r="G199" s="192">
        <v>533</v>
      </c>
      <c r="H199" s="192">
        <v>534</v>
      </c>
      <c r="I199" s="192">
        <v>535</v>
      </c>
      <c r="J199" s="192">
        <v>536</v>
      </c>
      <c r="K199" s="192">
        <v>537</v>
      </c>
    </row>
    <row r="200" spans="1:11" ht="15" customHeight="1">
      <c r="A200" s="325" t="s">
        <v>4</v>
      </c>
      <c r="B200" s="310">
        <f>VLOOKUP($A$1,'WPP Regional'!$A:$AHK,G200,0)</f>
        <v>6801.5730000000003</v>
      </c>
      <c r="C200" s="311">
        <f>VLOOKUP($A$1,'WPP Regional'!$A:$AHK,H200,0)</f>
        <v>10118.69</v>
      </c>
      <c r="D200" s="355">
        <f>VLOOKUP($A$1,'WPP Regional'!$A:$AHK,I200,0)</f>
        <v>6917.7349999999997</v>
      </c>
      <c r="E200" s="312">
        <f>VLOOKUP($A$1,'WPP Regional'!$A:$AHK,J200,0)</f>
        <v>11106.894</v>
      </c>
      <c r="F200" s="356">
        <f>VLOOKUP($A$1,'WPP Regional'!$A:$AHK,K200,0)</f>
        <v>1047.066</v>
      </c>
      <c r="G200" s="192">
        <v>538</v>
      </c>
      <c r="H200" s="192">
        <v>539</v>
      </c>
      <c r="I200" s="192">
        <v>540</v>
      </c>
      <c r="J200" s="192">
        <v>541</v>
      </c>
      <c r="K200" s="192">
        <v>542</v>
      </c>
    </row>
    <row r="201" spans="1:11" ht="15" customHeight="1">
      <c r="A201" s="325" t="s">
        <v>5</v>
      </c>
      <c r="B201" s="310">
        <f>VLOOKUP($A$1,'WPP Regional'!$A:$AHK,G201,0)</f>
        <v>7952.6620000000003</v>
      </c>
      <c r="C201" s="311">
        <f>VLOOKUP($A$1,'WPP Regional'!$A:$AHK,H201,0)</f>
        <v>11818.125</v>
      </c>
      <c r="D201" s="355">
        <f>VLOOKUP($A$1,'WPP Regional'!$A:$AHK,I201,0)</f>
        <v>8242.9699999999993</v>
      </c>
      <c r="E201" s="312">
        <f>VLOOKUP($A$1,'WPP Regional'!$A:$AHK,J201,0)</f>
        <v>12916.927</v>
      </c>
      <c r="F201" s="356">
        <f>VLOOKUP($A$1,'WPP Regional'!$A:$AHK,K201,0)</f>
        <v>1188.3219999999999</v>
      </c>
      <c r="G201" s="192">
        <v>543</v>
      </c>
      <c r="H201" s="192">
        <v>544</v>
      </c>
      <c r="I201" s="192">
        <v>545</v>
      </c>
      <c r="J201" s="192">
        <v>546</v>
      </c>
      <c r="K201" s="192">
        <v>547</v>
      </c>
    </row>
    <row r="202" spans="1:11" ht="15" customHeight="1">
      <c r="A202" s="325" t="s">
        <v>6</v>
      </c>
      <c r="B202" s="310">
        <f>VLOOKUP($A$1,'WPP Regional'!$A:$AHK,G202,0)</f>
        <v>9224.3379999999997</v>
      </c>
      <c r="C202" s="311">
        <f>VLOOKUP($A$1,'WPP Regional'!$A:$AHK,H202,0)</f>
        <v>13841.093000000001</v>
      </c>
      <c r="D202" s="355">
        <f>VLOOKUP($A$1,'WPP Regional'!$A:$AHK,I202,0)</f>
        <v>9574.5419999999995</v>
      </c>
      <c r="E202" s="312">
        <f>VLOOKUP($A$1,'WPP Regional'!$A:$AHK,J202,0)</f>
        <v>15785.174999999999</v>
      </c>
      <c r="F202" s="356">
        <f>VLOOKUP($A$1,'WPP Regional'!$A:$AHK,K202,0)</f>
        <v>1493.962</v>
      </c>
      <c r="G202" s="192">
        <v>548</v>
      </c>
      <c r="H202" s="192">
        <v>549</v>
      </c>
      <c r="I202" s="192">
        <v>550</v>
      </c>
      <c r="J202" s="192">
        <v>551</v>
      </c>
      <c r="K202" s="192">
        <v>552</v>
      </c>
    </row>
    <row r="203" spans="1:11" ht="15" customHeight="1">
      <c r="A203" s="325" t="s">
        <v>7</v>
      </c>
      <c r="B203" s="310">
        <f>VLOOKUP($A$1,'WPP Regional'!$A:$AHK,G203,0)</f>
        <v>10163.866</v>
      </c>
      <c r="C203" s="311">
        <f>VLOOKUP($A$1,'WPP Regional'!$A:$AHK,H203,0)</f>
        <v>16166.886</v>
      </c>
      <c r="D203" s="355">
        <f>VLOOKUP($A$1,'WPP Regional'!$A:$AHK,I203,0)</f>
        <v>11223.145</v>
      </c>
      <c r="E203" s="312">
        <f>VLOOKUP($A$1,'WPP Regional'!$A:$AHK,J203,0)</f>
        <v>18216.766</v>
      </c>
      <c r="F203" s="356">
        <f>VLOOKUP($A$1,'WPP Regional'!$A:$AHK,K203,0)</f>
        <v>1675.829</v>
      </c>
      <c r="G203" s="192">
        <v>553</v>
      </c>
      <c r="H203" s="192">
        <v>554</v>
      </c>
      <c r="I203" s="192">
        <v>555</v>
      </c>
      <c r="J203" s="192">
        <v>556</v>
      </c>
      <c r="K203" s="192">
        <v>557</v>
      </c>
    </row>
    <row r="204" spans="1:11" ht="15" customHeight="1">
      <c r="A204" s="325" t="s">
        <v>8</v>
      </c>
      <c r="B204" s="310">
        <f>VLOOKUP($A$1,'WPP Regional'!$A:$AHK,G204,0)</f>
        <v>11170.89</v>
      </c>
      <c r="C204" s="311">
        <f>VLOOKUP($A$1,'WPP Regional'!$A:$AHK,H204,0)</f>
        <v>18379.093000000001</v>
      </c>
      <c r="D204" s="355">
        <f>VLOOKUP($A$1,'WPP Regional'!$A:$AHK,I204,0)</f>
        <v>13158.69</v>
      </c>
      <c r="E204" s="312">
        <f>VLOOKUP($A$1,'WPP Regional'!$A:$AHK,J204,0)</f>
        <v>21295.107</v>
      </c>
      <c r="F204" s="356">
        <f>VLOOKUP($A$1,'WPP Regional'!$A:$AHK,K204,0)</f>
        <v>1919.077</v>
      </c>
      <c r="G204" s="192">
        <v>558</v>
      </c>
      <c r="H204" s="192">
        <v>559</v>
      </c>
      <c r="I204" s="192">
        <v>560</v>
      </c>
      <c r="J204" s="192">
        <v>561</v>
      </c>
      <c r="K204" s="192">
        <v>562</v>
      </c>
    </row>
    <row r="205" spans="1:11" ht="15" customHeight="1">
      <c r="A205" s="325" t="s">
        <v>9</v>
      </c>
      <c r="B205" s="310">
        <f>VLOOKUP($A$1,'WPP Regional'!$A:$AHK,G205,0)</f>
        <v>12190.361999999999</v>
      </c>
      <c r="C205" s="311">
        <f>VLOOKUP($A$1,'WPP Regional'!$A:$AHK,H205,0)</f>
        <v>20342.972000000002</v>
      </c>
      <c r="D205" s="355">
        <f>VLOOKUP($A$1,'WPP Regional'!$A:$AHK,I205,0)</f>
        <v>15279.385</v>
      </c>
      <c r="E205" s="312">
        <f>VLOOKUP($A$1,'WPP Regional'!$A:$AHK,J205,0)</f>
        <v>24723.478999999999</v>
      </c>
      <c r="F205" s="356">
        <f>VLOOKUP($A$1,'WPP Regional'!$A:$AHK,K205,0)</f>
        <v>2231.6460000000002</v>
      </c>
      <c r="G205" s="192">
        <v>563</v>
      </c>
      <c r="H205" s="192">
        <v>564</v>
      </c>
      <c r="I205" s="192">
        <v>565</v>
      </c>
      <c r="J205" s="192">
        <v>566</v>
      </c>
      <c r="K205" s="192">
        <v>567</v>
      </c>
    </row>
    <row r="206" spans="1:11" ht="15" customHeight="1">
      <c r="A206" s="325" t="s">
        <v>10</v>
      </c>
      <c r="B206" s="310">
        <f>VLOOKUP($A$1,'WPP Regional'!$A:$AHK,G206,0)</f>
        <v>13203.317999999999</v>
      </c>
      <c r="C206" s="311">
        <f>VLOOKUP($A$1,'WPP Regional'!$A:$AHK,H206,0)</f>
        <v>22463.814999999999</v>
      </c>
      <c r="D206" s="355">
        <f>VLOOKUP($A$1,'WPP Regional'!$A:$AHK,I206,0)</f>
        <v>17592.830000000002</v>
      </c>
      <c r="E206" s="312">
        <f>VLOOKUP($A$1,'WPP Regional'!$A:$AHK,J206,0)</f>
        <v>29021.157999999999</v>
      </c>
      <c r="F206" s="356">
        <f>VLOOKUP($A$1,'WPP Regional'!$A:$AHK,K206,0)</f>
        <v>2654.6489999999999</v>
      </c>
      <c r="G206" s="192">
        <v>568</v>
      </c>
      <c r="H206" s="192">
        <v>569</v>
      </c>
      <c r="I206" s="192">
        <v>570</v>
      </c>
      <c r="J206" s="192">
        <v>571</v>
      </c>
      <c r="K206" s="192">
        <v>572</v>
      </c>
    </row>
    <row r="207" spans="1:11" ht="15" customHeight="1">
      <c r="A207" s="325" t="s">
        <v>11</v>
      </c>
      <c r="B207" s="310">
        <f>VLOOKUP($A$1,'WPP Regional'!$A:$AHK,G207,0)</f>
        <v>14193.433000000001</v>
      </c>
      <c r="C207" s="311">
        <f>VLOOKUP($A$1,'WPP Regional'!$A:$AHK,H207,0)</f>
        <v>24645.281999999999</v>
      </c>
      <c r="D207" s="355">
        <f>VLOOKUP($A$1,'WPP Regional'!$A:$AHK,I207,0)</f>
        <v>19675.927</v>
      </c>
      <c r="E207" s="312">
        <f>VLOOKUP($A$1,'WPP Regional'!$A:$AHK,J207,0)</f>
        <v>34393.285000000003</v>
      </c>
      <c r="F207" s="356">
        <f>VLOOKUP($A$1,'WPP Regional'!$A:$AHK,K207,0)</f>
        <v>3167.7860000000001</v>
      </c>
      <c r="G207" s="192">
        <v>573</v>
      </c>
      <c r="H207" s="192">
        <v>574</v>
      </c>
      <c r="I207" s="192">
        <v>575</v>
      </c>
      <c r="J207" s="192">
        <v>576</v>
      </c>
      <c r="K207" s="192">
        <v>577</v>
      </c>
    </row>
    <row r="208" spans="1:11" ht="15" customHeight="1">
      <c r="A208" s="325" t="s">
        <v>12</v>
      </c>
      <c r="B208" s="310">
        <f>VLOOKUP($A$1,'WPP Regional'!$A:$AHK,G208,0)</f>
        <v>15205.431</v>
      </c>
      <c r="C208" s="311">
        <f>VLOOKUP($A$1,'WPP Regional'!$A:$AHK,H208,0)</f>
        <v>26735.62</v>
      </c>
      <c r="D208" s="355">
        <f>VLOOKUP($A$1,'WPP Regional'!$A:$AHK,I208,0)</f>
        <v>21891.512999999999</v>
      </c>
      <c r="E208" s="312">
        <f>VLOOKUP($A$1,'WPP Regional'!$A:$AHK,J208,0)</f>
        <v>40570.021999999997</v>
      </c>
      <c r="F208" s="356">
        <f>VLOOKUP($A$1,'WPP Regional'!$A:$AHK,K208,0)</f>
        <v>3779.7249999999999</v>
      </c>
      <c r="G208" s="192">
        <v>578</v>
      </c>
      <c r="H208" s="192">
        <v>579</v>
      </c>
      <c r="I208" s="192">
        <v>580</v>
      </c>
      <c r="J208" s="192">
        <v>581</v>
      </c>
      <c r="K208" s="192">
        <v>582</v>
      </c>
    </row>
    <row r="209" spans="1:11" ht="15" customHeight="1">
      <c r="A209" s="325" t="s">
        <v>13</v>
      </c>
      <c r="B209" s="310">
        <f>VLOOKUP($A$1,'WPP Regional'!$A:$AHK,G209,0)</f>
        <v>16219.251</v>
      </c>
      <c r="C209" s="311">
        <f>VLOOKUP($A$1,'WPP Regional'!$A:$AHK,H209,0)</f>
        <v>28764.935000000001</v>
      </c>
      <c r="D209" s="355">
        <f>VLOOKUP($A$1,'WPP Regional'!$A:$AHK,I209,0)</f>
        <v>24100.149000000001</v>
      </c>
      <c r="E209" s="312">
        <f>VLOOKUP($A$1,'WPP Regional'!$A:$AHK,J209,0)</f>
        <v>47409.402000000002</v>
      </c>
      <c r="F209" s="356">
        <f>VLOOKUP($A$1,'WPP Regional'!$A:$AHK,K209,0)</f>
        <v>4504.7299999999996</v>
      </c>
      <c r="G209" s="192">
        <v>583</v>
      </c>
      <c r="H209" s="192">
        <v>584</v>
      </c>
      <c r="I209" s="192">
        <v>585</v>
      </c>
      <c r="J209" s="192">
        <v>586</v>
      </c>
      <c r="K209" s="192">
        <v>587</v>
      </c>
    </row>
    <row r="210" spans="1:11" ht="15" customHeight="1">
      <c r="A210" s="325" t="s">
        <v>14</v>
      </c>
      <c r="B210" s="310">
        <f>VLOOKUP($A$1,'WPP Regional'!$A:$AHK,G210,0)</f>
        <v>17116.239000000001</v>
      </c>
      <c r="C210" s="311">
        <f>VLOOKUP($A$1,'WPP Regional'!$A:$AHK,H210,0)</f>
        <v>30815.032999999999</v>
      </c>
      <c r="D210" s="355">
        <f>VLOOKUP($A$1,'WPP Regional'!$A:$AHK,I210,0)</f>
        <v>26201.762999999999</v>
      </c>
      <c r="E210" s="312">
        <f>VLOOKUP($A$1,'WPP Regional'!$A:$AHK,J210,0)</f>
        <v>54877.906999999999</v>
      </c>
      <c r="F210" s="356">
        <f>VLOOKUP($A$1,'WPP Regional'!$A:$AHK,K210,0)</f>
        <v>5356.7370000000001</v>
      </c>
      <c r="G210" s="192">
        <v>588</v>
      </c>
      <c r="H210" s="192">
        <v>589</v>
      </c>
      <c r="I210" s="192">
        <v>590</v>
      </c>
      <c r="J210" s="192">
        <v>591</v>
      </c>
      <c r="K210" s="192">
        <v>592</v>
      </c>
    </row>
    <row r="211" spans="1:11" ht="15" customHeight="1">
      <c r="A211" s="325" t="s">
        <v>15</v>
      </c>
      <c r="B211" s="310">
        <f>VLOOKUP($A$1,'WPP Regional'!$A:$AHK,G211,0)</f>
        <v>17854.544000000002</v>
      </c>
      <c r="C211" s="311">
        <f>VLOOKUP($A$1,'WPP Regional'!$A:$AHK,H211,0)</f>
        <v>32756.282999999999</v>
      </c>
      <c r="D211" s="355">
        <f>VLOOKUP($A$1,'WPP Regional'!$A:$AHK,I211,0)</f>
        <v>28252.245999999999</v>
      </c>
      <c r="E211" s="312">
        <f>VLOOKUP($A$1,'WPP Regional'!$A:$AHK,J211,0)</f>
        <v>62856.112999999998</v>
      </c>
      <c r="F211" s="356">
        <f>VLOOKUP($A$1,'WPP Regional'!$A:$AHK,K211,0)</f>
        <v>6376.451</v>
      </c>
      <c r="G211" s="192">
        <v>593</v>
      </c>
      <c r="H211" s="192">
        <v>594</v>
      </c>
      <c r="I211" s="192">
        <v>595</v>
      </c>
      <c r="J211" s="192">
        <v>596</v>
      </c>
      <c r="K211" s="192">
        <v>597</v>
      </c>
    </row>
    <row r="212" spans="1:11" ht="15" customHeight="1">
      <c r="A212" s="325" t="s">
        <v>16</v>
      </c>
      <c r="B212" s="310">
        <f>VLOOKUP($A$1,'WPP Regional'!$A:$AHK,G212,0)</f>
        <v>18511.866000000002</v>
      </c>
      <c r="C212" s="311">
        <f>VLOOKUP($A$1,'WPP Regional'!$A:$AHK,H212,0)</f>
        <v>34423.81</v>
      </c>
      <c r="D212" s="355">
        <f>VLOOKUP($A$1,'WPP Regional'!$A:$AHK,I212,0)</f>
        <v>30317.356</v>
      </c>
      <c r="E212" s="312">
        <f>VLOOKUP($A$1,'WPP Regional'!$A:$AHK,J212,0)</f>
        <v>71096.290999999997</v>
      </c>
      <c r="F212" s="356">
        <f>VLOOKUP($A$1,'WPP Regional'!$A:$AHK,K212,0)</f>
        <v>7657.2330000000002</v>
      </c>
      <c r="G212" s="192">
        <v>598</v>
      </c>
      <c r="H212" s="192">
        <v>599</v>
      </c>
      <c r="I212" s="192">
        <v>600</v>
      </c>
      <c r="J212" s="192">
        <v>601</v>
      </c>
      <c r="K212" s="192">
        <v>602</v>
      </c>
    </row>
    <row r="213" spans="1:11" ht="15" customHeight="1">
      <c r="A213" s="325" t="s">
        <v>17</v>
      </c>
      <c r="B213" s="310">
        <f>VLOOKUP($A$1,'WPP Regional'!$A:$AHK,G213,0)</f>
        <v>19127.633999999998</v>
      </c>
      <c r="C213" s="311">
        <f>VLOOKUP($A$1,'WPP Regional'!$A:$AHK,H213,0)</f>
        <v>35852.764000000003</v>
      </c>
      <c r="D213" s="355">
        <f>VLOOKUP($A$1,'WPP Regional'!$A:$AHK,I213,0)</f>
        <v>32268.508999999998</v>
      </c>
      <c r="E213" s="312">
        <f>VLOOKUP($A$1,'WPP Regional'!$A:$AHK,J213,0)</f>
        <v>79468.732000000004</v>
      </c>
      <c r="F213" s="356">
        <f>VLOOKUP($A$1,'WPP Regional'!$A:$AHK,K213,0)</f>
        <v>9269.64</v>
      </c>
      <c r="G213" s="192">
        <v>603</v>
      </c>
      <c r="H213" s="192">
        <v>604</v>
      </c>
      <c r="I213" s="192">
        <v>605</v>
      </c>
      <c r="J213" s="192">
        <v>606</v>
      </c>
      <c r="K213" s="192">
        <v>607</v>
      </c>
    </row>
    <row r="214" spans="1:11" ht="15" customHeight="1">
      <c r="A214" s="185" t="s">
        <v>561</v>
      </c>
      <c r="B214" s="196"/>
      <c r="C214" s="196"/>
      <c r="D214" s="196"/>
      <c r="E214" s="196"/>
      <c r="F214" s="196"/>
    </row>
    <row r="215" spans="1:11" ht="15" customHeight="1">
      <c r="A215" s="276" t="s">
        <v>1176</v>
      </c>
      <c r="B215" s="196"/>
      <c r="C215" s="196"/>
      <c r="D215" s="196"/>
      <c r="E215" s="196"/>
      <c r="F215" s="196"/>
    </row>
    <row r="216" spans="1:11" ht="15" customHeight="1">
      <c r="A216" s="185"/>
      <c r="B216" s="196"/>
      <c r="C216" s="196"/>
      <c r="D216" s="196"/>
      <c r="E216" s="196"/>
      <c r="F216" s="196"/>
    </row>
    <row r="217" spans="1:11" ht="15" customHeight="1">
      <c r="A217" s="324" t="s">
        <v>559</v>
      </c>
      <c r="B217" s="198"/>
      <c r="C217" s="198"/>
      <c r="D217" s="198"/>
      <c r="E217" s="198"/>
      <c r="F217" s="198"/>
    </row>
    <row r="218" spans="1:11" ht="15" customHeight="1">
      <c r="A218" s="316" t="s">
        <v>19</v>
      </c>
      <c r="B218" s="313" t="s">
        <v>20</v>
      </c>
      <c r="C218" s="314" t="s">
        <v>556</v>
      </c>
      <c r="D218" s="347" t="s">
        <v>557</v>
      </c>
      <c r="E218" s="315" t="s">
        <v>558</v>
      </c>
      <c r="F218" s="346" t="s">
        <v>21</v>
      </c>
    </row>
    <row r="219" spans="1:11" ht="15" customHeight="1">
      <c r="A219" s="325" t="s">
        <v>3</v>
      </c>
      <c r="B219" s="318">
        <f>VLOOKUP($A$1, 'WPP Regional'!$A:$ACC, G219, 0)</f>
        <v>18.980822964888901</v>
      </c>
      <c r="C219" s="327">
        <f>VLOOKUP($A$1, 'WPP Regional'!$A:$ACC, H219, 0)</f>
        <v>27.962509594206399</v>
      </c>
      <c r="D219" s="348">
        <f>VLOOKUP($A$1, 'WPP Regional'!$A:$ACC, I219, 0)</f>
        <v>18.776798405013501</v>
      </c>
      <c r="E219" s="326">
        <f>VLOOKUP($A$1, 'WPP Regional'!$A:$ACC, J219, 0)</f>
        <v>31.279023019695401</v>
      </c>
      <c r="F219" s="345">
        <f>VLOOKUP($A$1, 'WPP Regional'!$A:$ACC, K219, 0)</f>
        <v>3.0008460161959101</v>
      </c>
      <c r="G219" s="205">
        <v>608</v>
      </c>
      <c r="H219" s="205">
        <v>609</v>
      </c>
      <c r="I219" s="205">
        <v>610</v>
      </c>
      <c r="J219" s="205">
        <v>612</v>
      </c>
      <c r="K219" s="205">
        <v>614</v>
      </c>
    </row>
    <row r="220" spans="1:11" ht="15" customHeight="1">
      <c r="A220" s="325" t="s">
        <v>4</v>
      </c>
      <c r="B220" s="318">
        <f>VLOOKUP($A$1, 'WPP Regional'!$A:$ACC, G220, 0)</f>
        <v>18.897479820353201</v>
      </c>
      <c r="C220" s="327">
        <f>VLOOKUP($A$1, 'WPP Regional'!$A:$ACC, H220, 0)</f>
        <v>28.113752522160599</v>
      </c>
      <c r="D220" s="348">
        <f>VLOOKUP($A$1, 'WPP Regional'!$A:$ACC, I220, 0)</f>
        <v>19.2202241400704</v>
      </c>
      <c r="E220" s="326">
        <f>VLOOKUP($A$1, 'WPP Regional'!$A:$ACC, J220, 0)</f>
        <v>30.859376975267601</v>
      </c>
      <c r="F220" s="345">
        <f>VLOOKUP($A$1, 'WPP Regional'!$A:$ACC, K220, 0)</f>
        <v>2.9091665421481099</v>
      </c>
      <c r="G220" s="205">
        <v>616</v>
      </c>
      <c r="H220" s="205">
        <v>617</v>
      </c>
      <c r="I220" s="205">
        <v>618</v>
      </c>
      <c r="J220" s="205">
        <v>620</v>
      </c>
      <c r="K220" s="205">
        <v>622</v>
      </c>
    </row>
    <row r="221" spans="1:11" ht="15" customHeight="1">
      <c r="A221" s="325" t="s">
        <v>5</v>
      </c>
      <c r="B221" s="318">
        <f>VLOOKUP($A$1, 'WPP Regional'!$A:$ACC, G221, 0)</f>
        <v>18.8814094995499</v>
      </c>
      <c r="C221" s="327">
        <f>VLOOKUP($A$1, 'WPP Regional'!$A:$ACC, H221, 0)</f>
        <v>28.058888664181701</v>
      </c>
      <c r="D221" s="348">
        <f>VLOOKUP($A$1, 'WPP Regional'!$A:$ACC, I221, 0)</f>
        <v>19.5706660313874</v>
      </c>
      <c r="E221" s="326">
        <f>VLOOKUP($A$1, 'WPP Regional'!$A:$ACC, J221, 0)</f>
        <v>30.667691920364899</v>
      </c>
      <c r="F221" s="345">
        <f>VLOOKUP($A$1, 'WPP Regional'!$A:$ACC, K221, 0)</f>
        <v>2.8213438845161698</v>
      </c>
      <c r="G221" s="205">
        <v>624</v>
      </c>
      <c r="H221" s="205">
        <v>625</v>
      </c>
      <c r="I221" s="205">
        <v>626</v>
      </c>
      <c r="J221" s="205">
        <v>628</v>
      </c>
      <c r="K221" s="205">
        <v>630</v>
      </c>
    </row>
    <row r="222" spans="1:11" ht="15" customHeight="1">
      <c r="A222" s="325" t="s">
        <v>6</v>
      </c>
      <c r="B222" s="318">
        <f>VLOOKUP($A$1, 'WPP Regional'!$A:$ACC, G222, 0)</f>
        <v>18.478570631567699</v>
      </c>
      <c r="C222" s="327">
        <f>VLOOKUP($A$1, 'WPP Regional'!$A:$ACC, H222, 0)</f>
        <v>27.727042809857799</v>
      </c>
      <c r="D222" s="348">
        <f>VLOOKUP($A$1, 'WPP Regional'!$A:$ACC, I222, 0)</f>
        <v>19.1801135877623</v>
      </c>
      <c r="E222" s="326">
        <f>VLOOKUP($A$1, 'WPP Regional'!$A:$ACC, J222, 0)</f>
        <v>31.621507274468598</v>
      </c>
      <c r="F222" s="345">
        <f>VLOOKUP($A$1, 'WPP Regional'!$A:$ACC, K222, 0)</f>
        <v>2.9927656963435401</v>
      </c>
      <c r="G222" s="205">
        <v>632</v>
      </c>
      <c r="H222" s="205">
        <v>633</v>
      </c>
      <c r="I222" s="205">
        <v>634</v>
      </c>
      <c r="J222" s="205">
        <v>636</v>
      </c>
      <c r="K222" s="205">
        <v>638</v>
      </c>
    </row>
    <row r="223" spans="1:11" ht="15" customHeight="1">
      <c r="A223" s="325" t="s">
        <v>7</v>
      </c>
      <c r="B223" s="318">
        <f>VLOOKUP($A$1, 'WPP Regional'!$A:$ACC, G223, 0)</f>
        <v>17.692753110146398</v>
      </c>
      <c r="C223" s="327">
        <f>VLOOKUP($A$1, 'WPP Regional'!$A:$ACC, H223, 0)</f>
        <v>28.14251216593</v>
      </c>
      <c r="D223" s="348">
        <f>VLOOKUP($A$1, 'WPP Regional'!$A:$ACC, I223, 0)</f>
        <v>19.536693380685499</v>
      </c>
      <c r="E223" s="326">
        <f>VLOOKUP($A$1, 'WPP Regional'!$A:$ACC, J223, 0)</f>
        <v>31.7108414557324</v>
      </c>
      <c r="F223" s="345">
        <f>VLOOKUP($A$1, 'WPP Regional'!$A:$ACC, K223, 0)</f>
        <v>2.9171998875057499</v>
      </c>
      <c r="G223" s="205">
        <v>640</v>
      </c>
      <c r="H223" s="205">
        <v>641</v>
      </c>
      <c r="I223" s="205">
        <v>642</v>
      </c>
      <c r="J223" s="205">
        <v>644</v>
      </c>
      <c r="K223" s="205">
        <v>646</v>
      </c>
    </row>
    <row r="224" spans="1:11" ht="15" customHeight="1">
      <c r="A224" s="325" t="s">
        <v>8</v>
      </c>
      <c r="B224" s="318">
        <f>VLOOKUP($A$1, 'WPP Regional'!$A:$ACC, G224, 0)</f>
        <v>16.945397254248199</v>
      </c>
      <c r="C224" s="327">
        <f>VLOOKUP($A$1, 'WPP Regional'!$A:$ACC, H224, 0)</f>
        <v>27.879697325618</v>
      </c>
      <c r="D224" s="348">
        <f>VLOOKUP($A$1, 'WPP Regional'!$A:$ACC, I224, 0)</f>
        <v>19.960739869026</v>
      </c>
      <c r="E224" s="326">
        <f>VLOOKUP($A$1, 'WPP Regional'!$A:$ACC, J224, 0)</f>
        <v>32.303070541982102</v>
      </c>
      <c r="F224" s="345">
        <f>VLOOKUP($A$1, 'WPP Regional'!$A:$ACC, K224, 0)</f>
        <v>2.91109500912559</v>
      </c>
      <c r="G224" s="205">
        <v>648</v>
      </c>
      <c r="H224" s="205">
        <v>649</v>
      </c>
      <c r="I224" s="205">
        <v>650</v>
      </c>
      <c r="J224" s="205">
        <v>652</v>
      </c>
      <c r="K224" s="205">
        <v>654</v>
      </c>
    </row>
    <row r="225" spans="1:24" ht="15" customHeight="1">
      <c r="A225" s="325" t="s">
        <v>9</v>
      </c>
      <c r="B225" s="318">
        <f>VLOOKUP($A$1, 'WPP Regional'!$A:$ACC, G225, 0)</f>
        <v>16.304284499630601</v>
      </c>
      <c r="C225" s="327">
        <f>VLOOKUP($A$1, 'WPP Regional'!$A:$ACC, H225, 0)</f>
        <v>27.208183239843098</v>
      </c>
      <c r="D225" s="348">
        <f>VLOOKUP($A$1, 'WPP Regional'!$A:$ACC, I225, 0)</f>
        <v>20.435770489784399</v>
      </c>
      <c r="E225" s="326">
        <f>VLOOKUP($A$1, 'WPP Regional'!$A:$ACC, J225, 0)</f>
        <v>33.066994682901402</v>
      </c>
      <c r="F225" s="345">
        <f>VLOOKUP($A$1, 'WPP Regional'!$A:$ACC, K225, 0)</f>
        <v>2.9847670878405999</v>
      </c>
      <c r="G225" s="205">
        <v>656</v>
      </c>
      <c r="H225" s="205">
        <v>657</v>
      </c>
      <c r="I225" s="205">
        <v>658</v>
      </c>
      <c r="J225" s="205">
        <v>660</v>
      </c>
      <c r="K225" s="205">
        <v>662</v>
      </c>
    </row>
    <row r="226" spans="1:24" ht="15" customHeight="1">
      <c r="A226" s="325" t="s">
        <v>10</v>
      </c>
      <c r="B226" s="318">
        <f>VLOOKUP($A$1, 'WPP Regional'!$A:$ACC, G226, 0)</f>
        <v>15.5450618744023</v>
      </c>
      <c r="C226" s="327">
        <f>VLOOKUP($A$1, 'WPP Regional'!$A:$ACC, H226, 0)</f>
        <v>26.4480030027396</v>
      </c>
      <c r="D226" s="348">
        <f>VLOOKUP($A$1, 'WPP Regional'!$A:$ACC, I226, 0)</f>
        <v>20.713098851049502</v>
      </c>
      <c r="E226" s="326">
        <f>VLOOKUP($A$1, 'WPP Regional'!$A:$ACC, J226, 0)</f>
        <v>34.168358042789301</v>
      </c>
      <c r="F226" s="345">
        <f>VLOOKUP($A$1, 'WPP Regional'!$A:$ACC, K226, 0)</f>
        <v>3.1254782290194099</v>
      </c>
      <c r="G226" s="205">
        <v>664</v>
      </c>
      <c r="H226" s="205">
        <v>665</v>
      </c>
      <c r="I226" s="205">
        <v>666</v>
      </c>
      <c r="J226" s="205">
        <v>668</v>
      </c>
      <c r="K226" s="205">
        <v>670</v>
      </c>
    </row>
    <row r="227" spans="1:24" ht="15" customHeight="1">
      <c r="A227" s="325" t="s">
        <v>11</v>
      </c>
      <c r="B227" s="318">
        <f>VLOOKUP($A$1, 'WPP Regional'!$A:$ACC, G227, 0)</f>
        <v>14.7731747772718</v>
      </c>
      <c r="C227" s="327">
        <f>VLOOKUP($A$1, 'WPP Regional'!$A:$ACC, H227, 0)</f>
        <v>25.6519376546287</v>
      </c>
      <c r="D227" s="348">
        <f>VLOOKUP($A$1, 'WPP Regional'!$A:$ACC, I227, 0)</f>
        <v>20.479605496136202</v>
      </c>
      <c r="E227" s="326">
        <f>VLOOKUP($A$1, 'WPP Regional'!$A:$ACC, J227, 0)</f>
        <v>35.798105396313801</v>
      </c>
      <c r="F227" s="345">
        <f>VLOOKUP($A$1, 'WPP Regional'!$A:$ACC, K227, 0)</f>
        <v>3.29717667564955</v>
      </c>
      <c r="G227" s="205">
        <v>672</v>
      </c>
      <c r="H227" s="205">
        <v>673</v>
      </c>
      <c r="I227" s="205">
        <v>674</v>
      </c>
      <c r="J227" s="205">
        <v>676</v>
      </c>
      <c r="K227" s="205">
        <v>678</v>
      </c>
    </row>
    <row r="228" spans="1:24" ht="15" customHeight="1">
      <c r="A228" s="325" t="s">
        <v>12</v>
      </c>
      <c r="B228" s="318">
        <f>VLOOKUP($A$1, 'WPP Regional'!$A:$ACC, G228, 0)</f>
        <v>14.0553763914324</v>
      </c>
      <c r="C228" s="327">
        <f>VLOOKUP($A$1, 'WPP Regional'!$A:$ACC, H228, 0)</f>
        <v>24.713485737978001</v>
      </c>
      <c r="D228" s="348">
        <f>VLOOKUP($A$1, 'WPP Regional'!$A:$ACC, I228, 0)</f>
        <v>20.2357601697009</v>
      </c>
      <c r="E228" s="326">
        <f>VLOOKUP($A$1, 'WPP Regional'!$A:$ACC, J228, 0)</f>
        <v>37.501530171600798</v>
      </c>
      <c r="F228" s="345">
        <f>VLOOKUP($A$1, 'WPP Regional'!$A:$ACC, K228, 0)</f>
        <v>3.4938475292878501</v>
      </c>
      <c r="G228" s="205">
        <v>680</v>
      </c>
      <c r="H228" s="205">
        <v>681</v>
      </c>
      <c r="I228" s="205">
        <v>682</v>
      </c>
      <c r="J228" s="205">
        <v>684</v>
      </c>
      <c r="K228" s="205">
        <v>686</v>
      </c>
    </row>
    <row r="229" spans="1:24" ht="15" customHeight="1">
      <c r="A229" s="325" t="s">
        <v>13</v>
      </c>
      <c r="B229" s="318">
        <f>VLOOKUP($A$1, 'WPP Regional'!$A:$ACC, G229, 0)</f>
        <v>13.404509496802101</v>
      </c>
      <c r="C229" s="327">
        <f>VLOOKUP($A$1, 'WPP Regional'!$A:$ACC, H229, 0)</f>
        <v>23.772974743555999</v>
      </c>
      <c r="D229" s="348">
        <f>VLOOKUP($A$1, 'WPP Regional'!$A:$ACC, I229, 0)</f>
        <v>19.917730858523999</v>
      </c>
      <c r="E229" s="326">
        <f>VLOOKUP($A$1, 'WPP Regional'!$A:$ACC, J229, 0)</f>
        <v>39.181820377939196</v>
      </c>
      <c r="F229" s="345">
        <f>VLOOKUP($A$1, 'WPP Regional'!$A:$ACC, K229, 0)</f>
        <v>3.7229645231786299</v>
      </c>
      <c r="G229" s="205">
        <v>688</v>
      </c>
      <c r="H229" s="205">
        <v>689</v>
      </c>
      <c r="I229" s="205">
        <v>690</v>
      </c>
      <c r="J229" s="205">
        <v>692</v>
      </c>
      <c r="K229" s="205">
        <v>694</v>
      </c>
    </row>
    <row r="230" spans="1:24" ht="15" customHeight="1">
      <c r="A230" s="325" t="s">
        <v>14</v>
      </c>
      <c r="B230" s="318">
        <f>VLOOKUP($A$1, 'WPP Regional'!$A:$ACC, G230, 0)</f>
        <v>12.738360242123401</v>
      </c>
      <c r="C230" s="327">
        <f>VLOOKUP($A$1, 'WPP Regional'!$A:$ACC, H230, 0)</f>
        <v>22.933367033898101</v>
      </c>
      <c r="D230" s="348">
        <f>VLOOKUP($A$1, 'WPP Regional'!$A:$ACC, I230, 0)</f>
        <v>19.500048817543401</v>
      </c>
      <c r="E230" s="326">
        <f>VLOOKUP($A$1, 'WPP Regional'!$A:$ACC, J230, 0)</f>
        <v>40.841597777394099</v>
      </c>
      <c r="F230" s="345">
        <f>VLOOKUP($A$1, 'WPP Regional'!$A:$ACC, K230, 0)</f>
        <v>3.9866261290410501</v>
      </c>
      <c r="G230" s="205">
        <v>696</v>
      </c>
      <c r="H230" s="205">
        <v>697</v>
      </c>
      <c r="I230" s="205">
        <v>698</v>
      </c>
      <c r="J230" s="205">
        <v>700</v>
      </c>
      <c r="K230" s="205">
        <v>702</v>
      </c>
    </row>
    <row r="231" spans="1:24" ht="15" customHeight="1">
      <c r="A231" s="325" t="s">
        <v>15</v>
      </c>
      <c r="B231" s="318">
        <f>VLOOKUP($A$1, 'WPP Regional'!$A:$ACC, G231, 0)</f>
        <v>12.0560904842862</v>
      </c>
      <c r="C231" s="327">
        <f>VLOOKUP($A$1, 'WPP Regional'!$A:$ACC, H231, 0)</f>
        <v>22.118330872907499</v>
      </c>
      <c r="D231" s="348">
        <f>VLOOKUP($A$1, 'WPP Regional'!$A:$ACC, I231, 0)</f>
        <v>19.077027907310999</v>
      </c>
      <c r="E231" s="326">
        <f>VLOOKUP($A$1, 'WPP Regional'!$A:$ACC, J231, 0)</f>
        <v>42.442920178667997</v>
      </c>
      <c r="F231" s="345">
        <f>VLOOKUP($A$1, 'WPP Regional'!$A:$ACC, K231, 0)</f>
        <v>4.3056305568272801</v>
      </c>
      <c r="G231" s="205">
        <v>704</v>
      </c>
      <c r="H231" s="205">
        <v>705</v>
      </c>
      <c r="I231" s="205">
        <v>706</v>
      </c>
      <c r="J231" s="205">
        <v>708</v>
      </c>
      <c r="K231" s="205">
        <v>710</v>
      </c>
    </row>
    <row r="232" spans="1:24" ht="15" customHeight="1">
      <c r="A232" s="325" t="s">
        <v>16</v>
      </c>
      <c r="B232" s="318">
        <f>VLOOKUP($A$1, 'WPP Regional'!$A:$ACC, G232, 0)</f>
        <v>11.4266153525293</v>
      </c>
      <c r="C232" s="327">
        <f>VLOOKUP($A$1, 'WPP Regional'!$A:$ACC, H232, 0)</f>
        <v>21.248405527489901</v>
      </c>
      <c r="D232" s="348">
        <f>VLOOKUP($A$1, 'WPP Regional'!$A:$ACC, I232, 0)</f>
        <v>18.713659958304401</v>
      </c>
      <c r="E232" s="326">
        <f>VLOOKUP($A$1, 'WPP Regional'!$A:$ACC, J232, 0)</f>
        <v>43.884823401838098</v>
      </c>
      <c r="F232" s="345">
        <f>VLOOKUP($A$1, 'WPP Regional'!$A:$ACC, K232, 0)</f>
        <v>4.7264957598382598</v>
      </c>
      <c r="G232" s="205">
        <v>712</v>
      </c>
      <c r="H232" s="205">
        <v>713</v>
      </c>
      <c r="I232" s="205">
        <v>714</v>
      </c>
      <c r="J232" s="205">
        <v>716</v>
      </c>
      <c r="K232" s="205">
        <v>718</v>
      </c>
    </row>
    <row r="233" spans="1:24" ht="15" customHeight="1">
      <c r="A233" s="325" t="s">
        <v>17</v>
      </c>
      <c r="B233" s="318">
        <f>VLOOKUP($A$1, 'WPP Regional'!$A:$ACC, G233, 0)</f>
        <v>10.868759440277501</v>
      </c>
      <c r="C233" s="327">
        <f>VLOOKUP($A$1, 'WPP Regional'!$A:$ACC, H233, 0)</f>
        <v>20.372361118214702</v>
      </c>
      <c r="D233" s="348">
        <f>VLOOKUP($A$1, 'WPP Regional'!$A:$ACC, I233, 0)</f>
        <v>18.335705389251501</v>
      </c>
      <c r="E233" s="326">
        <f>VLOOKUP($A$1, 'WPP Regional'!$A:$ACC, J233, 0)</f>
        <v>45.155952436766803</v>
      </c>
      <c r="F233" s="345">
        <f>VLOOKUP($A$1, 'WPP Regional'!$A:$ACC, K233, 0)</f>
        <v>5.2672216154896097</v>
      </c>
      <c r="G233" s="205">
        <v>720</v>
      </c>
      <c r="H233" s="205">
        <v>721</v>
      </c>
      <c r="I233" s="205">
        <v>722</v>
      </c>
      <c r="J233" s="205">
        <v>724</v>
      </c>
      <c r="K233" s="205">
        <v>726</v>
      </c>
    </row>
    <row r="234" spans="1:24" ht="15" customHeight="1">
      <c r="A234" s="185"/>
      <c r="B234" s="196"/>
      <c r="C234" s="196"/>
      <c r="D234" s="196"/>
      <c r="E234" s="196"/>
      <c r="F234" s="196"/>
    </row>
    <row r="237" spans="1:24" ht="15" customHeight="1">
      <c r="X237" s="206"/>
    </row>
    <row r="249" spans="1:25" ht="15" customHeight="1">
      <c r="A249" s="185" t="s">
        <v>561</v>
      </c>
    </row>
    <row r="250" spans="1:25" ht="15" customHeight="1">
      <c r="A250" s="276" t="s">
        <v>1176</v>
      </c>
    </row>
    <row r="252" spans="1:25" ht="15" customHeight="1">
      <c r="A252" s="324" t="s">
        <v>645</v>
      </c>
      <c r="Y252" s="206"/>
    </row>
    <row r="253" spans="1:25" ht="15" customHeight="1">
      <c r="A253" s="333"/>
      <c r="B253" s="349" t="s">
        <v>646</v>
      </c>
      <c r="C253" s="349">
        <v>1980</v>
      </c>
      <c r="D253" s="349">
        <v>2020</v>
      </c>
      <c r="E253" s="349">
        <v>2030</v>
      </c>
      <c r="F253" s="349">
        <v>2050</v>
      </c>
    </row>
    <row r="254" spans="1:25" ht="15" customHeight="1">
      <c r="A254" s="349" t="s">
        <v>2</v>
      </c>
      <c r="B254" s="349" t="s">
        <v>647</v>
      </c>
      <c r="C254" s="350">
        <f>VLOOKUP($A$1,'WPP Regional'!$A:$AHK,G254,0)/$B$8*100</f>
        <v>10.469570824342615</v>
      </c>
      <c r="D254" s="350">
        <f>VLOOKUP($A$1,'WPP Regional'!$A:$AHK,H254,0)/$B$16*100</f>
        <v>11.01306706428799</v>
      </c>
      <c r="E254" s="350">
        <f>VLOOKUP($A$1,'WPP Regional'!$A:$AHK,I254,0)/$B$18*100</f>
        <v>10.591199611877231</v>
      </c>
      <c r="F254" s="350">
        <f>VLOOKUP($A$1,'WPP Regional'!$A:$AHK,J254,0)/$B$22*100</f>
        <v>9.5782156876945823</v>
      </c>
      <c r="G254" s="205">
        <v>731</v>
      </c>
      <c r="H254" s="205">
        <v>752</v>
      </c>
      <c r="I254" s="205">
        <v>773</v>
      </c>
      <c r="J254" s="205">
        <v>794</v>
      </c>
      <c r="M254" s="208"/>
      <c r="N254" s="209"/>
      <c r="O254" s="209"/>
      <c r="P254" s="209"/>
      <c r="Q254" s="209"/>
      <c r="R254" s="209"/>
    </row>
    <row r="255" spans="1:25" ht="15" customHeight="1">
      <c r="A255" s="349"/>
      <c r="B255" s="349" t="s">
        <v>648</v>
      </c>
      <c r="C255" s="350">
        <f>VLOOKUP($A$1,'WPP Regional'!$A:$AHK,G255,0)/$B$8*100</f>
        <v>8.5588830540746166</v>
      </c>
      <c r="D255" s="350">
        <f>VLOOKUP($A$1,'WPP Regional'!$A:$AHK,H255,0)/$B$16*100</f>
        <v>9.6609993554590154</v>
      </c>
      <c r="E255" s="350">
        <f>VLOOKUP($A$1,'WPP Regional'!$A:$AHK,I255,0)/$B$18*100</f>
        <v>9.5234611159268656</v>
      </c>
      <c r="F255" s="350">
        <f>VLOOKUP($A$1,'WPP Regional'!$A:$AHK,J255,0)/$B$22*100</f>
        <v>8.9476158571227646</v>
      </c>
      <c r="G255" s="205">
        <v>732</v>
      </c>
      <c r="H255" s="205">
        <v>753</v>
      </c>
      <c r="I255" s="205">
        <v>774</v>
      </c>
      <c r="J255" s="205">
        <v>795</v>
      </c>
    </row>
    <row r="256" spans="1:25" ht="15" customHeight="1">
      <c r="A256" s="349"/>
      <c r="B256" s="349" t="s">
        <v>649</v>
      </c>
      <c r="C256" s="350">
        <f>VLOOKUP($A$1,'WPP Regional'!$A:$AHK,G256,0)/$B$8*100</f>
        <v>6.9265613248205478</v>
      </c>
      <c r="D256" s="350">
        <f>VLOOKUP($A$1,'WPP Regional'!$A:$AHK,H256,0)/$B$16*100</f>
        <v>8.3396903370400643</v>
      </c>
      <c r="E256" s="350">
        <f>VLOOKUP($A$1,'WPP Regional'!$A:$AHK,I256,0)/$B$18*100</f>
        <v>8.4123940343545662</v>
      </c>
      <c r="F256" s="350">
        <f>VLOOKUP($A$1,'WPP Regional'!$A:$AHK,J256,0)/$B$22*100</f>
        <v>8.237843425482696</v>
      </c>
      <c r="G256" s="205">
        <v>733</v>
      </c>
      <c r="H256" s="205">
        <v>754</v>
      </c>
      <c r="I256" s="205">
        <v>775</v>
      </c>
      <c r="J256" s="205">
        <v>796</v>
      </c>
    </row>
    <row r="257" spans="1:18" ht="15" customHeight="1">
      <c r="A257" s="349"/>
      <c r="B257" s="333"/>
      <c r="C257" s="351"/>
      <c r="D257" s="352"/>
      <c r="E257" s="352"/>
      <c r="F257" s="350"/>
      <c r="G257" s="192"/>
      <c r="H257" s="192"/>
      <c r="I257" s="192"/>
      <c r="J257" s="192"/>
    </row>
    <row r="258" spans="1:18" ht="15" customHeight="1">
      <c r="A258" s="349" t="s">
        <v>1</v>
      </c>
      <c r="B258" s="349" t="s">
        <v>647</v>
      </c>
      <c r="C258" s="350">
        <f>VLOOKUP($A$1,'WPP Regional'!$A:$AHK,G258,0)/$C$8*100</f>
        <v>10.186532895249234</v>
      </c>
      <c r="D258" s="350">
        <f>VLOOKUP($A$1,'WPP Regional'!$A:$AHK,H258,0)/$C$16*100</f>
        <v>10.784009646059852</v>
      </c>
      <c r="E258" s="350">
        <f>VLOOKUP($A$1,'WPP Regional'!$A:$AHK,I258,0)/$C$18*100</f>
        <v>10.364847684999296</v>
      </c>
      <c r="F258" s="350">
        <f>VLOOKUP($A$1,'WPP Regional'!$A:$AHK,J258,0)/$C$22*100</f>
        <v>9.3681172166554774</v>
      </c>
      <c r="G258" s="205">
        <v>815</v>
      </c>
      <c r="H258" s="205">
        <v>836</v>
      </c>
      <c r="I258" s="205">
        <v>857</v>
      </c>
      <c r="J258" s="205">
        <v>878</v>
      </c>
    </row>
    <row r="259" spans="1:18" ht="15" customHeight="1">
      <c r="A259" s="349"/>
      <c r="B259" s="349" t="s">
        <v>648</v>
      </c>
      <c r="C259" s="350">
        <f>VLOOKUP($A$1,'WPP Regional'!$A:$AHK,G259,0)/$C$8*100</f>
        <v>8.3395359542625016</v>
      </c>
      <c r="D259" s="350">
        <f>VLOOKUP($A$1,'WPP Regional'!$A:$AHK,H259,0)/$C$16*100</f>
        <v>9.5002330537168618</v>
      </c>
      <c r="E259" s="350">
        <f>VLOOKUP($A$1,'WPP Regional'!$A:$AHK,I259,0)/$C$18*100</f>
        <v>9.3551925020777933</v>
      </c>
      <c r="F259" s="350">
        <f>VLOOKUP($A$1,'WPP Regional'!$A:$AHK,J259,0)/$C$22*100</f>
        <v>8.7776303437740903</v>
      </c>
      <c r="G259" s="205">
        <v>816</v>
      </c>
      <c r="H259" s="205">
        <v>837</v>
      </c>
      <c r="I259" s="205">
        <v>858</v>
      </c>
      <c r="J259" s="205">
        <v>879</v>
      </c>
    </row>
    <row r="260" spans="1:18" ht="15" customHeight="1">
      <c r="A260" s="349"/>
      <c r="B260" s="349" t="s">
        <v>649</v>
      </c>
      <c r="C260" s="350">
        <f>VLOOKUP($A$1,'WPP Regional'!$A:$AHK,G260,0)/$C$8*100</f>
        <v>6.8708714661434325</v>
      </c>
      <c r="D260" s="350">
        <f>VLOOKUP($A$1,'WPP Regional'!$A:$AHK,H260,0)/$C$16*100</f>
        <v>8.2408186548300968</v>
      </c>
      <c r="E260" s="350">
        <f>VLOOKUP($A$1,'WPP Regional'!$A:$AHK,I260,0)/$C$18*100</f>
        <v>8.3149573151004859</v>
      </c>
      <c r="F260" s="350">
        <f>VLOOKUP($A$1,'WPP Regional'!$A:$AHK,J260,0)/$C$22*100</f>
        <v>8.1095370012264443</v>
      </c>
      <c r="G260" s="205">
        <v>817</v>
      </c>
      <c r="H260" s="205">
        <v>838</v>
      </c>
      <c r="I260" s="205">
        <v>859</v>
      </c>
      <c r="J260" s="205">
        <v>880</v>
      </c>
    </row>
    <row r="261" spans="1:18" ht="15" customHeight="1">
      <c r="A261" s="349"/>
      <c r="B261" s="333"/>
      <c r="C261" s="351"/>
      <c r="D261" s="350"/>
      <c r="E261" s="352"/>
      <c r="F261" s="352"/>
      <c r="G261" s="192"/>
      <c r="H261" s="192"/>
      <c r="I261" s="192"/>
      <c r="J261" s="192"/>
    </row>
    <row r="262" spans="1:18" ht="15" customHeight="1">
      <c r="A262" s="349" t="s">
        <v>18</v>
      </c>
      <c r="B262" s="349" t="s">
        <v>647</v>
      </c>
      <c r="C262" s="350">
        <f>VLOOKUP($A$1,'WPP Regional'!$A:$AHW,G262,0)/$D$8*100</f>
        <v>10.327791034064257</v>
      </c>
      <c r="D262" s="350">
        <f>VLOOKUP($A$1,'WPP Regional'!$A:$AHW,H262,0)/$D$16*100</f>
        <v>10.898803321917578</v>
      </c>
      <c r="E262" s="350">
        <f>VLOOKUP($A$1,'WPP Regional'!$A:$AHW,I262,0)/$D$18*100</f>
        <v>10.478241844171464</v>
      </c>
      <c r="F262" s="350">
        <f>VLOOKUP($A$1,'WPP Regional'!$A:$AHW,J262,0)/$D$22*100</f>
        <v>9.4731199293103447</v>
      </c>
      <c r="G262" s="205">
        <v>896</v>
      </c>
      <c r="H262" s="211">
        <v>899</v>
      </c>
      <c r="I262" s="205">
        <v>902</v>
      </c>
      <c r="J262" s="211">
        <v>905</v>
      </c>
    </row>
    <row r="263" spans="1:18" ht="15" customHeight="1">
      <c r="A263" s="333"/>
      <c r="B263" s="349" t="s">
        <v>648</v>
      </c>
      <c r="C263" s="350">
        <f>VLOOKUP($A$1,'WPP Regional'!$A:$AHW,G263,0)/$D$8*100</f>
        <v>8.4490073709492375</v>
      </c>
      <c r="D263" s="350">
        <f>VLOOKUP($A$1,'WPP Regional'!$A:$AHW,H263,0)/$D$16*100</f>
        <v>9.5808021742185776</v>
      </c>
      <c r="E263" s="350">
        <f>VLOOKUP($A$1,'WPP Regional'!$A:$AHW,I263,0)/$D$18*100</f>
        <v>9.4394890143525529</v>
      </c>
      <c r="F263" s="350">
        <f>VLOOKUP($A$1,'WPP Regional'!$A:$AHW,J263,0)/$D$22*100</f>
        <v>8.862585459941112</v>
      </c>
      <c r="G263" s="205">
        <v>897</v>
      </c>
      <c r="H263" s="211">
        <v>900</v>
      </c>
      <c r="I263" s="205">
        <v>903</v>
      </c>
      <c r="J263" s="211">
        <v>906</v>
      </c>
    </row>
    <row r="264" spans="1:18" ht="15" customHeight="1">
      <c r="A264" s="333"/>
      <c r="B264" s="349" t="s">
        <v>649</v>
      </c>
      <c r="C264" s="350">
        <f>VLOOKUP($A$1,'WPP Regional'!$A:$AHW,G264,0)/$D$8*100</f>
        <v>6.8986650760415795</v>
      </c>
      <c r="D264" s="350">
        <f>VLOOKUP($A$1,'WPP Regional'!$A:$AHW,H264,0)/$D$16*100</f>
        <v>8.2903688677283096</v>
      </c>
      <c r="E264" s="350">
        <f>VLOOKUP($A$1,'WPP Regional'!$A:$AHW,I264,0)/$D$18*100</f>
        <v>8.363769600485929</v>
      </c>
      <c r="F264" s="350">
        <f>VLOOKUP($A$1,'WPP Regional'!$A:$AHW,J264,0)/$D$22*100</f>
        <v>8.173661801998767</v>
      </c>
      <c r="G264" s="205">
        <v>898</v>
      </c>
      <c r="H264" s="211">
        <v>901</v>
      </c>
      <c r="I264" s="205">
        <v>904</v>
      </c>
      <c r="J264" s="211">
        <v>907</v>
      </c>
    </row>
    <row r="265" spans="1:18" ht="15" customHeight="1">
      <c r="A265" s="185" t="s">
        <v>561</v>
      </c>
      <c r="B265" s="196"/>
      <c r="C265" s="196"/>
      <c r="D265" s="196"/>
      <c r="E265" s="196"/>
      <c r="F265" s="196"/>
      <c r="G265" s="192"/>
      <c r="H265" s="192"/>
      <c r="I265" s="192"/>
      <c r="J265" s="192"/>
    </row>
    <row r="266" spans="1:18" ht="15" customHeight="1">
      <c r="A266" s="276" t="s">
        <v>1176</v>
      </c>
      <c r="B266" s="196"/>
      <c r="C266" s="196"/>
      <c r="D266" s="196"/>
      <c r="E266" s="196"/>
      <c r="F266" s="196"/>
      <c r="G266" s="192"/>
      <c r="H266" s="192"/>
      <c r="I266" s="192"/>
      <c r="J266" s="192"/>
    </row>
    <row r="267" spans="1:18" ht="15" customHeight="1">
      <c r="A267" s="199"/>
      <c r="B267" s="200"/>
      <c r="C267" s="200"/>
      <c r="D267" s="200"/>
      <c r="E267" s="200"/>
      <c r="F267" s="200"/>
      <c r="G267" s="192"/>
      <c r="H267" s="192"/>
      <c r="I267" s="192"/>
      <c r="J267" s="192"/>
    </row>
    <row r="268" spans="1:18" ht="15" customHeight="1">
      <c r="A268" s="324" t="s">
        <v>1013</v>
      </c>
      <c r="G268" s="192"/>
      <c r="H268" s="192"/>
      <c r="I268" s="192"/>
      <c r="J268" s="192"/>
    </row>
    <row r="269" spans="1:18" ht="15" customHeight="1">
      <c r="A269" s="333"/>
      <c r="B269" s="349" t="s">
        <v>646</v>
      </c>
      <c r="C269" s="349">
        <v>1980</v>
      </c>
      <c r="D269" s="349">
        <v>2020</v>
      </c>
      <c r="E269" s="349">
        <v>2030</v>
      </c>
      <c r="F269" s="349">
        <v>2050</v>
      </c>
      <c r="G269" s="192"/>
      <c r="H269" s="192"/>
      <c r="I269" s="192"/>
      <c r="J269" s="192"/>
      <c r="R269" s="212"/>
    </row>
    <row r="270" spans="1:18" ht="15" customHeight="1">
      <c r="A270" s="349" t="s">
        <v>2</v>
      </c>
      <c r="B270" s="349" t="s">
        <v>650</v>
      </c>
      <c r="C270" s="350">
        <f>VLOOKUP($A$1,'WPP Regional'!$A:$AII,G270,0)</f>
        <v>4.4554693023738103</v>
      </c>
      <c r="D270" s="350">
        <f>VLOOKUP($A$1,'WPP Regional'!$A:$AII,H270,0)</f>
        <v>4.8225431252000801</v>
      </c>
      <c r="E270" s="350">
        <f>VLOOKUP($A$1,'WPP Regional'!$A:$AII,I270,0)</f>
        <v>5.3169242537664099</v>
      </c>
      <c r="F270" s="350">
        <f>VLOOKUP($A$1,'WPP Regional'!$A:$AII,J270,0)</f>
        <v>7.58920020960797</v>
      </c>
      <c r="G270" s="205">
        <v>908</v>
      </c>
      <c r="H270" s="205">
        <v>911</v>
      </c>
      <c r="I270" s="205">
        <v>914</v>
      </c>
      <c r="J270" s="205">
        <v>917</v>
      </c>
      <c r="R270" s="213"/>
    </row>
    <row r="271" spans="1:18" ht="15" customHeight="1">
      <c r="A271" s="349"/>
      <c r="B271" s="349" t="s">
        <v>21</v>
      </c>
      <c r="C271" s="350">
        <f>VLOOKUP($A$1,'WPP Regional'!$A:$AII,G271,0)</f>
        <v>2.77587566847907</v>
      </c>
      <c r="D271" s="350">
        <f>VLOOKUP($A$1,'WPP Regional'!$A:$AII,H271,0)</f>
        <v>3.0415318749961799</v>
      </c>
      <c r="E271" s="350">
        <f>VLOOKUP($A$1,'WPP Regional'!$A:$AII,I271,0)</f>
        <v>3.39427105824692</v>
      </c>
      <c r="F271" s="350">
        <f>VLOOKUP($A$1,'WPP Regional'!$A:$AII,J271,0)</f>
        <v>4.7706369656096701</v>
      </c>
      <c r="G271" s="205">
        <v>909</v>
      </c>
      <c r="H271" s="205">
        <v>912</v>
      </c>
      <c r="I271" s="205">
        <v>915</v>
      </c>
      <c r="J271" s="205">
        <v>918</v>
      </c>
      <c r="R271" s="214"/>
    </row>
    <row r="272" spans="1:18" ht="15" customHeight="1">
      <c r="A272" s="349"/>
      <c r="B272" s="349" t="s">
        <v>651</v>
      </c>
      <c r="C272" s="350">
        <f>VLOOKUP($A$1,'WPP Regional'!$A:$AII,G272,0)</f>
        <v>0.27238824022158398</v>
      </c>
      <c r="D272" s="350">
        <f>VLOOKUP($A$1,'WPP Regional'!$A:$AII,H272,0)</f>
        <v>0.34977885519269603</v>
      </c>
      <c r="E272" s="350">
        <f>VLOOKUP($A$1,'WPP Regional'!$A:$AII,I272,0)</f>
        <v>0.41104415688353102</v>
      </c>
      <c r="F272" s="350">
        <f>VLOOKUP($A$1,'WPP Regional'!$A:$AII,J272,0)</f>
        <v>0.58618604333345803</v>
      </c>
      <c r="G272" s="205">
        <v>910</v>
      </c>
      <c r="H272" s="205">
        <v>913</v>
      </c>
      <c r="I272" s="205">
        <v>916</v>
      </c>
      <c r="J272" s="205">
        <v>919</v>
      </c>
      <c r="R272" s="215"/>
    </row>
    <row r="273" spans="1:18" ht="15" customHeight="1">
      <c r="A273" s="349"/>
      <c r="B273" s="349"/>
      <c r="C273" s="353"/>
      <c r="D273" s="354"/>
      <c r="E273" s="354"/>
      <c r="F273" s="354"/>
      <c r="G273" s="192"/>
      <c r="H273" s="192"/>
      <c r="I273" s="192"/>
      <c r="J273" s="192"/>
      <c r="N273" s="216"/>
      <c r="O273" s="217"/>
      <c r="P273" s="217"/>
      <c r="Q273" s="217"/>
      <c r="R273" s="217"/>
    </row>
    <row r="274" spans="1:18" ht="15" customHeight="1">
      <c r="A274" s="349" t="s">
        <v>1</v>
      </c>
      <c r="B274" s="349" t="s">
        <v>650</v>
      </c>
      <c r="C274" s="350">
        <f>VLOOKUP($A$1,'WPP Regional'!$A:$AIU,G274,0)</f>
        <v>5.0604288529213202</v>
      </c>
      <c r="D274" s="350">
        <f>VLOOKUP($A$1,'WPP Regional'!$A:$AIU,H274,0)</f>
        <v>5.4789709264262401</v>
      </c>
      <c r="E274" s="350">
        <f>VLOOKUP($A$1,'WPP Regional'!$A:$AIU,I274,0)</f>
        <v>6.2057766811777499</v>
      </c>
      <c r="F274" s="350">
        <f>VLOOKUP($A$1,'WPP Regional'!$A:$AIU,J274,0)</f>
        <v>8.7927724600324009</v>
      </c>
      <c r="G274" s="205">
        <v>920</v>
      </c>
      <c r="H274" s="211">
        <v>923</v>
      </c>
      <c r="I274" s="205">
        <v>926</v>
      </c>
      <c r="J274" s="211">
        <v>929</v>
      </c>
      <c r="N274" s="190"/>
      <c r="O274" s="190"/>
      <c r="P274" s="207"/>
      <c r="Q274" s="207"/>
      <c r="R274" s="207"/>
    </row>
    <row r="275" spans="1:18" ht="15" customHeight="1">
      <c r="A275" s="349"/>
      <c r="B275" s="349" t="s">
        <v>21</v>
      </c>
      <c r="C275" s="350">
        <f>VLOOKUP($A$1,'WPP Regional'!$A:$AIU,G275,0)</f>
        <v>3.2249886287971599</v>
      </c>
      <c r="D275" s="350">
        <f>VLOOKUP($A$1,'WPP Regional'!$A:$AIU,H275,0)</f>
        <v>3.5540071082270401</v>
      </c>
      <c r="E275" s="350">
        <f>VLOOKUP($A$1,'WPP Regional'!$A:$AIU,I275,0)</f>
        <v>4.05292783458545</v>
      </c>
      <c r="F275" s="350">
        <f>VLOOKUP($A$1,'WPP Regional'!$A:$AIU,J275,0)</f>
        <v>5.7633666179313199</v>
      </c>
      <c r="G275" s="205">
        <v>921</v>
      </c>
      <c r="H275" s="211">
        <v>924</v>
      </c>
      <c r="I275" s="205">
        <v>927</v>
      </c>
      <c r="J275" s="211">
        <v>930</v>
      </c>
      <c r="N275" s="190"/>
      <c r="O275" s="190"/>
      <c r="P275" s="207"/>
      <c r="Q275" s="207"/>
      <c r="R275" s="207"/>
    </row>
    <row r="276" spans="1:18" ht="15" customHeight="1">
      <c r="A276" s="349"/>
      <c r="B276" s="349" t="s">
        <v>651</v>
      </c>
      <c r="C276" s="350">
        <f>VLOOKUP($A$1,'WPP Regional'!$A:$AIU,G276,0)</f>
        <v>0.36018756854743</v>
      </c>
      <c r="D276" s="350">
        <f>VLOOKUP($A$1,'WPP Regional'!$A:$AIU,H276,0)</f>
        <v>0.476592190673432</v>
      </c>
      <c r="E276" s="350">
        <f>VLOOKUP($A$1,'WPP Regional'!$A:$AIU,I276,0)</f>
        <v>0.55245555445240502</v>
      </c>
      <c r="F276" s="350">
        <f>VLOOKUP($A$1,'WPP Regional'!$A:$AIU,J276,0)</f>
        <v>0.84044652135664899</v>
      </c>
      <c r="G276" s="205">
        <v>922</v>
      </c>
      <c r="H276" s="211">
        <v>925</v>
      </c>
      <c r="I276" s="205">
        <v>928</v>
      </c>
      <c r="J276" s="211">
        <v>931</v>
      </c>
      <c r="N276" s="190"/>
      <c r="O276" s="190"/>
      <c r="P276" s="207"/>
      <c r="Q276" s="207"/>
      <c r="R276" s="207"/>
    </row>
    <row r="277" spans="1:18" ht="15" customHeight="1">
      <c r="A277" s="349"/>
      <c r="B277" s="349"/>
      <c r="C277" s="318"/>
      <c r="D277" s="350"/>
      <c r="E277" s="350"/>
      <c r="F277" s="350"/>
      <c r="G277" s="192"/>
      <c r="H277" s="192"/>
      <c r="I277" s="192"/>
      <c r="J277" s="192"/>
    </row>
    <row r="278" spans="1:18" ht="15" customHeight="1">
      <c r="A278" s="349" t="s">
        <v>18</v>
      </c>
      <c r="B278" s="349" t="s">
        <v>650</v>
      </c>
      <c r="C278" s="350">
        <f>VLOOKUP($A$1,'WPP Regional'!$A:$AHK,G278,0)</f>
        <v>4.7585065612961603</v>
      </c>
      <c r="D278" s="350">
        <f>VLOOKUP($A$1,'WPP Regional'!$A:$AHK,H278,0)</f>
        <v>5.1499976898427997</v>
      </c>
      <c r="E278" s="350">
        <f>VLOOKUP($A$1,'WPP Regional'!$A:$AHK,I278,0)</f>
        <v>5.76049364327897</v>
      </c>
      <c r="F278" s="350">
        <f>VLOOKUP($A$1,'WPP Regional'!$A:$AHK,J278,0)</f>
        <v>8.1912528461787293</v>
      </c>
      <c r="G278" s="205">
        <v>613</v>
      </c>
      <c r="H278" s="205">
        <v>677</v>
      </c>
      <c r="I278" s="205">
        <v>693</v>
      </c>
      <c r="J278" s="205">
        <v>725</v>
      </c>
    </row>
    <row r="279" spans="1:18" ht="15" customHeight="1">
      <c r="A279" s="333"/>
      <c r="B279" s="349" t="s">
        <v>21</v>
      </c>
      <c r="C279" s="350">
        <f>VLOOKUP($A$1,'WPP Regional'!$A:$AHK,G279,0)</f>
        <v>3.0008460161959101</v>
      </c>
      <c r="D279" s="350">
        <f>VLOOKUP($A$1,'WPP Regional'!$A:$AHK,H279,0)</f>
        <v>3.29717667564955</v>
      </c>
      <c r="E279" s="350">
        <f>VLOOKUP($A$1,'WPP Regional'!$A:$AHK,I279,0)</f>
        <v>3.7229645231786299</v>
      </c>
      <c r="F279" s="350">
        <f>VLOOKUP($A$1,'WPP Regional'!$A:$AHK,J279,0)</f>
        <v>5.2672216154896097</v>
      </c>
      <c r="G279" s="205">
        <v>614</v>
      </c>
      <c r="H279" s="205">
        <v>678</v>
      </c>
      <c r="I279" s="205">
        <v>694</v>
      </c>
      <c r="J279" s="205">
        <v>726</v>
      </c>
    </row>
    <row r="280" spans="1:18" ht="15" customHeight="1">
      <c r="A280" s="333"/>
      <c r="B280" s="349" t="s">
        <v>651</v>
      </c>
      <c r="C280" s="350">
        <f>VLOOKUP($A$1,'WPP Regional'!$A:$AHK,G280,0)</f>
        <v>0.31636881341363898</v>
      </c>
      <c r="D280" s="350">
        <f>VLOOKUP($A$1,'WPP Regional'!$A:$AHK,H280,0)</f>
        <v>0.41303882907431599</v>
      </c>
      <c r="E280" s="350">
        <f>VLOOKUP($A$1,'WPP Regional'!$A:$AHK,I280,0)</f>
        <v>0.48161353978145899</v>
      </c>
      <c r="F280" s="350">
        <f>VLOOKUP($A$1,'WPP Regional'!$A:$AHK,J280,0)</f>
        <v>0.71337258416274496</v>
      </c>
      <c r="G280" s="205">
        <v>615</v>
      </c>
      <c r="H280" s="205">
        <v>679</v>
      </c>
      <c r="I280" s="205">
        <v>695</v>
      </c>
      <c r="J280" s="205">
        <v>727</v>
      </c>
    </row>
    <row r="281" spans="1:18" ht="15" customHeight="1">
      <c r="A281" s="185" t="s">
        <v>561</v>
      </c>
      <c r="B281" s="196"/>
      <c r="C281" s="196"/>
      <c r="D281" s="196"/>
      <c r="E281" s="196"/>
      <c r="F281" s="196"/>
    </row>
    <row r="282" spans="1:18" ht="15" customHeight="1">
      <c r="A282" s="276" t="s">
        <v>1176</v>
      </c>
      <c r="B282" s="196"/>
      <c r="C282" s="196"/>
      <c r="D282" s="196"/>
      <c r="E282" s="196"/>
      <c r="F282" s="196"/>
    </row>
    <row r="283" spans="1:18" ht="15" customHeight="1">
      <c r="A283" s="185"/>
      <c r="B283" s="196"/>
      <c r="C283" s="196"/>
      <c r="D283" s="196"/>
      <c r="E283" s="196"/>
      <c r="F283" s="196"/>
    </row>
    <row r="284" spans="1:18" ht="15" customHeight="1">
      <c r="A284" s="324" t="s">
        <v>1133</v>
      </c>
      <c r="B284" s="198"/>
      <c r="C284" s="198"/>
      <c r="D284" s="198"/>
      <c r="E284" s="198"/>
      <c r="F284" s="196"/>
    </row>
    <row r="285" spans="1:18" ht="15" customHeight="1">
      <c r="A285" s="316" t="s">
        <v>19</v>
      </c>
      <c r="B285" s="313" t="s">
        <v>1132</v>
      </c>
      <c r="C285" s="314" t="s">
        <v>21</v>
      </c>
      <c r="D285" s="346" t="s">
        <v>1132</v>
      </c>
      <c r="E285" s="315" t="s">
        <v>21</v>
      </c>
      <c r="F285" s="196"/>
    </row>
    <row r="286" spans="1:18" ht="15" customHeight="1">
      <c r="A286" s="325" t="s">
        <v>3</v>
      </c>
      <c r="B286" s="310">
        <f t="shared" ref="B286:B300" si="0">B199+C199+D199</f>
        <v>20332.455999999998</v>
      </c>
      <c r="C286" s="311">
        <f t="shared" ref="C286:C300" si="1">F199</f>
        <v>928.4</v>
      </c>
      <c r="D286" s="345">
        <f>B219+C219+D219</f>
        <v>65.72013096410879</v>
      </c>
      <c r="E286" s="326">
        <f t="shared" ref="E286:E300" si="2">F219</f>
        <v>3.0008460161959101</v>
      </c>
      <c r="F286" s="196"/>
    </row>
    <row r="287" spans="1:18" ht="15" customHeight="1">
      <c r="A287" s="325" t="s">
        <v>4</v>
      </c>
      <c r="B287" s="310">
        <f t="shared" si="0"/>
        <v>23837.998</v>
      </c>
      <c r="C287" s="311">
        <f t="shared" si="1"/>
        <v>1047.066</v>
      </c>
      <c r="D287" s="345">
        <f t="shared" ref="D287:D299" si="3">B220+C220+D220</f>
        <v>66.231456482584207</v>
      </c>
      <c r="E287" s="326">
        <f t="shared" si="2"/>
        <v>2.9091665421481099</v>
      </c>
      <c r="F287" s="196"/>
    </row>
    <row r="288" spans="1:18" ht="15" customHeight="1">
      <c r="A288" s="325" t="s">
        <v>5</v>
      </c>
      <c r="B288" s="310">
        <f t="shared" si="0"/>
        <v>28013.756999999998</v>
      </c>
      <c r="C288" s="311">
        <f t="shared" si="1"/>
        <v>1188.3219999999999</v>
      </c>
      <c r="D288" s="345">
        <f t="shared" si="3"/>
        <v>66.510964195119001</v>
      </c>
      <c r="E288" s="326">
        <f t="shared" si="2"/>
        <v>2.8213438845161698</v>
      </c>
      <c r="F288" s="196"/>
    </row>
    <row r="289" spans="1:6" ht="15" customHeight="1">
      <c r="A289" s="325" t="s">
        <v>6</v>
      </c>
      <c r="B289" s="310">
        <f t="shared" si="0"/>
        <v>32639.972999999998</v>
      </c>
      <c r="C289" s="311">
        <f t="shared" si="1"/>
        <v>1493.962</v>
      </c>
      <c r="D289" s="345">
        <f t="shared" si="3"/>
        <v>65.385727029187791</v>
      </c>
      <c r="E289" s="326">
        <f t="shared" si="2"/>
        <v>2.9927656963435401</v>
      </c>
      <c r="F289" s="196"/>
    </row>
    <row r="290" spans="1:6" ht="15" customHeight="1">
      <c r="A290" s="325" t="s">
        <v>7</v>
      </c>
      <c r="B290" s="310">
        <f t="shared" si="0"/>
        <v>37553.896999999997</v>
      </c>
      <c r="C290" s="311">
        <f t="shared" si="1"/>
        <v>1675.829</v>
      </c>
      <c r="D290" s="345">
        <f t="shared" si="3"/>
        <v>65.371958656761905</v>
      </c>
      <c r="E290" s="326">
        <f t="shared" si="2"/>
        <v>2.9171998875057499</v>
      </c>
      <c r="F290" s="196"/>
    </row>
    <row r="291" spans="1:6" ht="15" customHeight="1">
      <c r="A291" s="325" t="s">
        <v>8</v>
      </c>
      <c r="B291" s="310">
        <f t="shared" si="0"/>
        <v>42708.673000000003</v>
      </c>
      <c r="C291" s="311">
        <f t="shared" si="1"/>
        <v>1919.077</v>
      </c>
      <c r="D291" s="345">
        <f t="shared" si="3"/>
        <v>64.785834448892203</v>
      </c>
      <c r="E291" s="326">
        <f t="shared" si="2"/>
        <v>2.91109500912559</v>
      </c>
      <c r="F291" s="196"/>
    </row>
    <row r="292" spans="1:6" ht="15" customHeight="1">
      <c r="A292" s="325" t="s">
        <v>9</v>
      </c>
      <c r="B292" s="310">
        <f t="shared" si="0"/>
        <v>47812.719000000005</v>
      </c>
      <c r="C292" s="311">
        <f t="shared" si="1"/>
        <v>2231.6460000000002</v>
      </c>
      <c r="D292" s="345">
        <f t="shared" si="3"/>
        <v>63.948238229258095</v>
      </c>
      <c r="E292" s="326">
        <f t="shared" si="2"/>
        <v>2.9847670878405999</v>
      </c>
      <c r="F292" s="196"/>
    </row>
    <row r="293" spans="1:6" ht="15" customHeight="1">
      <c r="A293" s="325" t="s">
        <v>10</v>
      </c>
      <c r="B293" s="310">
        <f t="shared" si="0"/>
        <v>53259.963000000003</v>
      </c>
      <c r="C293" s="311">
        <f t="shared" si="1"/>
        <v>2654.6489999999999</v>
      </c>
      <c r="D293" s="345">
        <f t="shared" si="3"/>
        <v>62.706163728191406</v>
      </c>
      <c r="E293" s="326">
        <f t="shared" si="2"/>
        <v>3.1254782290194099</v>
      </c>
      <c r="F293" s="196"/>
    </row>
    <row r="294" spans="1:6" ht="15" customHeight="1">
      <c r="A294" s="325" t="s">
        <v>11</v>
      </c>
      <c r="B294" s="310">
        <f t="shared" si="0"/>
        <v>58514.641999999993</v>
      </c>
      <c r="C294" s="311">
        <f t="shared" si="1"/>
        <v>3167.7860000000001</v>
      </c>
      <c r="D294" s="345">
        <f t="shared" si="3"/>
        <v>60.904717928036703</v>
      </c>
      <c r="E294" s="326">
        <f t="shared" si="2"/>
        <v>3.29717667564955</v>
      </c>
      <c r="F294" s="196"/>
    </row>
    <row r="295" spans="1:6" ht="15" customHeight="1">
      <c r="A295" s="325" t="s">
        <v>12</v>
      </c>
      <c r="B295" s="310">
        <f t="shared" si="0"/>
        <v>63832.563999999998</v>
      </c>
      <c r="C295" s="311">
        <f t="shared" si="1"/>
        <v>3779.7249999999999</v>
      </c>
      <c r="D295" s="345">
        <f t="shared" si="3"/>
        <v>59.004622299111304</v>
      </c>
      <c r="E295" s="326">
        <f t="shared" si="2"/>
        <v>3.4938475292878501</v>
      </c>
      <c r="F295" s="196"/>
    </row>
    <row r="296" spans="1:6" ht="15" customHeight="1">
      <c r="A296" s="325" t="s">
        <v>13</v>
      </c>
      <c r="B296" s="310">
        <f t="shared" si="0"/>
        <v>69084.335000000006</v>
      </c>
      <c r="C296" s="311">
        <f t="shared" si="1"/>
        <v>4504.7299999999996</v>
      </c>
      <c r="D296" s="345">
        <f t="shared" si="3"/>
        <v>57.095215098882093</v>
      </c>
      <c r="E296" s="326">
        <f t="shared" si="2"/>
        <v>3.7229645231786299</v>
      </c>
      <c r="F296" s="196"/>
    </row>
    <row r="297" spans="1:6" ht="15" customHeight="1">
      <c r="A297" s="325" t="s">
        <v>14</v>
      </c>
      <c r="B297" s="310">
        <f t="shared" si="0"/>
        <v>74133.035000000003</v>
      </c>
      <c r="C297" s="311">
        <f t="shared" si="1"/>
        <v>5356.7370000000001</v>
      </c>
      <c r="D297" s="345">
        <f t="shared" si="3"/>
        <v>55.171776093564901</v>
      </c>
      <c r="E297" s="326">
        <f t="shared" si="2"/>
        <v>3.9866261290410501</v>
      </c>
      <c r="F297" s="196"/>
    </row>
    <row r="298" spans="1:6" ht="15" customHeight="1">
      <c r="A298" s="325" t="s">
        <v>15</v>
      </c>
      <c r="B298" s="310">
        <f t="shared" si="0"/>
        <v>78863.073000000004</v>
      </c>
      <c r="C298" s="311">
        <f t="shared" si="1"/>
        <v>6376.451</v>
      </c>
      <c r="D298" s="345">
        <f t="shared" si="3"/>
        <v>53.2514492645047</v>
      </c>
      <c r="E298" s="326">
        <f t="shared" si="2"/>
        <v>4.3056305568272801</v>
      </c>
      <c r="F298" s="196"/>
    </row>
    <row r="299" spans="1:6" ht="15" customHeight="1">
      <c r="A299" s="325" t="s">
        <v>16</v>
      </c>
      <c r="B299" s="310">
        <f t="shared" si="0"/>
        <v>83253.032000000007</v>
      </c>
      <c r="C299" s="311">
        <f t="shared" si="1"/>
        <v>7657.2330000000002</v>
      </c>
      <c r="D299" s="345">
        <f t="shared" si="3"/>
        <v>51.388680838323609</v>
      </c>
      <c r="E299" s="326">
        <f t="shared" si="2"/>
        <v>4.7264957598382598</v>
      </c>
      <c r="F299" s="196"/>
    </row>
    <row r="300" spans="1:6" ht="15" customHeight="1">
      <c r="A300" s="325" t="s">
        <v>17</v>
      </c>
      <c r="B300" s="310">
        <f t="shared" si="0"/>
        <v>87248.907000000007</v>
      </c>
      <c r="C300" s="311">
        <f t="shared" si="1"/>
        <v>9269.64</v>
      </c>
      <c r="D300" s="345">
        <f>B233+C233+D233</f>
        <v>49.5768259477437</v>
      </c>
      <c r="E300" s="326">
        <f t="shared" si="2"/>
        <v>5.2672216154896097</v>
      </c>
      <c r="F300" s="196"/>
    </row>
    <row r="301" spans="1:6" ht="15" customHeight="1">
      <c r="A301" s="189"/>
      <c r="B301" s="190"/>
      <c r="C301" s="207"/>
      <c r="D301" s="207"/>
      <c r="E301" s="207"/>
      <c r="F301" s="207"/>
    </row>
    <row r="302" spans="1:6" ht="15" customHeight="1">
      <c r="B302" s="190"/>
      <c r="C302" s="207"/>
      <c r="D302" s="207"/>
      <c r="E302" s="207"/>
      <c r="F302" s="207"/>
    </row>
    <row r="303" spans="1:6" ht="15" customHeight="1">
      <c r="B303" s="190"/>
      <c r="C303" s="207"/>
      <c r="D303" s="207"/>
      <c r="E303" s="207"/>
      <c r="F303" s="207"/>
    </row>
    <row r="304" spans="1:6" ht="15" customHeight="1">
      <c r="B304" s="190"/>
      <c r="C304" s="207"/>
      <c r="D304" s="207"/>
      <c r="E304" s="207"/>
      <c r="F304" s="207"/>
    </row>
    <row r="305" spans="1:17" ht="15" customHeight="1">
      <c r="B305" s="190"/>
      <c r="C305" s="207"/>
      <c r="D305" s="207"/>
      <c r="E305" s="207"/>
      <c r="F305" s="207"/>
    </row>
    <row r="306" spans="1:17" ht="15" customHeight="1">
      <c r="B306" s="190"/>
      <c r="C306" s="207"/>
      <c r="D306" s="207"/>
      <c r="E306" s="207"/>
      <c r="F306" s="207"/>
    </row>
    <row r="307" spans="1:17" ht="15" customHeight="1">
      <c r="B307" s="190"/>
      <c r="C307" s="207"/>
      <c r="D307" s="207"/>
      <c r="E307" s="207"/>
      <c r="F307" s="207"/>
    </row>
    <row r="308" spans="1:17" ht="15" customHeight="1">
      <c r="B308" s="190"/>
      <c r="C308" s="207"/>
      <c r="D308" s="207"/>
      <c r="E308" s="207"/>
      <c r="F308" s="207"/>
    </row>
    <row r="309" spans="1:17" ht="15" customHeight="1">
      <c r="B309" s="190"/>
      <c r="C309" s="207"/>
      <c r="D309" s="207"/>
      <c r="E309" s="207"/>
      <c r="F309" s="207"/>
    </row>
    <row r="310" spans="1:17" ht="15" customHeight="1">
      <c r="B310" s="190"/>
      <c r="C310" s="207"/>
      <c r="D310" s="207"/>
      <c r="E310" s="207"/>
      <c r="F310" s="207"/>
    </row>
    <row r="311" spans="1:17" ht="15" customHeight="1">
      <c r="B311" s="190"/>
      <c r="C311" s="207"/>
      <c r="D311" s="207"/>
      <c r="E311" s="207"/>
      <c r="F311" s="207"/>
    </row>
    <row r="312" spans="1:17" ht="15" customHeight="1">
      <c r="B312" s="190"/>
      <c r="C312" s="207"/>
      <c r="D312" s="207"/>
      <c r="E312" s="207"/>
      <c r="F312" s="207"/>
    </row>
    <row r="313" spans="1:17" ht="15" customHeight="1">
      <c r="B313" s="190"/>
      <c r="C313" s="207"/>
      <c r="D313" s="207"/>
      <c r="E313" s="207"/>
      <c r="F313" s="207"/>
    </row>
    <row r="314" spans="1:17" ht="15" customHeight="1">
      <c r="B314" s="190"/>
      <c r="C314" s="207"/>
      <c r="D314" s="207"/>
      <c r="E314" s="207"/>
      <c r="F314" s="207"/>
    </row>
    <row r="315" spans="1:17" ht="15" customHeight="1">
      <c r="B315" s="190"/>
      <c r="C315" s="207"/>
      <c r="D315" s="207"/>
      <c r="E315" s="207"/>
      <c r="F315" s="207"/>
    </row>
    <row r="316" spans="1:17" ht="15" customHeight="1">
      <c r="A316" s="185" t="s">
        <v>561</v>
      </c>
      <c r="B316" s="190"/>
      <c r="C316" s="207"/>
      <c r="D316" s="207"/>
      <c r="E316" s="207"/>
      <c r="F316" s="207"/>
    </row>
    <row r="317" spans="1:17" ht="15" customHeight="1">
      <c r="A317" s="276" t="s">
        <v>1176</v>
      </c>
      <c r="B317" s="190"/>
      <c r="C317" s="207"/>
      <c r="D317" s="207"/>
      <c r="E317" s="207"/>
      <c r="F317" s="207"/>
    </row>
    <row r="318" spans="1:17" ht="15" customHeight="1">
      <c r="A318" s="185"/>
      <c r="B318" s="190"/>
      <c r="C318" s="207"/>
      <c r="D318" s="207"/>
      <c r="E318" s="207"/>
      <c r="F318" s="207"/>
      <c r="M318" s="218"/>
      <c r="N318" s="219"/>
      <c r="O318" s="219"/>
      <c r="P318" s="220"/>
      <c r="Q318" s="220"/>
    </row>
    <row r="319" spans="1:17" ht="15" customHeight="1">
      <c r="A319" s="324" t="s">
        <v>1173</v>
      </c>
      <c r="B319" s="190"/>
      <c r="C319" s="207"/>
      <c r="D319" s="207"/>
      <c r="E319" s="207"/>
      <c r="F319" s="207"/>
      <c r="M319" s="218"/>
      <c r="N319" s="219"/>
      <c r="O319" s="219"/>
      <c r="P319" s="220"/>
      <c r="Q319" s="220"/>
    </row>
    <row r="320" spans="1:17" ht="15" customHeight="1">
      <c r="A320" s="197" t="s">
        <v>1134</v>
      </c>
      <c r="B320" s="190"/>
      <c r="C320" s="207"/>
      <c r="D320" s="207"/>
      <c r="E320" s="207"/>
      <c r="F320" s="207"/>
      <c r="M320" s="218"/>
      <c r="N320" s="219"/>
      <c r="O320" s="219"/>
      <c r="P320" s="220"/>
      <c r="Q320" s="220"/>
    </row>
    <row r="321" spans="1:16" ht="15" customHeight="1">
      <c r="A321" s="316" t="s">
        <v>646</v>
      </c>
      <c r="B321" s="313" t="s">
        <v>707</v>
      </c>
      <c r="C321" s="314" t="s">
        <v>706</v>
      </c>
      <c r="D321" s="224"/>
      <c r="E321" s="224"/>
      <c r="F321" s="301" t="s">
        <v>646</v>
      </c>
      <c r="G321" s="302" t="s">
        <v>705</v>
      </c>
      <c r="H321" s="301" t="s">
        <v>706</v>
      </c>
      <c r="I321" s="222"/>
      <c r="J321" s="223"/>
      <c r="K321" s="225"/>
      <c r="L321" s="225"/>
      <c r="M321" s="225"/>
      <c r="N321" s="225"/>
    </row>
    <row r="322" spans="1:16" ht="15" customHeight="1">
      <c r="A322" s="325" t="s">
        <v>20</v>
      </c>
      <c r="B322" s="318">
        <f>(VLOOKUP($A$1, 'WPP Regional'!$A:$AWC, D322, 0)/$D$8)*100*-1</f>
        <v>-9.5930718339312939</v>
      </c>
      <c r="C322" s="327">
        <f>(VLOOKUP($A$1, 'WPP Regional'!$A:$AWC, E322, 0)/$D$8)*100</f>
        <v>9.3877511309575787</v>
      </c>
      <c r="D322" s="205">
        <v>728</v>
      </c>
      <c r="E322" s="205">
        <v>812</v>
      </c>
      <c r="F322" s="303" t="s">
        <v>737</v>
      </c>
      <c r="G322" s="290">
        <f>(VLOOKUP($A$1, 'WPP Regional'!$A:$AWC, I322, 0)/$D$8)*100*-1</f>
        <v>-9.9072523957799141E-2</v>
      </c>
      <c r="H322" s="290">
        <f>(VLOOKUP($A$1, 'WPP Regional'!$A:$AWC, J322, 0)/$D$8)*100</f>
        <v>0.12570002232210534</v>
      </c>
      <c r="I322" s="205">
        <v>744</v>
      </c>
      <c r="J322" s="205">
        <v>828</v>
      </c>
      <c r="K322" s="225"/>
    </row>
    <row r="323" spans="1:16" ht="15" customHeight="1">
      <c r="A323" s="325" t="s">
        <v>682</v>
      </c>
      <c r="B323" s="318">
        <f>(VLOOKUP($A$1, 'WPP Regional'!$A:$AWC, D323, 0)/$D$8)*100*-1</f>
        <v>-7.7214864518137638</v>
      </c>
      <c r="C323" s="327">
        <f>(VLOOKUP($A$1, 'WPP Regional'!$A:$AWC, E323, 0)/$D$8)*100</f>
        <v>7.5960644053182325</v>
      </c>
      <c r="D323" s="205">
        <v>729</v>
      </c>
      <c r="E323" s="205">
        <v>813</v>
      </c>
      <c r="F323" s="303" t="s">
        <v>738</v>
      </c>
      <c r="G323" s="290">
        <f>(VLOOKUP($A$1, 'WPP Regional'!$A:$AWC, I323, 0)/$D$8)*100*-1</f>
        <v>-2.9989066499639831E-2</v>
      </c>
      <c r="H323" s="290">
        <f>(VLOOKUP($A$1, 'WPP Regional'!$A:$AWC, J323, 0)/$D$8)*100</f>
        <v>4.3377158054016651E-2</v>
      </c>
      <c r="I323" s="205">
        <v>745</v>
      </c>
      <c r="J323" s="205">
        <v>829</v>
      </c>
      <c r="K323" s="226"/>
    </row>
    <row r="324" spans="1:16" ht="15" customHeight="1">
      <c r="A324" s="325" t="s">
        <v>683</v>
      </c>
      <c r="B324" s="318">
        <f>(VLOOKUP($A$1, 'WPP Regional'!$A:$AWC, D324, 0)/$D$8)*100*-1</f>
        <v>-6.3777642352552082</v>
      </c>
      <c r="C324" s="327">
        <f>(VLOOKUP($A$1, 'WPP Regional'!$A:$AWC, E324, 0)/$D$8)*100</f>
        <v>6.2671945018191577</v>
      </c>
      <c r="D324" s="205">
        <v>730</v>
      </c>
      <c r="E324" s="205">
        <v>814</v>
      </c>
      <c r="F324" s="303" t="s">
        <v>739</v>
      </c>
      <c r="G324" s="290">
        <f>(VLOOKUP($A$1, 'WPP Regional'!$A:$AWC, I324, 0)/$D$8)*100*-1</f>
        <v>-6.1122359076114371E-3</v>
      </c>
      <c r="H324" s="290">
        <f>(VLOOKUP($A$1, 'WPP Regional'!$A:$AWC, J324, 0)/$D$8)*100</f>
        <v>9.8681418434361286E-3</v>
      </c>
      <c r="I324" s="205">
        <v>746</v>
      </c>
      <c r="J324" s="205">
        <v>830</v>
      </c>
      <c r="K324" s="226"/>
    </row>
    <row r="325" spans="1:16" ht="15" customHeight="1">
      <c r="A325" s="325" t="s">
        <v>647</v>
      </c>
      <c r="B325" s="318">
        <f>(VLOOKUP($A$1, 'WPP Regional'!$A:$AWC, D325, 0)/$D$8)*100*-1</f>
        <v>-5.2251374703592113</v>
      </c>
      <c r="C325" s="327">
        <f>(VLOOKUP($A$1, 'WPP Regional'!$A:$AWC, E325, 0)/$D$8)*100</f>
        <v>5.1026535637050454</v>
      </c>
      <c r="D325" s="205">
        <v>731</v>
      </c>
      <c r="E325" s="205">
        <v>815</v>
      </c>
      <c r="F325" s="303" t="s">
        <v>740</v>
      </c>
      <c r="G325" s="290">
        <f>(VLOOKUP($A$1, 'WPP Regional'!$A:$AWC, I325, 0)/$D$8)*100*-1</f>
        <v>-7.2726233697121808E-4</v>
      </c>
      <c r="H325" s="290">
        <f>(VLOOKUP($A$1, 'WPP Regional'!$A:$AWC, J325, 0)/$D$8)*100</f>
        <v>1.3704854705590952E-3</v>
      </c>
      <c r="I325" s="205">
        <v>747</v>
      </c>
      <c r="J325" s="205">
        <v>831</v>
      </c>
      <c r="K325" s="226"/>
    </row>
    <row r="326" spans="1:16" ht="15" customHeight="1">
      <c r="A326" s="325" t="s">
        <v>648</v>
      </c>
      <c r="B326" s="318">
        <f>(VLOOKUP($A$1, 'WPP Regional'!$A:$AWC, D326, 0)/$D$8)*100*-1</f>
        <v>-4.2715543263996034</v>
      </c>
      <c r="C326" s="327">
        <f>(VLOOKUP($A$1, 'WPP Regional'!$A:$AWC, E326, 0)/$D$8)*100</f>
        <v>4.1774530445496341</v>
      </c>
      <c r="D326" s="205">
        <v>732</v>
      </c>
      <c r="E326" s="205">
        <v>816</v>
      </c>
      <c r="F326" s="303" t="s">
        <v>741</v>
      </c>
      <c r="G326" s="290">
        <f>(VLOOKUP($A$1, 'WPP Regional'!$A:$AWC, I326, 0)/$D$8)*100*-1</f>
        <v>-4.2019601691670377E-5</v>
      </c>
      <c r="H326" s="290">
        <f>(VLOOKUP($A$1, 'WPP Regional'!$A:$AWC, J326, 0)/$D$8)*100</f>
        <v>1.0989741980898408E-4</v>
      </c>
      <c r="I326" s="205">
        <v>748</v>
      </c>
      <c r="J326" s="205">
        <v>832</v>
      </c>
      <c r="K326" s="227"/>
    </row>
    <row r="327" spans="1:16" ht="15" customHeight="1">
      <c r="A327" s="325" t="s">
        <v>649</v>
      </c>
      <c r="B327" s="318">
        <f>(VLOOKUP($A$1, 'WPP Regional'!$A:$AWC, D327, 0)/$D$8)*100*-1</f>
        <v>-3.4568976824638171</v>
      </c>
      <c r="C327" s="327">
        <f>(VLOOKUP($A$1, 'WPP Regional'!$A:$AWC, E327, 0)/$D$8)*100</f>
        <v>3.4417673935777624</v>
      </c>
      <c r="D327" s="205">
        <v>733</v>
      </c>
      <c r="E327" s="205">
        <v>817</v>
      </c>
      <c r="F327" s="218"/>
      <c r="G327" s="228"/>
      <c r="H327" s="228"/>
      <c r="I327" s="229"/>
      <c r="J327" s="229"/>
      <c r="K327" s="227"/>
    </row>
    <row r="328" spans="1:16" ht="15" customHeight="1">
      <c r="A328" s="325" t="s">
        <v>684</v>
      </c>
      <c r="B328" s="318">
        <f>(VLOOKUP($A$1, 'WPP Regional'!$A:$AWC, D328, 0)/$D$8)*100*-1</f>
        <v>-2.8693149660698181</v>
      </c>
      <c r="C328" s="327">
        <f>(VLOOKUP($A$1, 'WPP Regional'!$A:$AWC, E328, 0)/$D$8)*100</f>
        <v>2.9094792407329488</v>
      </c>
      <c r="D328" s="205">
        <v>734</v>
      </c>
      <c r="E328" s="205">
        <v>818</v>
      </c>
      <c r="F328" s="218"/>
      <c r="G328" s="228"/>
      <c r="H328" s="228"/>
      <c r="I328" s="229"/>
      <c r="J328" s="229"/>
      <c r="K328" s="230"/>
    </row>
    <row r="329" spans="1:16" ht="15" customHeight="1">
      <c r="A329" s="325" t="s">
        <v>685</v>
      </c>
      <c r="B329" s="318">
        <f>(VLOOKUP($A$1, 'WPP Regional'!$A:$AWC, D329, 0)/$D$8)*100*-1</f>
        <v>-2.3068050227775334</v>
      </c>
      <c r="C329" s="327">
        <f>(VLOOKUP($A$1, 'WPP Regional'!$A:$AWC, E329, 0)/$D$8)*100</f>
        <v>2.4036084882439823</v>
      </c>
      <c r="D329" s="205">
        <v>735</v>
      </c>
      <c r="E329" s="205">
        <v>819</v>
      </c>
      <c r="F329" s="231"/>
      <c r="G329" s="228"/>
      <c r="H329" s="228"/>
      <c r="I329" s="229"/>
      <c r="J329" s="229"/>
      <c r="K329" s="232"/>
      <c r="L329" s="232"/>
      <c r="M329" s="226"/>
      <c r="N329" s="226"/>
      <c r="O329" s="233"/>
      <c r="P329" s="233"/>
    </row>
    <row r="330" spans="1:16" ht="15" customHeight="1">
      <c r="A330" s="325" t="s">
        <v>686</v>
      </c>
      <c r="B330" s="318">
        <f>(VLOOKUP($A$1, 'WPP Regional'!$A:$AWC, D330, 0)/$D$8)*100*-1</f>
        <v>-1.908821213770457</v>
      </c>
      <c r="C330" s="327">
        <f>(VLOOKUP($A$1, 'WPP Regional'!$A:$AWC, E330, 0)/$D$8)*100</f>
        <v>2.0311855261736547</v>
      </c>
      <c r="D330" s="205">
        <v>736</v>
      </c>
      <c r="E330" s="205">
        <v>820</v>
      </c>
      <c r="F330" s="218"/>
      <c r="G330" s="228"/>
      <c r="H330" s="228"/>
      <c r="I330" s="229"/>
      <c r="J330" s="229"/>
      <c r="K330" s="232"/>
      <c r="L330" s="232"/>
      <c r="M330" s="226"/>
      <c r="N330" s="226"/>
      <c r="O330" s="233"/>
      <c r="P330" s="233"/>
    </row>
    <row r="331" spans="1:16" ht="15" customHeight="1">
      <c r="A331" s="325" t="s">
        <v>687</v>
      </c>
      <c r="B331" s="318">
        <f>(VLOOKUP($A$1, 'WPP Regional'!$A:$AWC, D331, 0)/$D$8)*100*-1</f>
        <v>-1.5739120591796312</v>
      </c>
      <c r="C331" s="327">
        <f>(VLOOKUP($A$1, 'WPP Regional'!$A:$AWC, E331, 0)/$D$8)*100</f>
        <v>1.6786313711493801</v>
      </c>
      <c r="D331" s="205">
        <v>737</v>
      </c>
      <c r="E331" s="205">
        <v>821</v>
      </c>
      <c r="F331" s="218"/>
      <c r="G331" s="228"/>
      <c r="H331" s="228"/>
      <c r="I331" s="229"/>
      <c r="J331" s="229"/>
      <c r="K331" s="232"/>
      <c r="L331" s="234"/>
      <c r="M331" s="225"/>
      <c r="N331" s="225"/>
      <c r="O331" s="235"/>
      <c r="P331" s="236"/>
    </row>
    <row r="332" spans="1:16" ht="15" customHeight="1">
      <c r="A332" s="325" t="s">
        <v>688</v>
      </c>
      <c r="B332" s="318">
        <f>(VLOOKUP($A$1, 'WPP Regional'!$A:$AWC, D332, 0)/$D$8)*100*-1</f>
        <v>-1.308277066393104</v>
      </c>
      <c r="C332" s="327">
        <f>(VLOOKUP($A$1, 'WPP Regional'!$A:$AWC, E332, 0)/$D$8)*100</f>
        <v>1.4043080176438369</v>
      </c>
      <c r="D332" s="205">
        <v>738</v>
      </c>
      <c r="E332" s="205">
        <v>822</v>
      </c>
      <c r="F332" s="218"/>
      <c r="G332" s="228"/>
      <c r="H332" s="228"/>
      <c r="I332" s="229"/>
      <c r="J332" s="229"/>
      <c r="K332" s="232"/>
      <c r="L332" s="237"/>
      <c r="M332" s="238"/>
      <c r="N332" s="237"/>
      <c r="O332" s="235"/>
      <c r="P332" s="236"/>
    </row>
    <row r="333" spans="1:16" ht="15" customHeight="1">
      <c r="A333" s="325" t="s">
        <v>689</v>
      </c>
      <c r="B333" s="318">
        <f>(VLOOKUP($A$1, 'WPP Regional'!$A:$AWC, D333, 0)/$D$8)*100*-1</f>
        <v>-1.0711766154322739</v>
      </c>
      <c r="C333" s="327">
        <f>(VLOOKUP($A$1, 'WPP Regional'!$A:$AWC, E333, 0)/$D$8)*100</f>
        <v>1.1571778109869104</v>
      </c>
      <c r="D333" s="205">
        <v>739</v>
      </c>
      <c r="E333" s="205">
        <v>823</v>
      </c>
      <c r="F333" s="231"/>
      <c r="G333" s="228"/>
      <c r="H333" s="228"/>
      <c r="I333" s="229"/>
      <c r="J333" s="229"/>
      <c r="K333" s="232"/>
      <c r="L333" s="218"/>
      <c r="M333" s="228"/>
      <c r="N333" s="228"/>
      <c r="O333" s="229"/>
      <c r="P333" s="229"/>
    </row>
    <row r="334" spans="1:16" ht="15" customHeight="1">
      <c r="A334" s="325" t="s">
        <v>690</v>
      </c>
      <c r="B334" s="318">
        <f>(VLOOKUP($A$1, 'WPP Regional'!$A:$AWC, D334, 0)/$D$8)*100*-1</f>
        <v>-0.83824903414713225</v>
      </c>
      <c r="C334" s="327">
        <f>(VLOOKUP($A$1, 'WPP Regional'!$A:$AWC, E334, 0)/$D$8)*100</f>
        <v>0.91941151095312024</v>
      </c>
      <c r="D334" s="205">
        <v>740</v>
      </c>
      <c r="E334" s="205">
        <v>824</v>
      </c>
      <c r="F334" s="218"/>
      <c r="G334" s="228"/>
      <c r="H334" s="228"/>
      <c r="I334" s="229"/>
      <c r="J334" s="229"/>
      <c r="K334" s="232"/>
      <c r="L334" s="218"/>
      <c r="M334" s="228"/>
      <c r="N334" s="228"/>
      <c r="O334" s="229"/>
      <c r="P334" s="229"/>
    </row>
    <row r="335" spans="1:16" ht="15" customHeight="1">
      <c r="A335" s="325" t="s">
        <v>691</v>
      </c>
      <c r="B335" s="318">
        <f>(VLOOKUP($A$1, 'WPP Regional'!$A:$AWC, D335, 0)/$D$8)*100*-1</f>
        <v>-0.61737784627044678</v>
      </c>
      <c r="C335" s="327">
        <f>(VLOOKUP($A$1, 'WPP Regional'!$A:$AWC, E335, 0)/$D$8)*100</f>
        <v>0.69031094569897378</v>
      </c>
      <c r="D335" s="205">
        <v>741</v>
      </c>
      <c r="E335" s="205">
        <v>825</v>
      </c>
      <c r="F335" s="218"/>
      <c r="G335" s="228"/>
      <c r="H335" s="228"/>
      <c r="I335" s="229"/>
      <c r="J335" s="229"/>
      <c r="K335" s="232"/>
      <c r="L335" s="218"/>
      <c r="M335" s="228"/>
      <c r="N335" s="228"/>
      <c r="O335" s="229"/>
      <c r="P335" s="229"/>
    </row>
    <row r="336" spans="1:16" ht="15" customHeight="1">
      <c r="A336" s="325" t="s">
        <v>692</v>
      </c>
      <c r="B336" s="318">
        <f>(VLOOKUP($A$1, 'WPP Regional'!$A:$AWC, D336, 0)/$D$8)*100*-1</f>
        <v>-0.40702448792489176</v>
      </c>
      <c r="C336" s="327">
        <f>(VLOOKUP($A$1, 'WPP Regional'!$A:$AWC, E336, 0)/$D$8)*100</f>
        <v>0.4729370815938565</v>
      </c>
      <c r="D336" s="205">
        <v>742</v>
      </c>
      <c r="E336" s="205">
        <v>826</v>
      </c>
      <c r="F336" s="218"/>
      <c r="G336" s="228"/>
      <c r="H336" s="228"/>
      <c r="I336" s="229"/>
      <c r="J336" s="229"/>
      <c r="K336" s="232"/>
      <c r="L336" s="218"/>
      <c r="M336" s="228"/>
      <c r="N336" s="228"/>
      <c r="O336" s="229"/>
      <c r="P336" s="229"/>
    </row>
    <row r="337" spans="1:30" ht="15" customHeight="1">
      <c r="A337" s="325" t="s">
        <v>693</v>
      </c>
      <c r="B337" s="318">
        <f>(VLOOKUP($A$1, 'WPP Regional'!$A:$AWC, D337, 0)/$D$8)*100*-1</f>
        <v>-0.22503436072121411</v>
      </c>
      <c r="C337" s="327">
        <f>(VLOOKUP($A$1, 'WPP Regional'!$A:$AWC, E337, 0)/$D$8)*100</f>
        <v>0.27179248057288363</v>
      </c>
      <c r="D337" s="205">
        <v>743</v>
      </c>
      <c r="E337" s="205">
        <v>827</v>
      </c>
      <c r="F337" s="231"/>
      <c r="G337" s="228"/>
      <c r="H337" s="228"/>
      <c r="I337" s="229"/>
      <c r="J337" s="229"/>
      <c r="K337" s="232"/>
      <c r="L337" s="218"/>
      <c r="M337" s="228"/>
      <c r="N337" s="228"/>
      <c r="O337" s="229"/>
      <c r="P337" s="229"/>
    </row>
    <row r="338" spans="1:30" ht="15" customHeight="1">
      <c r="A338" s="325" t="s">
        <v>651</v>
      </c>
      <c r="B338" s="318">
        <f>SUM(G322:G326)</f>
        <v>-0.13594310830371328</v>
      </c>
      <c r="C338" s="327">
        <f>SUM(H322:H326)</f>
        <v>0.1804257051099262</v>
      </c>
      <c r="D338" s="239"/>
      <c r="E338" s="192"/>
      <c r="F338" s="218"/>
      <c r="G338" s="240"/>
      <c r="H338" s="240"/>
      <c r="I338" s="192"/>
      <c r="J338" s="192"/>
      <c r="K338" s="232"/>
      <c r="L338" s="232"/>
      <c r="M338" s="226"/>
      <c r="N338" s="226"/>
      <c r="O338" s="233"/>
      <c r="P338" s="233"/>
    </row>
    <row r="339" spans="1:30" ht="15" customHeight="1">
      <c r="A339" s="226"/>
      <c r="B339" s="241"/>
      <c r="C339" s="232"/>
      <c r="D339" s="242"/>
      <c r="E339" s="192"/>
      <c r="G339" s="243"/>
      <c r="H339" s="241"/>
      <c r="I339" s="226"/>
      <c r="J339" s="235"/>
      <c r="K339" s="236"/>
      <c r="L339" s="232"/>
      <c r="M339" s="232"/>
      <c r="N339" s="226"/>
      <c r="O339" s="226"/>
      <c r="P339" s="233"/>
      <c r="Q339" s="233"/>
    </row>
    <row r="340" spans="1:30" ht="15" customHeight="1">
      <c r="A340" s="185"/>
      <c r="B340" s="190"/>
      <c r="C340" s="207"/>
      <c r="D340" s="207"/>
      <c r="E340" s="207"/>
      <c r="F340" s="207"/>
      <c r="M340" s="218"/>
      <c r="N340" s="219"/>
      <c r="O340" s="219"/>
      <c r="P340" s="220"/>
      <c r="Q340" s="220"/>
    </row>
    <row r="341" spans="1:30" ht="15" customHeight="1">
      <c r="B341" s="190"/>
      <c r="C341" s="207"/>
      <c r="D341" s="207"/>
      <c r="E341" s="207"/>
      <c r="F341" s="207"/>
      <c r="G341" s="244"/>
    </row>
    <row r="342" spans="1:30" ht="15" customHeight="1">
      <c r="A342" s="199"/>
      <c r="B342" s="245"/>
      <c r="C342" s="245"/>
      <c r="D342" s="245"/>
      <c r="E342" s="245"/>
      <c r="F342" s="245"/>
      <c r="G342" s="189"/>
      <c r="H342" s="246"/>
      <c r="I342" s="189"/>
    </row>
    <row r="343" spans="1:30" ht="15" customHeight="1">
      <c r="A343" s="199"/>
      <c r="B343" s="200"/>
      <c r="C343" s="200"/>
      <c r="D343" s="200"/>
      <c r="E343" s="200"/>
      <c r="F343" s="200"/>
      <c r="G343" s="190"/>
      <c r="H343" s="247"/>
      <c r="I343" s="247"/>
      <c r="J343" s="248"/>
      <c r="K343" s="249"/>
      <c r="L343" s="250"/>
    </row>
    <row r="344" spans="1:30" ht="15" customHeight="1">
      <c r="A344" s="189"/>
      <c r="B344" s="200"/>
      <c r="C344" s="200"/>
      <c r="D344" s="200"/>
      <c r="E344" s="200"/>
      <c r="F344" s="200"/>
      <c r="G344" s="191"/>
      <c r="H344" s="247"/>
      <c r="I344" s="247"/>
      <c r="J344" s="248"/>
      <c r="K344" s="249"/>
      <c r="L344" s="250"/>
      <c r="AD344" s="251"/>
    </row>
    <row r="345" spans="1:30" ht="15" customHeight="1">
      <c r="B345" s="200"/>
      <c r="C345" s="200"/>
      <c r="D345" s="200"/>
      <c r="E345" s="200"/>
      <c r="F345" s="200"/>
      <c r="G345" s="191"/>
      <c r="H345" s="247"/>
      <c r="I345" s="247"/>
      <c r="J345" s="248"/>
      <c r="K345" s="249"/>
      <c r="L345" s="250"/>
      <c r="AD345" s="251"/>
    </row>
    <row r="346" spans="1:30" ht="15" customHeight="1">
      <c r="A346" s="199"/>
      <c r="B346" s="200"/>
      <c r="C346" s="200"/>
      <c r="D346" s="200"/>
      <c r="E346" s="200"/>
      <c r="F346" s="200"/>
      <c r="G346" s="252"/>
      <c r="H346" s="247"/>
      <c r="I346" s="247"/>
      <c r="J346" s="248"/>
      <c r="K346" s="249"/>
      <c r="L346" s="250"/>
      <c r="AD346" s="251"/>
    </row>
    <row r="347" spans="1:30" ht="15" customHeight="1">
      <c r="G347" s="190"/>
      <c r="H347" s="247"/>
      <c r="I347" s="247"/>
      <c r="J347" s="248"/>
      <c r="K347" s="249"/>
      <c r="AD347" s="251"/>
    </row>
    <row r="348" spans="1:30" ht="15" customHeight="1">
      <c r="G348" s="191"/>
      <c r="H348" s="247"/>
      <c r="I348" s="247"/>
      <c r="J348" s="248"/>
      <c r="K348" s="249"/>
      <c r="AD348" s="251"/>
    </row>
    <row r="349" spans="1:30" ht="15" customHeight="1">
      <c r="G349" s="191"/>
      <c r="H349" s="247"/>
      <c r="I349" s="247"/>
      <c r="J349" s="248"/>
      <c r="K349" s="249"/>
      <c r="AD349" s="251"/>
    </row>
    <row r="350" spans="1:30" ht="15" customHeight="1">
      <c r="G350" s="252"/>
      <c r="H350" s="247"/>
      <c r="I350" s="247"/>
      <c r="J350" s="248"/>
      <c r="K350" s="249"/>
      <c r="AD350" s="251"/>
    </row>
    <row r="351" spans="1:30" ht="15" customHeight="1">
      <c r="G351" s="190"/>
      <c r="H351" s="247"/>
      <c r="I351" s="247"/>
      <c r="J351" s="248"/>
      <c r="K351" s="249"/>
      <c r="AD351" s="251"/>
    </row>
    <row r="352" spans="1:30" ht="15" customHeight="1">
      <c r="G352" s="191"/>
      <c r="H352" s="247"/>
      <c r="I352" s="247"/>
      <c r="J352" s="248"/>
      <c r="K352" s="249"/>
      <c r="AD352" s="251"/>
    </row>
    <row r="353" spans="1:30" ht="15" customHeight="1">
      <c r="G353" s="191"/>
      <c r="H353" s="247"/>
      <c r="I353" s="247"/>
      <c r="J353" s="248"/>
      <c r="K353" s="249"/>
      <c r="AD353" s="251"/>
    </row>
    <row r="354" spans="1:30" ht="15" customHeight="1">
      <c r="A354" s="187" t="s">
        <v>1126</v>
      </c>
      <c r="G354" s="252"/>
      <c r="H354" s="247"/>
      <c r="I354" s="247"/>
      <c r="J354" s="248"/>
      <c r="K354" s="249"/>
      <c r="AD354" s="251"/>
    </row>
    <row r="355" spans="1:30" ht="15" customHeight="1">
      <c r="G355" s="252"/>
      <c r="H355" s="247"/>
      <c r="I355" s="247"/>
      <c r="J355" s="248"/>
      <c r="K355" s="249"/>
      <c r="AD355" s="251"/>
    </row>
    <row r="356" spans="1:30" ht="15" customHeight="1">
      <c r="A356" s="197" t="s">
        <v>1135</v>
      </c>
      <c r="B356" s="190"/>
      <c r="C356" s="207"/>
      <c r="F356" s="221"/>
      <c r="G356" s="198"/>
      <c r="H356" s="198"/>
      <c r="I356" s="235"/>
      <c r="J356" s="236"/>
      <c r="W356" s="251"/>
    </row>
    <row r="357" spans="1:30" ht="15" customHeight="1">
      <c r="A357" s="316" t="s">
        <v>646</v>
      </c>
      <c r="B357" s="313" t="s">
        <v>705</v>
      </c>
      <c r="C357" s="314" t="s">
        <v>706</v>
      </c>
      <c r="D357" s="253"/>
      <c r="E357" s="253"/>
      <c r="F357" s="301" t="s">
        <v>646</v>
      </c>
      <c r="G357" s="302" t="s">
        <v>705</v>
      </c>
      <c r="H357" s="301" t="s">
        <v>706</v>
      </c>
      <c r="I357" s="235"/>
      <c r="J357" s="236"/>
      <c r="W357" s="251"/>
    </row>
    <row r="358" spans="1:30" ht="15" customHeight="1">
      <c r="A358" s="325" t="s">
        <v>20</v>
      </c>
      <c r="B358" s="318">
        <f>(VLOOKUP($A$1, 'WPP Regional'!$A:$AWC, D358, 0)/$D$16)*100*-1</f>
        <v>-7.4983081312131397</v>
      </c>
      <c r="C358" s="327">
        <f>(VLOOKUP($A$1, 'WPP Regional'!$A:$AWC, E358, 0)/$D$16)*100</f>
        <v>7.274866646058614</v>
      </c>
      <c r="D358" s="205">
        <v>749</v>
      </c>
      <c r="E358" s="205">
        <v>833</v>
      </c>
      <c r="F358" s="303" t="s">
        <v>737</v>
      </c>
      <c r="G358" s="290">
        <f>(VLOOKUP($A$1, 'WPP Regional'!$A:$AWC, I358, 0)/$D$16)*100*-1</f>
        <v>-0.11998141507417175</v>
      </c>
      <c r="H358" s="290">
        <f>(VLOOKUP($A$1, 'WPP Regional'!$A:$AWC, J358, 0)/$D$16)*100</f>
        <v>0.15814506627705172</v>
      </c>
      <c r="I358" s="205">
        <v>765</v>
      </c>
      <c r="J358" s="205">
        <v>849</v>
      </c>
      <c r="W358" s="251"/>
    </row>
    <row r="359" spans="1:30" ht="15" customHeight="1">
      <c r="A359" s="325" t="s">
        <v>682</v>
      </c>
      <c r="B359" s="318">
        <f>(VLOOKUP($A$1, 'WPP Regional'!$A:$AWC, D359, 0)/$D$16)*100*-1</f>
        <v>-6.8242210182712872</v>
      </c>
      <c r="C359" s="327">
        <f>(VLOOKUP($A$1, 'WPP Regional'!$A:$AWC, E359, 0)/$D$16)*100</f>
        <v>6.6305019250806909</v>
      </c>
      <c r="D359" s="205">
        <v>750</v>
      </c>
      <c r="E359" s="205">
        <v>834</v>
      </c>
      <c r="F359" s="303" t="s">
        <v>738</v>
      </c>
      <c r="G359" s="290">
        <f>(VLOOKUP($A$1, 'WPP Regional'!$A:$AWC, I359, 0)/$D$16)*100*-1</f>
        <v>-4.2662186644402002E-2</v>
      </c>
      <c r="H359" s="290">
        <f>(VLOOKUP($A$1, 'WPP Regional'!$A:$AWC, J359, 0)/$D$16)*100</f>
        <v>6.0498119852620817E-2</v>
      </c>
      <c r="I359" s="205">
        <v>766</v>
      </c>
      <c r="J359" s="205">
        <v>850</v>
      </c>
      <c r="W359" s="251"/>
    </row>
    <row r="360" spans="1:30" ht="15" customHeight="1">
      <c r="A360" s="325" t="s">
        <v>683</v>
      </c>
      <c r="B360" s="318">
        <f>(VLOOKUP($A$1, 'WPP Regional'!$A:$AWC, D360, 0)/$D$16)*100*-1</f>
        <v>-6.185953571845987</v>
      </c>
      <c r="C360" s="327">
        <f>(VLOOKUP($A$1, 'WPP Regional'!$A:$AWC, E360, 0)/$D$16)*100</f>
        <v>6.011261139430732</v>
      </c>
      <c r="D360" s="205">
        <v>751</v>
      </c>
      <c r="E360" s="205">
        <v>835</v>
      </c>
      <c r="F360" s="303" t="s">
        <v>739</v>
      </c>
      <c r="G360" s="290">
        <f>(VLOOKUP($A$1, 'WPP Regional'!$A:$AWC, I360, 0)/$D$16)*100*-1</f>
        <v>-1.076130447244248E-2</v>
      </c>
      <c r="H360" s="290">
        <f>(VLOOKUP($A$1, 'WPP Regional'!$A:$AWC, J360, 0)/$D$16)*100</f>
        <v>1.6119578524491408E-2</v>
      </c>
      <c r="I360" s="205">
        <v>767</v>
      </c>
      <c r="J360" s="205">
        <v>851</v>
      </c>
      <c r="W360" s="251"/>
    </row>
    <row r="361" spans="1:30" ht="15" customHeight="1">
      <c r="A361" s="325" t="s">
        <v>647</v>
      </c>
      <c r="B361" s="318">
        <f>(VLOOKUP($A$1, 'WPP Regional'!$A:$AWC, D361, 0)/$D$16)*100*-1</f>
        <v>-5.5192731174422818</v>
      </c>
      <c r="C361" s="327">
        <f>(VLOOKUP($A$1, 'WPP Regional'!$A:$AWC, E361, 0)/$D$16)*100</f>
        <v>5.3795302044752971</v>
      </c>
      <c r="D361" s="205">
        <v>752</v>
      </c>
      <c r="E361" s="205">
        <v>836</v>
      </c>
      <c r="F361" s="303" t="s">
        <v>740</v>
      </c>
      <c r="G361" s="290">
        <f>(VLOOKUP($A$1, 'WPP Regional'!$A:$AWC, I361, 0)/$D$16)*100*-1</f>
        <v>-1.728844833032881E-3</v>
      </c>
      <c r="H361" s="290">
        <f>(VLOOKUP($A$1, 'WPP Regional'!$A:$AWC, J361, 0)/$D$16)*100</f>
        <v>2.7124440908390655E-3</v>
      </c>
      <c r="I361" s="205">
        <v>768</v>
      </c>
      <c r="J361" s="205">
        <v>852</v>
      </c>
      <c r="W361" s="251"/>
    </row>
    <row r="362" spans="1:30" ht="15" customHeight="1">
      <c r="A362" s="325" t="s">
        <v>648</v>
      </c>
      <c r="B362" s="318">
        <f>(VLOOKUP($A$1, 'WPP Regional'!$A:$AWC, D362, 0)/$D$16)*100*-1</f>
        <v>-4.8416752316998153</v>
      </c>
      <c r="C362" s="327">
        <f>(VLOOKUP($A$1, 'WPP Regional'!$A:$AWC, E362, 0)/$D$16)*100</f>
        <v>4.7391269425187605</v>
      </c>
      <c r="D362" s="205">
        <v>753</v>
      </c>
      <c r="E362" s="205">
        <v>837</v>
      </c>
      <c r="F362" s="303" t="s">
        <v>741</v>
      </c>
      <c r="G362" s="290">
        <f>(VLOOKUP($A$1, 'WPP Regional'!$A:$AWC, I362, 0)/$D$16)*100*-1</f>
        <v>-1.6029024942026713E-4</v>
      </c>
      <c r="H362" s="290">
        <f>(VLOOKUP($A$1, 'WPP Regional'!$A:$AWC, J362, 0)/$D$16)*100</f>
        <v>2.6957905584317653E-4</v>
      </c>
      <c r="I362" s="205">
        <v>769</v>
      </c>
      <c r="J362" s="205">
        <v>853</v>
      </c>
      <c r="W362" s="251"/>
    </row>
    <row r="363" spans="1:30" ht="15" customHeight="1">
      <c r="A363" s="325" t="s">
        <v>649</v>
      </c>
      <c r="B363" s="318">
        <f>(VLOOKUP($A$1, 'WPP Regional'!$A:$AWC, D363, 0)/$D$16)*100*-1</f>
        <v>-4.1794922718918563</v>
      </c>
      <c r="C363" s="327">
        <f>(VLOOKUP($A$1, 'WPP Regional'!$A:$AWC, E363, 0)/$D$16)*100</f>
        <v>4.1108765958364524</v>
      </c>
      <c r="D363" s="205">
        <v>754</v>
      </c>
      <c r="E363" s="205">
        <v>838</v>
      </c>
      <c r="F363" s="218"/>
      <c r="G363" s="228"/>
      <c r="H363" s="228"/>
      <c r="I363" s="229"/>
      <c r="J363" s="229"/>
      <c r="W363" s="251"/>
    </row>
    <row r="364" spans="1:30" ht="15" customHeight="1">
      <c r="A364" s="325" t="s">
        <v>684</v>
      </c>
      <c r="B364" s="318">
        <f>(VLOOKUP($A$1, 'WPP Regional'!$A:$AWC, D364, 0)/$D$16)*100*-1</f>
        <v>-3.377063670607368</v>
      </c>
      <c r="C364" s="327">
        <f>(VLOOKUP($A$1, 'WPP Regional'!$A:$AWC, E364, 0)/$D$16)*100</f>
        <v>3.3691740596294086</v>
      </c>
      <c r="D364" s="205">
        <v>755</v>
      </c>
      <c r="E364" s="205">
        <v>839</v>
      </c>
      <c r="F364" s="218"/>
      <c r="G364" s="228"/>
      <c r="H364" s="228"/>
      <c r="I364" s="229"/>
      <c r="J364" s="229"/>
      <c r="W364" s="251"/>
    </row>
    <row r="365" spans="1:30" ht="15" customHeight="1">
      <c r="A365" s="325" t="s">
        <v>685</v>
      </c>
      <c r="B365" s="318">
        <f>(VLOOKUP($A$1, 'WPP Regional'!$A:$AWC, D365, 0)/$D$16)*100*-1</f>
        <v>-2.726052108507381</v>
      </c>
      <c r="C365" s="327">
        <f>(VLOOKUP($A$1, 'WPP Regional'!$A:$AWC, E365, 0)/$D$16)*100</f>
        <v>2.7864367761704769</v>
      </c>
      <c r="D365" s="205">
        <v>756</v>
      </c>
      <c r="E365" s="205">
        <v>840</v>
      </c>
      <c r="F365" s="232"/>
      <c r="G365" s="226"/>
      <c r="H365" s="226"/>
      <c r="I365" s="233"/>
      <c r="J365" s="233"/>
      <c r="W365" s="251"/>
    </row>
    <row r="366" spans="1:30" ht="15" customHeight="1">
      <c r="A366" s="325" t="s">
        <v>686</v>
      </c>
      <c r="B366" s="318">
        <f>(VLOOKUP($A$1, 'WPP Regional'!$A:$AWC, D366, 0)/$D$16)*100*-1</f>
        <v>-2.2069219512323572</v>
      </c>
      <c r="C366" s="327">
        <f>(VLOOKUP($A$1, 'WPP Regional'!$A:$AWC, E366, 0)/$D$16)*100</f>
        <v>2.2625145649452527</v>
      </c>
      <c r="D366" s="205">
        <v>757</v>
      </c>
      <c r="E366" s="205">
        <v>841</v>
      </c>
      <c r="F366" s="232"/>
      <c r="G366" s="226"/>
      <c r="H366" s="226"/>
      <c r="I366" s="233"/>
      <c r="J366" s="233"/>
      <c r="W366" s="251"/>
    </row>
    <row r="367" spans="1:30" ht="15" customHeight="1">
      <c r="A367" s="325" t="s">
        <v>687</v>
      </c>
      <c r="B367" s="318">
        <f>(VLOOKUP($A$1, 'WPP Regional'!$A:$AWC, D367, 0)/$D$16)*100*-1</f>
        <v>-1.7828511977839812</v>
      </c>
      <c r="C367" s="327">
        <f>(VLOOKUP($A$1, 'WPP Regional'!$A:$AWC, E367, 0)/$D$16)*100</f>
        <v>1.8294706800666676</v>
      </c>
      <c r="D367" s="205">
        <v>758</v>
      </c>
      <c r="E367" s="205">
        <v>842</v>
      </c>
      <c r="W367" s="251"/>
    </row>
    <row r="368" spans="1:30" ht="15" customHeight="1">
      <c r="A368" s="325" t="s">
        <v>688</v>
      </c>
      <c r="B368" s="318">
        <f>(VLOOKUP($A$1, 'WPP Regional'!$A:$AWC, D368, 0)/$D$16)*100*-1</f>
        <v>-1.4203235733467834</v>
      </c>
      <c r="C368" s="327">
        <f>(VLOOKUP($A$1, 'WPP Regional'!$A:$AWC, E368, 0)/$D$16)*100</f>
        <v>1.5204269158012909</v>
      </c>
      <c r="D368" s="205">
        <v>759</v>
      </c>
      <c r="E368" s="205">
        <v>843</v>
      </c>
      <c r="W368" s="251"/>
    </row>
    <row r="369" spans="1:30" ht="15" customHeight="1">
      <c r="A369" s="325" t="s">
        <v>689</v>
      </c>
      <c r="B369" s="318">
        <f>(VLOOKUP($A$1, 'WPP Regional'!$A:$AWC, D369, 0)/$D$16)*100*-1</f>
        <v>-1.1366910178433962</v>
      </c>
      <c r="C369" s="327">
        <f>(VLOOKUP($A$1, 'WPP Regional'!$A:$AWC, E369, 0)/$D$16)*100</f>
        <v>1.2369889984579141</v>
      </c>
      <c r="D369" s="205">
        <v>760</v>
      </c>
      <c r="E369" s="205">
        <v>844</v>
      </c>
      <c r="W369" s="251"/>
    </row>
    <row r="370" spans="1:30" ht="15" customHeight="1">
      <c r="A370" s="325" t="s">
        <v>690</v>
      </c>
      <c r="B370" s="318">
        <f>(VLOOKUP($A$1, 'WPP Regional'!$A:$AWC, D370, 0)/$D$16)*100*-1</f>
        <v>-0.89256584543900286</v>
      </c>
      <c r="C370" s="327">
        <f>(VLOOKUP($A$1, 'WPP Regional'!$A:$AWC, E370, 0)/$D$16)*100</f>
        <v>0.96025516875425121</v>
      </c>
      <c r="D370" s="205">
        <v>761</v>
      </c>
      <c r="E370" s="205">
        <v>845</v>
      </c>
      <c r="W370" s="251"/>
    </row>
    <row r="371" spans="1:30" ht="15" customHeight="1">
      <c r="A371" s="325" t="s">
        <v>691</v>
      </c>
      <c r="B371" s="318">
        <f>(VLOOKUP($A$1, 'WPP Regional'!$A:$AWC, D371, 0)/$D$16)*100*-1</f>
        <v>-0.65458998987600547</v>
      </c>
      <c r="C371" s="327">
        <f>(VLOOKUP($A$1, 'WPP Regional'!$A:$AWC, E371, 0)/$D$16)*100</f>
        <v>0.72260717961052234</v>
      </c>
      <c r="D371" s="205">
        <v>762</v>
      </c>
      <c r="E371" s="205">
        <v>846</v>
      </c>
      <c r="W371" s="251"/>
    </row>
    <row r="372" spans="1:30" ht="15" customHeight="1">
      <c r="A372" s="325" t="s">
        <v>692</v>
      </c>
      <c r="B372" s="318">
        <f>(VLOOKUP($A$1, 'WPP Regional'!$A:$AWC, D372, 0)/$D$16)*100*-1</f>
        <v>-0.44201077123414112</v>
      </c>
      <c r="C372" s="327">
        <f>(VLOOKUP($A$1, 'WPP Regional'!$A:$AWC, E372, 0)/$D$16)*100</f>
        <v>0.50667123334281161</v>
      </c>
      <c r="D372" s="205">
        <v>763</v>
      </c>
      <c r="E372" s="205">
        <v>847</v>
      </c>
      <c r="W372" s="251"/>
    </row>
    <row r="373" spans="1:30" ht="15" customHeight="1">
      <c r="A373" s="325" t="s">
        <v>693</v>
      </c>
      <c r="B373" s="318">
        <f>(VLOOKUP($A$1, 'WPP Regional'!$A:$AWC, D373, 0)/$D$16)*100*-1</f>
        <v>-0.25238948786151605</v>
      </c>
      <c r="C373" s="327">
        <f>(VLOOKUP($A$1, 'WPP Regional'!$A:$AWC, E373, 0)/$D$16)*100</f>
        <v>0.30586918465023516</v>
      </c>
      <c r="D373" s="205">
        <v>764</v>
      </c>
      <c r="E373" s="205">
        <v>848</v>
      </c>
      <c r="W373" s="251"/>
    </row>
    <row r="374" spans="1:30" ht="15" customHeight="1">
      <c r="A374" s="325" t="s">
        <v>651</v>
      </c>
      <c r="B374" s="318">
        <f>SUM(G358:G362)</f>
        <v>-0.17529404127346937</v>
      </c>
      <c r="C374" s="327">
        <f>SUM(H358:H362)</f>
        <v>0.23774478780084621</v>
      </c>
      <c r="D374" s="192"/>
      <c r="E374" s="192"/>
      <c r="F374" s="232"/>
      <c r="G374" s="226"/>
      <c r="H374" s="226"/>
      <c r="I374" s="233"/>
      <c r="J374" s="233"/>
      <c r="W374" s="251"/>
    </row>
    <row r="375" spans="1:30" ht="15" customHeight="1">
      <c r="A375" s="243"/>
      <c r="B375" s="241"/>
      <c r="C375" s="226"/>
      <c r="D375" s="235"/>
      <c r="E375" s="236"/>
      <c r="F375" s="232"/>
      <c r="G375" s="232"/>
      <c r="H375" s="226"/>
      <c r="I375" s="226"/>
      <c r="J375" s="233"/>
      <c r="K375" s="233"/>
      <c r="X375" s="251"/>
    </row>
    <row r="376" spans="1:30" ht="15" customHeight="1">
      <c r="G376" s="252"/>
      <c r="H376" s="247"/>
      <c r="I376" s="247"/>
      <c r="J376" s="248"/>
      <c r="K376" s="249"/>
      <c r="AD376" s="251"/>
    </row>
    <row r="377" spans="1:30" ht="15" customHeight="1">
      <c r="G377" s="252"/>
      <c r="H377" s="247"/>
      <c r="I377" s="247"/>
      <c r="J377" s="248"/>
      <c r="K377" s="249"/>
      <c r="AD377" s="251"/>
    </row>
    <row r="378" spans="1:30" ht="15" customHeight="1">
      <c r="G378" s="252"/>
      <c r="H378" s="247"/>
      <c r="I378" s="247"/>
      <c r="J378" s="248"/>
      <c r="K378" s="249"/>
      <c r="AD378" s="251"/>
    </row>
    <row r="379" spans="1:30" ht="15" customHeight="1">
      <c r="G379" s="252"/>
      <c r="H379" s="247"/>
      <c r="I379" s="247"/>
      <c r="J379" s="248"/>
      <c r="K379" s="249"/>
      <c r="AD379" s="251"/>
    </row>
    <row r="380" spans="1:30" ht="15" customHeight="1">
      <c r="G380" s="252"/>
      <c r="H380" s="247"/>
      <c r="I380" s="247"/>
      <c r="J380" s="248"/>
      <c r="K380" s="249"/>
      <c r="AD380" s="251"/>
    </row>
    <row r="381" spans="1:30" ht="15" customHeight="1">
      <c r="G381" s="252"/>
      <c r="H381" s="247"/>
      <c r="I381" s="247"/>
      <c r="J381" s="248"/>
      <c r="K381" s="249"/>
      <c r="AD381" s="251"/>
    </row>
    <row r="382" spans="1:30" ht="15" customHeight="1">
      <c r="G382" s="252"/>
      <c r="H382" s="247"/>
      <c r="I382" s="247"/>
      <c r="J382" s="248"/>
      <c r="K382" s="249"/>
      <c r="AD382" s="251"/>
    </row>
    <row r="383" spans="1:30" ht="15" customHeight="1">
      <c r="G383" s="252"/>
      <c r="H383" s="247"/>
      <c r="I383" s="247"/>
      <c r="J383" s="248"/>
      <c r="K383" s="249"/>
      <c r="AD383" s="251"/>
    </row>
    <row r="384" spans="1:30" ht="15" customHeight="1">
      <c r="G384" s="252"/>
      <c r="H384" s="247"/>
      <c r="I384" s="247"/>
      <c r="J384" s="248"/>
      <c r="K384" s="249"/>
      <c r="AD384" s="251"/>
    </row>
    <row r="385" spans="1:30" ht="15" customHeight="1">
      <c r="G385" s="252"/>
      <c r="H385" s="247"/>
      <c r="I385" s="247"/>
      <c r="J385" s="248"/>
      <c r="K385" s="249"/>
      <c r="AD385" s="251"/>
    </row>
    <row r="386" spans="1:30" ht="15" customHeight="1">
      <c r="G386" s="190"/>
      <c r="H386" s="247"/>
      <c r="I386" s="247"/>
      <c r="J386" s="248"/>
      <c r="K386" s="249"/>
      <c r="AD386" s="251"/>
    </row>
    <row r="387" spans="1:30" ht="15" customHeight="1">
      <c r="G387" s="191"/>
      <c r="H387" s="247"/>
      <c r="I387" s="247"/>
      <c r="J387" s="248"/>
      <c r="K387" s="249"/>
      <c r="AD387" s="251"/>
    </row>
    <row r="388" spans="1:30" ht="15" customHeight="1">
      <c r="G388" s="191"/>
      <c r="H388" s="247"/>
      <c r="I388" s="247"/>
      <c r="J388" s="248"/>
      <c r="K388" s="249"/>
      <c r="AD388" s="251"/>
    </row>
    <row r="389" spans="1:30" ht="15" customHeight="1">
      <c r="G389" s="252"/>
      <c r="H389" s="247"/>
      <c r="I389" s="247"/>
      <c r="J389" s="248"/>
      <c r="K389" s="249"/>
      <c r="AD389" s="251"/>
    </row>
    <row r="390" spans="1:30" ht="15" customHeight="1">
      <c r="A390" s="187" t="s">
        <v>1126</v>
      </c>
      <c r="G390" s="252"/>
      <c r="H390" s="247"/>
      <c r="I390" s="247"/>
      <c r="J390" s="248"/>
      <c r="K390" s="249"/>
      <c r="AD390" s="251"/>
    </row>
    <row r="391" spans="1:30" ht="15" customHeight="1">
      <c r="G391" s="190"/>
      <c r="H391" s="247"/>
      <c r="I391" s="247"/>
      <c r="J391" s="248"/>
      <c r="K391" s="249"/>
      <c r="AD391" s="251"/>
    </row>
    <row r="392" spans="1:30" ht="15" customHeight="1">
      <c r="A392" s="197" t="s">
        <v>1136</v>
      </c>
      <c r="B392" s="190"/>
      <c r="C392" s="207"/>
      <c r="D392" s="192"/>
      <c r="E392" s="192"/>
      <c r="F392" s="221"/>
      <c r="G392" s="198"/>
      <c r="H392" s="198"/>
      <c r="I392" s="235"/>
      <c r="J392" s="236"/>
      <c r="W392" s="251"/>
    </row>
    <row r="393" spans="1:30" ht="15" customHeight="1">
      <c r="A393" s="316" t="s">
        <v>646</v>
      </c>
      <c r="B393" s="313" t="s">
        <v>705</v>
      </c>
      <c r="C393" s="314" t="s">
        <v>706</v>
      </c>
      <c r="D393" s="254"/>
      <c r="E393" s="254"/>
      <c r="F393" s="301" t="s">
        <v>646</v>
      </c>
      <c r="G393" s="302" t="s">
        <v>705</v>
      </c>
      <c r="H393" s="301" t="s">
        <v>706</v>
      </c>
      <c r="I393" s="235"/>
      <c r="J393" s="236"/>
      <c r="W393" s="251"/>
    </row>
    <row r="394" spans="1:30" ht="15" customHeight="1">
      <c r="A394" s="325" t="s">
        <v>20</v>
      </c>
      <c r="B394" s="318">
        <f>(VLOOKUP($A$1, 'WPP Regional'!$A:$AWC, D394, 0)/$D$18)*100*-1</f>
        <v>-6.7988018393654519</v>
      </c>
      <c r="C394" s="327">
        <f>(VLOOKUP($A$1, 'WPP Regional'!$A:$AWC, E394, 0)/$D$18)*100</f>
        <v>6.6057076574366853</v>
      </c>
      <c r="D394" s="205">
        <v>770</v>
      </c>
      <c r="E394" s="205">
        <v>854</v>
      </c>
      <c r="F394" s="303" t="s">
        <v>737</v>
      </c>
      <c r="G394" s="290">
        <f>(VLOOKUP($A$1, 'WPP Regional'!$A:$AWC, I394, 0)/$D$18)*100*-1</f>
        <v>-0.14187617765438301</v>
      </c>
      <c r="H394" s="290">
        <f>(VLOOKUP($A$1, 'WPP Regional'!$A:$AWC, J394, 0)/$D$18)*100</f>
        <v>0.18349571321428393</v>
      </c>
      <c r="I394" s="205">
        <v>786</v>
      </c>
      <c r="J394" s="205">
        <v>870</v>
      </c>
      <c r="W394" s="251"/>
    </row>
    <row r="395" spans="1:30" ht="15" customHeight="1">
      <c r="A395" s="325" t="s">
        <v>682</v>
      </c>
      <c r="B395" s="318">
        <f>(VLOOKUP($A$1, 'WPP Regional'!$A:$AWC, D395, 0)/$D$18)*100*-1</f>
        <v>-6.2612900707246153</v>
      </c>
      <c r="C395" s="327">
        <f>(VLOOKUP($A$1, 'WPP Regional'!$A:$AWC, E395, 0)/$D$18)*100</f>
        <v>6.0961036803879507</v>
      </c>
      <c r="D395" s="205">
        <v>771</v>
      </c>
      <c r="E395" s="205">
        <v>855</v>
      </c>
      <c r="F395" s="303" t="s">
        <v>738</v>
      </c>
      <c r="G395" s="290">
        <f>(VLOOKUP($A$1, 'WPP Regional'!$A:$AWC, I395, 0)/$D$18)*100*-1</f>
        <v>-4.9800630945183791E-2</v>
      </c>
      <c r="H395" s="290">
        <f>(VLOOKUP($A$1, 'WPP Regional'!$A:$AWC, J395, 0)/$D$18)*100</f>
        <v>6.9795925596313535E-2</v>
      </c>
      <c r="I395" s="205">
        <v>787</v>
      </c>
      <c r="J395" s="205">
        <v>871</v>
      </c>
      <c r="W395" s="251"/>
    </row>
    <row r="396" spans="1:30" ht="15" customHeight="1">
      <c r="A396" s="325" t="s">
        <v>683</v>
      </c>
      <c r="B396" s="318">
        <f>(VLOOKUP($A$1, 'WPP Regional'!$A:$AWC, D396, 0)/$D$18)*100*-1</f>
        <v>-5.783307155453465</v>
      </c>
      <c r="C396" s="327">
        <f>(VLOOKUP($A$1, 'WPP Regional'!$A:$AWC, E396, 0)/$D$18)*100</f>
        <v>5.6322738369900174</v>
      </c>
      <c r="D396" s="205">
        <v>772</v>
      </c>
      <c r="E396" s="205">
        <v>856</v>
      </c>
      <c r="F396" s="303" t="s">
        <v>739</v>
      </c>
      <c r="G396" s="290">
        <f>(VLOOKUP($A$1, 'WPP Regional'!$A:$AWC, I396, 0)/$D$18)*100*-1</f>
        <v>-1.2157178817810973E-2</v>
      </c>
      <c r="H396" s="290">
        <f>(VLOOKUP($A$1, 'WPP Regional'!$A:$AWC, J396, 0)/$D$18)*100</f>
        <v>1.8880404493058573E-2</v>
      </c>
      <c r="I396" s="205">
        <v>788</v>
      </c>
      <c r="J396" s="205">
        <v>872</v>
      </c>
      <c r="W396" s="251"/>
    </row>
    <row r="397" spans="1:30" ht="15" customHeight="1">
      <c r="A397" s="325" t="s">
        <v>647</v>
      </c>
      <c r="B397" s="318">
        <f>(VLOOKUP($A$1, 'WPP Regional'!$A:$AWC, D397, 0)/$D$18)*100*-1</f>
        <v>-5.3058093702955755</v>
      </c>
      <c r="C397" s="327">
        <f>(VLOOKUP($A$1, 'WPP Regional'!$A:$AWC, E397, 0)/$D$18)*100</f>
        <v>5.1724324738758884</v>
      </c>
      <c r="D397" s="205">
        <v>773</v>
      </c>
      <c r="E397" s="205">
        <v>857</v>
      </c>
      <c r="F397" s="303" t="s">
        <v>740</v>
      </c>
      <c r="G397" s="290">
        <f>(VLOOKUP($A$1, 'WPP Regional'!$A:$AWC, I397, 0)/$D$18)*100*-1</f>
        <v>-1.8925859614403215E-3</v>
      </c>
      <c r="H397" s="290">
        <f>(VLOOKUP($A$1, 'WPP Regional'!$A:$AWC, J397, 0)/$D$18)*100</f>
        <v>3.1826849508762782E-3</v>
      </c>
      <c r="I397" s="205">
        <v>789</v>
      </c>
      <c r="J397" s="205">
        <v>873</v>
      </c>
      <c r="W397" s="251"/>
    </row>
    <row r="398" spans="1:30" ht="15" customHeight="1">
      <c r="A398" s="325" t="s">
        <v>648</v>
      </c>
      <c r="B398" s="318">
        <f>(VLOOKUP($A$1, 'WPP Regional'!$A:$AWC, D398, 0)/$D$18)*100*-1</f>
        <v>-4.7709108579036794</v>
      </c>
      <c r="C398" s="327">
        <f>(VLOOKUP($A$1, 'WPP Regional'!$A:$AWC, E398, 0)/$D$18)*100</f>
        <v>4.6685781564488753</v>
      </c>
      <c r="D398" s="205">
        <v>774</v>
      </c>
      <c r="E398" s="205">
        <v>858</v>
      </c>
      <c r="F398" s="303" t="s">
        <v>741</v>
      </c>
      <c r="G398" s="290">
        <f>(VLOOKUP($A$1, 'WPP Regional'!$A:$AWC, I398, 0)/$D$18)*100*-1</f>
        <v>-1.9173796639919413E-4</v>
      </c>
      <c r="H398" s="290">
        <f>(VLOOKUP($A$1, 'WPP Regional'!$A:$AWC, J398, 0)/$D$18)*100</f>
        <v>3.4050018170891369E-4</v>
      </c>
      <c r="I398" s="205">
        <v>790</v>
      </c>
      <c r="J398" s="205">
        <v>874</v>
      </c>
      <c r="W398" s="251"/>
    </row>
    <row r="399" spans="1:30" ht="15" customHeight="1">
      <c r="A399" s="325" t="s">
        <v>649</v>
      </c>
      <c r="B399" s="318">
        <f>(VLOOKUP($A$1, 'WPP Regional'!$A:$AWC, D399, 0)/$D$18)*100*-1</f>
        <v>-4.2143062853845903</v>
      </c>
      <c r="C399" s="327">
        <f>(VLOOKUP($A$1, 'WPP Regional'!$A:$AWC, E399, 0)/$D$18)*100</f>
        <v>4.1494633151013396</v>
      </c>
      <c r="D399" s="205">
        <v>775</v>
      </c>
      <c r="E399" s="205">
        <v>859</v>
      </c>
      <c r="W399" s="251"/>
    </row>
    <row r="400" spans="1:30" ht="15" customHeight="1">
      <c r="A400" s="325" t="s">
        <v>684</v>
      </c>
      <c r="B400" s="318">
        <f>(VLOOKUP($A$1, 'WPP Regional'!$A:$AWC, D400, 0)/$D$18)*100*-1</f>
        <v>-3.6789722302845371</v>
      </c>
      <c r="C400" s="327">
        <f>(VLOOKUP($A$1, 'WPP Regional'!$A:$AWC, E400, 0)/$D$18)*100</f>
        <v>3.6375576559990632</v>
      </c>
      <c r="D400" s="205">
        <v>776</v>
      </c>
      <c r="E400" s="205">
        <v>860</v>
      </c>
      <c r="W400" s="251"/>
    </row>
    <row r="401" spans="1:30" ht="15" customHeight="1">
      <c r="A401" s="325" t="s">
        <v>685</v>
      </c>
      <c r="B401" s="318">
        <f>(VLOOKUP($A$1, 'WPP Regional'!$A:$AWC, D401, 0)/$D$18)*100*-1</f>
        <v>-3.1673037642700055</v>
      </c>
      <c r="C401" s="327">
        <f>(VLOOKUP($A$1, 'WPP Regional'!$A:$AWC, E401, 0)/$D$18)*100</f>
        <v>3.145295220971684</v>
      </c>
      <c r="D401" s="205">
        <v>777</v>
      </c>
      <c r="E401" s="205">
        <v>861</v>
      </c>
      <c r="F401" s="232"/>
      <c r="G401" s="226"/>
      <c r="H401" s="226"/>
      <c r="I401" s="233"/>
      <c r="J401" s="233"/>
      <c r="W401" s="251"/>
    </row>
    <row r="402" spans="1:30" ht="15" customHeight="1">
      <c r="A402" s="325" t="s">
        <v>686</v>
      </c>
      <c r="B402" s="318">
        <f>(VLOOKUP($A$1, 'WPP Regional'!$A:$AWC, D402, 0)/$D$18)*100*-1</f>
        <v>-2.5417479049548617</v>
      </c>
      <c r="C402" s="327">
        <f>(VLOOKUP($A$1, 'WPP Regional'!$A:$AWC, E402, 0)/$D$18)*100</f>
        <v>2.5655184540478513</v>
      </c>
      <c r="D402" s="205">
        <v>778</v>
      </c>
      <c r="E402" s="205">
        <v>862</v>
      </c>
      <c r="F402" s="232"/>
      <c r="G402" s="226"/>
      <c r="H402" s="226"/>
      <c r="I402" s="233"/>
      <c r="J402" s="233"/>
      <c r="W402" s="251"/>
    </row>
    <row r="403" spans="1:30" ht="15" customHeight="1">
      <c r="A403" s="325" t="s">
        <v>687</v>
      </c>
      <c r="B403" s="318">
        <f>(VLOOKUP($A$1, 'WPP Regional'!$A:$AWC, D403, 0)/$D$18)*100*-1</f>
        <v>-2.0289488461039755</v>
      </c>
      <c r="C403" s="327">
        <f>(VLOOKUP($A$1, 'WPP Regional'!$A:$AWC, E403, 0)/$D$18)*100</f>
        <v>2.1067655344757386</v>
      </c>
      <c r="D403" s="205">
        <v>779</v>
      </c>
      <c r="E403" s="205">
        <v>863</v>
      </c>
      <c r="F403" s="234"/>
      <c r="G403" s="225"/>
      <c r="H403" s="225"/>
      <c r="I403" s="235"/>
      <c r="J403" s="236"/>
      <c r="W403" s="251"/>
    </row>
    <row r="404" spans="1:30" ht="15" customHeight="1">
      <c r="A404" s="325" t="s">
        <v>688</v>
      </c>
      <c r="B404" s="318">
        <f>(VLOOKUP($A$1, 'WPP Regional'!$A:$AWC, D404, 0)/$D$18)*100*-1</f>
        <v>-1.6141353261938434</v>
      </c>
      <c r="C404" s="327">
        <f>(VLOOKUP($A$1, 'WPP Regional'!$A:$AWC, E404, 0)/$D$18)*100</f>
        <v>1.6894693384834372</v>
      </c>
      <c r="D404" s="205">
        <v>780</v>
      </c>
      <c r="E404" s="205">
        <v>864</v>
      </c>
      <c r="F404" s="237"/>
      <c r="G404" s="238"/>
      <c r="H404" s="237"/>
      <c r="I404" s="235"/>
      <c r="J404" s="236"/>
      <c r="W404" s="251"/>
    </row>
    <row r="405" spans="1:30" ht="15" customHeight="1">
      <c r="A405" s="325" t="s">
        <v>689</v>
      </c>
      <c r="B405" s="318">
        <f>(VLOOKUP($A$1, 'WPP Regional'!$A:$AWC, D405, 0)/$D$18)*100*-1</f>
        <v>-1.2672755597804393</v>
      </c>
      <c r="C405" s="327">
        <f>(VLOOKUP($A$1, 'WPP Regional'!$A:$AWC, E405, 0)/$D$18)*100</f>
        <v>1.3375318217874612</v>
      </c>
      <c r="D405" s="205">
        <v>781</v>
      </c>
      <c r="E405" s="205">
        <v>865</v>
      </c>
      <c r="F405" s="218"/>
      <c r="G405" s="228"/>
      <c r="H405" s="228"/>
      <c r="I405" s="229"/>
      <c r="J405" s="229"/>
      <c r="W405" s="251"/>
    </row>
    <row r="406" spans="1:30" ht="15" customHeight="1">
      <c r="A406" s="325" t="s">
        <v>690</v>
      </c>
      <c r="B406" s="318">
        <f>(VLOOKUP($A$1, 'WPP Regional'!$A:$AWC, D406, 0)/$D$18)*100*-1</f>
        <v>-0.963179971528069</v>
      </c>
      <c r="C406" s="327">
        <f>(VLOOKUP($A$1, 'WPP Regional'!$A:$AWC, E406, 0)/$D$18)*100</f>
        <v>1.0743491485722707</v>
      </c>
      <c r="D406" s="205">
        <v>782</v>
      </c>
      <c r="E406" s="205">
        <v>866</v>
      </c>
      <c r="F406" s="218"/>
      <c r="G406" s="228"/>
      <c r="H406" s="228"/>
      <c r="I406" s="229"/>
      <c r="J406" s="229"/>
      <c r="W406" s="251"/>
    </row>
    <row r="407" spans="1:30" ht="15" customHeight="1">
      <c r="A407" s="325" t="s">
        <v>691</v>
      </c>
      <c r="B407" s="318">
        <f>(VLOOKUP($A$1, 'WPP Regional'!$A:$AWC, D407, 0)/$D$18)*100*-1</f>
        <v>-0.71195943333728351</v>
      </c>
      <c r="C407" s="327">
        <f>(VLOOKUP($A$1, 'WPP Regional'!$A:$AWC, E407, 0)/$D$18)*100</f>
        <v>0.82181702351650454</v>
      </c>
      <c r="D407" s="205">
        <v>783</v>
      </c>
      <c r="E407" s="205">
        <v>867</v>
      </c>
      <c r="F407" s="218"/>
      <c r="G407" s="228"/>
      <c r="H407" s="228"/>
      <c r="I407" s="229"/>
      <c r="J407" s="229"/>
      <c r="W407" s="251"/>
    </row>
    <row r="408" spans="1:30" ht="15" customHeight="1">
      <c r="A408" s="325" t="s">
        <v>692</v>
      </c>
      <c r="B408" s="318">
        <f>(VLOOKUP($A$1, 'WPP Regional'!$A:$AWC, D408, 0)/$D$18)*100*-1</f>
        <v>-0.49057233097011055</v>
      </c>
      <c r="C408" s="327">
        <f>(VLOOKUP($A$1, 'WPP Regional'!$A:$AWC, E408, 0)/$D$18)*100</f>
        <v>0.5701270578907417</v>
      </c>
      <c r="D408" s="205">
        <v>784</v>
      </c>
      <c r="E408" s="205">
        <v>868</v>
      </c>
      <c r="F408" s="218"/>
      <c r="G408" s="228"/>
      <c r="H408" s="228"/>
      <c r="I408" s="229"/>
      <c r="J408" s="229"/>
      <c r="W408" s="251"/>
    </row>
    <row r="409" spans="1:30" ht="15" customHeight="1">
      <c r="A409" s="325" t="s">
        <v>693</v>
      </c>
      <c r="B409" s="318">
        <f>(VLOOKUP($A$1, 'WPP Regional'!$A:$AWC, D409, 0)/$D$18)*100*-1</f>
        <v>-0.29195741793984875</v>
      </c>
      <c r="C409" s="327">
        <f>(VLOOKUP($A$1, 'WPP Regional'!$A:$AWC, E409, 0)/$D$18)*100</f>
        <v>0.35491771974268066</v>
      </c>
      <c r="D409" s="205">
        <v>785</v>
      </c>
      <c r="E409" s="205">
        <v>869</v>
      </c>
      <c r="F409" s="218"/>
      <c r="G409" s="228"/>
      <c r="H409" s="228"/>
      <c r="I409" s="229"/>
      <c r="J409" s="229"/>
      <c r="W409" s="251"/>
    </row>
    <row r="410" spans="1:30" ht="15" customHeight="1">
      <c r="A410" s="325" t="s">
        <v>651</v>
      </c>
      <c r="B410" s="318">
        <f>SUM(G394:G398)</f>
        <v>-0.20591831134521729</v>
      </c>
      <c r="C410" s="327">
        <f>SUM(H394:H398)</f>
        <v>0.27569522843624117</v>
      </c>
      <c r="D410" s="192"/>
      <c r="E410" s="192"/>
      <c r="F410" s="227"/>
      <c r="G410" s="226"/>
      <c r="H410" s="226"/>
      <c r="I410" s="251"/>
      <c r="J410" s="251"/>
      <c r="W410" s="251"/>
    </row>
    <row r="411" spans="1:30" ht="15" customHeight="1">
      <c r="A411" s="225"/>
      <c r="B411" s="241"/>
      <c r="C411" s="255"/>
      <c r="D411" s="256"/>
      <c r="E411" s="256"/>
      <c r="F411" s="256"/>
      <c r="G411" s="227"/>
      <c r="H411" s="226"/>
      <c r="I411" s="226"/>
      <c r="J411" s="251"/>
      <c r="K411" s="251"/>
      <c r="X411" s="251"/>
    </row>
    <row r="412" spans="1:30" ht="15" customHeight="1">
      <c r="G412" s="190"/>
      <c r="H412" s="247"/>
      <c r="I412" s="247"/>
      <c r="J412" s="248"/>
      <c r="K412" s="249"/>
      <c r="AD412" s="251"/>
    </row>
    <row r="413" spans="1:30" ht="15" customHeight="1">
      <c r="G413" s="190"/>
      <c r="H413" s="257"/>
      <c r="I413" s="223"/>
      <c r="J413" s="256"/>
      <c r="AD413" s="251"/>
    </row>
    <row r="414" spans="1:30" ht="15" customHeight="1">
      <c r="G414" s="190"/>
      <c r="AD414" s="251"/>
    </row>
    <row r="415" spans="1:30" ht="15" customHeight="1">
      <c r="G415" s="190"/>
      <c r="AD415" s="251"/>
    </row>
    <row r="416" spans="1:30" ht="15" customHeight="1">
      <c r="G416" s="190"/>
      <c r="AD416" s="251"/>
    </row>
    <row r="417" spans="1:30" ht="15" customHeight="1">
      <c r="G417" s="190"/>
      <c r="AD417" s="251"/>
    </row>
    <row r="418" spans="1:30" ht="15" customHeight="1">
      <c r="AD418" s="251"/>
    </row>
    <row r="419" spans="1:30" ht="15" customHeight="1">
      <c r="AD419" s="251"/>
    </row>
    <row r="420" spans="1:30" ht="15" customHeight="1">
      <c r="AD420" s="251"/>
    </row>
    <row r="421" spans="1:30" ht="15" customHeight="1">
      <c r="AD421" s="251"/>
    </row>
    <row r="422" spans="1:30" ht="15" customHeight="1">
      <c r="AD422" s="251"/>
    </row>
    <row r="423" spans="1:30" ht="15" customHeight="1">
      <c r="AD423" s="251"/>
    </row>
    <row r="424" spans="1:30" ht="15" customHeight="1">
      <c r="AD424" s="251"/>
    </row>
    <row r="425" spans="1:30" ht="15" customHeight="1">
      <c r="AD425" s="251"/>
    </row>
    <row r="426" spans="1:30" ht="15" customHeight="1">
      <c r="A426" s="187" t="s">
        <v>1126</v>
      </c>
      <c r="AD426" s="251"/>
    </row>
    <row r="427" spans="1:30" ht="15" customHeight="1">
      <c r="A427" s="276" t="s">
        <v>1177</v>
      </c>
      <c r="AD427" s="251"/>
    </row>
    <row r="428" spans="1:30" ht="15" customHeight="1">
      <c r="AD428" s="251"/>
    </row>
    <row r="429" spans="1:30" ht="15" customHeight="1">
      <c r="A429" s="197" t="s">
        <v>1137</v>
      </c>
      <c r="B429" s="190"/>
      <c r="C429" s="207"/>
      <c r="D429" s="235"/>
      <c r="E429" s="236"/>
      <c r="F429" s="221"/>
      <c r="G429" s="198"/>
      <c r="H429" s="198"/>
      <c r="I429" s="235"/>
      <c r="J429" s="236"/>
      <c r="W429" s="251"/>
    </row>
    <row r="430" spans="1:30" ht="15" customHeight="1">
      <c r="A430" s="316" t="s">
        <v>646</v>
      </c>
      <c r="B430" s="313" t="s">
        <v>705</v>
      </c>
      <c r="C430" s="314" t="s">
        <v>706</v>
      </c>
      <c r="D430" s="235"/>
      <c r="E430" s="236"/>
      <c r="F430" s="301" t="s">
        <v>646</v>
      </c>
      <c r="G430" s="302" t="s">
        <v>705</v>
      </c>
      <c r="H430" s="301" t="s">
        <v>706</v>
      </c>
      <c r="I430" s="235"/>
      <c r="J430" s="236"/>
      <c r="W430" s="251"/>
    </row>
    <row r="431" spans="1:30" ht="15" customHeight="1">
      <c r="A431" s="325" t="s">
        <v>20</v>
      </c>
      <c r="B431" s="318">
        <f>(VLOOKUP($A$1, 'WPP Regional'!$A:$AWC, D431, 0)/$D$22)*100*-1</f>
        <v>-5.5072957858505207</v>
      </c>
      <c r="C431" s="327">
        <f>(VLOOKUP($A$1, 'WPP Regional'!$A:$AWC, E431, 0)/$D$22)*100</f>
        <v>5.3614636544269771</v>
      </c>
      <c r="D431" s="205">
        <v>791</v>
      </c>
      <c r="E431" s="205">
        <v>875</v>
      </c>
      <c r="F431" s="303" t="s">
        <v>737</v>
      </c>
      <c r="G431" s="290">
        <f>(VLOOKUP($A$1, 'WPP Regional'!$A:$AWC, I431, 0)/$D$22)*100*-1</f>
        <v>-0.19751541246342011</v>
      </c>
      <c r="H431" s="290">
        <f>(VLOOKUP($A$1, 'WPP Regional'!$A:$AWC, J431, 0)/$D$22)*100</f>
        <v>0.27280551340304543</v>
      </c>
      <c r="I431" s="205">
        <v>807</v>
      </c>
      <c r="J431" s="205">
        <v>891</v>
      </c>
      <c r="W431" s="251"/>
    </row>
    <row r="432" spans="1:30" ht="15" customHeight="1">
      <c r="A432" s="325" t="s">
        <v>682</v>
      </c>
      <c r="B432" s="318">
        <f>(VLOOKUP($A$1, 'WPP Regional'!$A:$AWC, D432, 0)/$D$22)*100*-1</f>
        <v>-5.2645344894502291</v>
      </c>
      <c r="C432" s="327">
        <f>(VLOOKUP($A$1, 'WPP Regional'!$A:$AWC, E432, 0)/$D$22)*100</f>
        <v>5.1407852041396698</v>
      </c>
      <c r="D432" s="205">
        <v>792</v>
      </c>
      <c r="E432" s="205">
        <v>876</v>
      </c>
      <c r="F432" s="303" t="s">
        <v>738</v>
      </c>
      <c r="G432" s="290">
        <f>(VLOOKUP($A$1, 'WPP Regional'!$A:$AWC, I432, 0)/$D$22)*100*-1</f>
        <v>-7.3564976250357281E-2</v>
      </c>
      <c r="H432" s="290">
        <f>(VLOOKUP($A$1, 'WPP Regional'!$A:$AWC, J432, 0)/$D$22)*100</f>
        <v>0.11119894637384557</v>
      </c>
      <c r="I432" s="205">
        <v>808</v>
      </c>
      <c r="J432" s="205">
        <v>892</v>
      </c>
      <c r="W432" s="251"/>
    </row>
    <row r="433" spans="1:24" ht="15" customHeight="1">
      <c r="A433" s="325" t="s">
        <v>683</v>
      </c>
      <c r="B433" s="318">
        <f>(VLOOKUP($A$1, 'WPP Regional'!$A:$AWC, D433, 0)/$D$22)*100*-1</f>
        <v>-5.040227367797419</v>
      </c>
      <c r="C433" s="327">
        <f>(VLOOKUP($A$1, 'WPP Regional'!$A:$AWC, E433, 0)/$D$22)*100</f>
        <v>4.9268140568273688</v>
      </c>
      <c r="D433" s="205">
        <v>793</v>
      </c>
      <c r="E433" s="205">
        <v>877</v>
      </c>
      <c r="F433" s="303" t="s">
        <v>739</v>
      </c>
      <c r="G433" s="290">
        <f>(VLOOKUP($A$1, 'WPP Regional'!$A:$AWC, I433, 0)/$D$22)*100*-1</f>
        <v>-1.8667258330643317E-2</v>
      </c>
      <c r="H433" s="290">
        <f>(VLOOKUP($A$1, 'WPP Regional'!$A:$AWC, J433, 0)/$D$22)*100</f>
        <v>3.0497090644830069E-2</v>
      </c>
      <c r="I433" s="205">
        <v>809</v>
      </c>
      <c r="J433" s="205">
        <v>893</v>
      </c>
      <c r="W433" s="251"/>
    </row>
    <row r="434" spans="1:24" ht="15" customHeight="1">
      <c r="A434" s="325" t="s">
        <v>647</v>
      </c>
      <c r="B434" s="318">
        <f>(VLOOKUP($A$1, 'WPP Regional'!$A:$AWC, D434, 0)/$D$22)*100*-1</f>
        <v>-4.7869869048887326</v>
      </c>
      <c r="C434" s="327">
        <f>(VLOOKUP($A$1, 'WPP Regional'!$A:$AWC, E434, 0)/$D$22)*100</f>
        <v>4.6861330244216113</v>
      </c>
      <c r="D434" s="205">
        <v>794</v>
      </c>
      <c r="E434" s="205">
        <v>878</v>
      </c>
      <c r="F434" s="303" t="s">
        <v>740</v>
      </c>
      <c r="G434" s="290">
        <f>(VLOOKUP($A$1, 'WPP Regional'!$A:$AWC, I434, 0)/$D$22)*100*-1</f>
        <v>-2.9325983271779542E-3</v>
      </c>
      <c r="H434" s="290">
        <f>(VLOOKUP($A$1, 'WPP Regional'!$A:$AWC, J434, 0)/$D$22)*100</f>
        <v>5.3378858138945374E-3</v>
      </c>
      <c r="I434" s="205">
        <v>810</v>
      </c>
      <c r="J434" s="205">
        <v>894</v>
      </c>
      <c r="W434" s="251"/>
    </row>
    <row r="435" spans="1:24" ht="15" customHeight="1">
      <c r="A435" s="325" t="s">
        <v>648</v>
      </c>
      <c r="B435" s="318">
        <f>(VLOOKUP($A$1, 'WPP Regional'!$A:$AWC, D435, 0)/$D$22)*100*-1</f>
        <v>-4.4718266256051376</v>
      </c>
      <c r="C435" s="327">
        <f>(VLOOKUP($A$1, 'WPP Regional'!$A:$AWC, E435, 0)/$D$22)*100</f>
        <v>4.3907588343359745</v>
      </c>
      <c r="D435" s="205">
        <v>795</v>
      </c>
      <c r="E435" s="205">
        <v>879</v>
      </c>
      <c r="F435" s="303" t="s">
        <v>741</v>
      </c>
      <c r="G435" s="290">
        <f>(VLOOKUP($A$1, 'WPP Regional'!$A:$AWC, I435, 0)/$D$22)*100*-1</f>
        <v>-2.8297499843724501E-4</v>
      </c>
      <c r="H435" s="290">
        <f>(VLOOKUP($A$1, 'WPP Regional'!$A:$AWC, J435, 0)/$D$22)*100</f>
        <v>5.6992755709348736E-4</v>
      </c>
      <c r="I435" s="205">
        <v>811</v>
      </c>
      <c r="J435" s="205">
        <v>895</v>
      </c>
      <c r="W435" s="251"/>
    </row>
    <row r="436" spans="1:24" ht="15" customHeight="1">
      <c r="A436" s="325" t="s">
        <v>649</v>
      </c>
      <c r="B436" s="318">
        <f>(VLOOKUP($A$1, 'WPP Regional'!$A:$AWC, D436, 0)/$D$22)*100*-1</f>
        <v>-4.1170975772629559</v>
      </c>
      <c r="C436" s="327">
        <f>(VLOOKUP($A$1, 'WPP Regional'!$A:$AWC, E436, 0)/$D$22)*100</f>
        <v>4.056564224735812</v>
      </c>
      <c r="D436" s="205">
        <v>796</v>
      </c>
      <c r="E436" s="205">
        <v>880</v>
      </c>
      <c r="F436" s="218"/>
      <c r="G436" s="228"/>
      <c r="H436" s="228"/>
      <c r="I436" s="229"/>
      <c r="J436" s="229"/>
      <c r="W436" s="251"/>
    </row>
    <row r="437" spans="1:24" ht="15" customHeight="1">
      <c r="A437" s="325" t="s">
        <v>684</v>
      </c>
      <c r="B437" s="318">
        <f>(VLOOKUP($A$1, 'WPP Regional'!$A:$AWC, D437, 0)/$D$22)*100*-1</f>
        <v>-3.7648084780036855</v>
      </c>
      <c r="C437" s="327">
        <f>(VLOOKUP($A$1, 'WPP Regional'!$A:$AWC, E437, 0)/$D$22)*100</f>
        <v>3.7221122101671904</v>
      </c>
      <c r="D437" s="205">
        <v>797</v>
      </c>
      <c r="E437" s="205">
        <v>881</v>
      </c>
      <c r="F437" s="218"/>
      <c r="G437" s="228"/>
      <c r="H437" s="228"/>
      <c r="I437" s="229"/>
      <c r="J437" s="229"/>
      <c r="W437" s="251"/>
    </row>
    <row r="438" spans="1:24" ht="15" customHeight="1">
      <c r="A438" s="325" t="s">
        <v>685</v>
      </c>
      <c r="B438" s="318">
        <f>(VLOOKUP($A$1, 'WPP Regional'!$A:$AWC, D438, 0)/$D$22)*100*-1</f>
        <v>-3.4154752742100176</v>
      </c>
      <c r="C438" s="327">
        <f>(VLOOKUP($A$1, 'WPP Regional'!$A:$AWC, E438, 0)/$D$22)*100</f>
        <v>3.3899251320318444</v>
      </c>
      <c r="D438" s="205">
        <v>798</v>
      </c>
      <c r="E438" s="205">
        <v>882</v>
      </c>
      <c r="F438" s="232"/>
      <c r="G438" s="226"/>
      <c r="H438" s="226"/>
      <c r="I438" s="233"/>
      <c r="J438" s="233"/>
      <c r="W438" s="251"/>
    </row>
    <row r="439" spans="1:24" ht="15" customHeight="1">
      <c r="A439" s="325" t="s">
        <v>686</v>
      </c>
      <c r="B439" s="318">
        <f>(VLOOKUP($A$1, 'WPP Regional'!$A:$AWC, D439, 0)/$D$22)*100*-1</f>
        <v>-3.0383389244855588</v>
      </c>
      <c r="C439" s="327">
        <f>(VLOOKUP($A$1, 'WPP Regional'!$A:$AWC, E439, 0)/$D$22)*100</f>
        <v>3.0340283856539427</v>
      </c>
      <c r="D439" s="205">
        <v>799</v>
      </c>
      <c r="E439" s="205">
        <v>883</v>
      </c>
      <c r="F439" s="232"/>
      <c r="G439" s="226"/>
      <c r="H439" s="226"/>
      <c r="I439" s="233"/>
      <c r="J439" s="233"/>
      <c r="W439" s="251"/>
    </row>
    <row r="440" spans="1:24" ht="15" customHeight="1">
      <c r="A440" s="325" t="s">
        <v>687</v>
      </c>
      <c r="B440" s="318">
        <f>(VLOOKUP($A$1, 'WPP Regional'!$A:$AWC, D440, 0)/$D$22)*100*-1</f>
        <v>-2.6473339587232321</v>
      </c>
      <c r="C440" s="327">
        <f>(VLOOKUP($A$1, 'WPP Regional'!$A:$AWC, E440, 0)/$D$22)*100</f>
        <v>2.6700736704952406</v>
      </c>
      <c r="D440" s="205">
        <v>800</v>
      </c>
      <c r="E440" s="205">
        <v>884</v>
      </c>
      <c r="W440" s="251"/>
    </row>
    <row r="441" spans="1:24" ht="15" customHeight="1">
      <c r="A441" s="325" t="s">
        <v>688</v>
      </c>
      <c r="B441" s="318">
        <f>(VLOOKUP($A$1, 'WPP Regional'!$A:$AWC, D441, 0)/$D$22)*100*-1</f>
        <v>-2.2584626699069537</v>
      </c>
      <c r="C441" s="327">
        <f>(VLOOKUP($A$1, 'WPP Regional'!$A:$AWC, E441, 0)/$D$22)*100</f>
        <v>2.303855723571929</v>
      </c>
      <c r="D441" s="205">
        <v>801</v>
      </c>
      <c r="E441" s="205">
        <v>885</v>
      </c>
      <c r="W441" s="251"/>
    </row>
    <row r="442" spans="1:24" ht="15" customHeight="1">
      <c r="A442" s="325" t="s">
        <v>689</v>
      </c>
      <c r="B442" s="318">
        <f>(VLOOKUP($A$1, 'WPP Regional'!$A:$AWC, D442, 0)/$D$22)*100*-1</f>
        <v>-1.8725489812249438</v>
      </c>
      <c r="C442" s="327">
        <f>(VLOOKUP($A$1, 'WPP Regional'!$A:$AWC, E442, 0)/$D$22)*100</f>
        <v>1.9412959956043185</v>
      </c>
      <c r="D442" s="205">
        <v>802</v>
      </c>
      <c r="E442" s="205">
        <v>886</v>
      </c>
      <c r="W442" s="251"/>
    </row>
    <row r="443" spans="1:24" ht="15" customHeight="1">
      <c r="A443" s="325" t="s">
        <v>690</v>
      </c>
      <c r="B443" s="318">
        <f>(VLOOKUP($A$1, 'WPP Regional'!$A:$AWC, D443, 0)/$D$22)*100*-1</f>
        <v>-1.4086574973410435</v>
      </c>
      <c r="C443" s="327">
        <f>(VLOOKUP($A$1, 'WPP Regional'!$A:$AWC, E443, 0)/$D$22)*100</f>
        <v>1.5153737333480788</v>
      </c>
      <c r="D443" s="205">
        <v>803</v>
      </c>
      <c r="E443" s="205">
        <v>887</v>
      </c>
      <c r="W443" s="251"/>
    </row>
    <row r="444" spans="1:24" ht="15" customHeight="1">
      <c r="A444" s="325" t="s">
        <v>691</v>
      </c>
      <c r="B444" s="318">
        <f>(VLOOKUP($A$1, 'WPP Regional'!$A:$AWC, D444, 0)/$D$22)*100*-1</f>
        <v>-1.0112969585716476</v>
      </c>
      <c r="C444" s="327">
        <f>(VLOOKUP($A$1, 'WPP Regional'!$A:$AWC, E444, 0)/$D$22)*100</f>
        <v>1.1523026047808831</v>
      </c>
      <c r="D444" s="205">
        <v>804</v>
      </c>
      <c r="E444" s="205">
        <v>888</v>
      </c>
      <c r="W444" s="251"/>
    </row>
    <row r="445" spans="1:24" ht="15" customHeight="1">
      <c r="A445" s="325" t="s">
        <v>692</v>
      </c>
      <c r="B445" s="318">
        <f>(VLOOKUP($A$1, 'WPP Regional'!$A:$AWC, D445, 0)/$D$22)*100*-1</f>
        <v>-0.67708416583905473</v>
      </c>
      <c r="C445" s="327">
        <f>(VLOOKUP($A$1, 'WPP Regional'!$A:$AWC, E445, 0)/$D$22)*100</f>
        <v>0.80614974449374832</v>
      </c>
      <c r="D445" s="205">
        <v>805</v>
      </c>
      <c r="E445" s="205">
        <v>889</v>
      </c>
      <c r="W445" s="251"/>
    </row>
    <row r="446" spans="1:24" ht="15" customHeight="1">
      <c r="A446" s="325" t="s">
        <v>693</v>
      </c>
      <c r="B446" s="318">
        <f>(VLOOKUP($A$1, 'WPP Regional'!$A:$AWC, D446, 0)/$D$22)*100*-1</f>
        <v>-0.40291775861822376</v>
      </c>
      <c r="C446" s="327">
        <f>(VLOOKUP($A$1, 'WPP Regional'!$A:$AWC, E446, 0)/$D$22)*100</f>
        <v>0.50409779902330321</v>
      </c>
      <c r="D446" s="205">
        <v>806</v>
      </c>
      <c r="E446" s="205">
        <v>890</v>
      </c>
      <c r="W446" s="251"/>
    </row>
    <row r="447" spans="1:24" ht="15" customHeight="1">
      <c r="A447" s="325" t="s">
        <v>651</v>
      </c>
      <c r="B447" s="318">
        <f>SUM(G431:G435)</f>
        <v>-0.29296322037003591</v>
      </c>
      <c r="C447" s="327">
        <f>SUM(H431:H435)</f>
        <v>0.42040936379270916</v>
      </c>
      <c r="D447" s="229"/>
      <c r="E447" s="225"/>
      <c r="F447" s="227"/>
      <c r="G447" s="226"/>
      <c r="H447" s="226"/>
      <c r="I447" s="251"/>
      <c r="J447" s="251"/>
      <c r="W447" s="251"/>
    </row>
    <row r="448" spans="1:24" ht="15" customHeight="1">
      <c r="A448" s="227"/>
      <c r="B448" s="258"/>
      <c r="C448" s="227"/>
      <c r="D448" s="259"/>
      <c r="E448" s="232"/>
      <c r="F448" s="232"/>
      <c r="G448" s="227"/>
      <c r="H448" s="226"/>
      <c r="I448" s="226"/>
      <c r="J448" s="251"/>
      <c r="K448" s="251"/>
      <c r="X448" s="251"/>
    </row>
    <row r="449" spans="1:30" ht="15" customHeight="1">
      <c r="M449" s="251"/>
      <c r="N449" s="222"/>
      <c r="O449" s="260"/>
      <c r="P449" s="256"/>
      <c r="Q449" s="256"/>
      <c r="R449" s="256"/>
      <c r="S449" s="261"/>
      <c r="T449" s="261"/>
      <c r="U449" s="261"/>
      <c r="V449" s="222"/>
      <c r="W449" s="223"/>
      <c r="X449" s="223"/>
      <c r="Y449" s="223"/>
      <c r="Z449" s="251"/>
      <c r="AA449" s="251"/>
      <c r="AB449" s="251"/>
      <c r="AC449" s="251"/>
      <c r="AD449" s="251"/>
    </row>
    <row r="450" spans="1:30" ht="15" customHeight="1">
      <c r="M450" s="251"/>
      <c r="N450" s="222"/>
      <c r="O450" s="260"/>
      <c r="P450" s="256"/>
      <c r="Q450" s="256"/>
      <c r="R450" s="256"/>
      <c r="S450" s="261"/>
      <c r="T450" s="261"/>
      <c r="U450" s="261"/>
      <c r="V450" s="222"/>
      <c r="W450" s="223"/>
      <c r="X450" s="223"/>
      <c r="Y450" s="223"/>
      <c r="Z450" s="251"/>
      <c r="AA450" s="251"/>
      <c r="AB450" s="251"/>
      <c r="AC450" s="251"/>
      <c r="AD450" s="251"/>
    </row>
    <row r="451" spans="1:30" ht="15" customHeight="1">
      <c r="M451" s="251"/>
      <c r="N451" s="222"/>
      <c r="O451" s="260"/>
      <c r="P451" s="256"/>
      <c r="Q451" s="256"/>
      <c r="R451" s="256"/>
      <c r="S451" s="261"/>
      <c r="T451" s="261"/>
      <c r="U451" s="261"/>
      <c r="V451" s="222"/>
      <c r="W451" s="223"/>
      <c r="X451" s="223"/>
      <c r="Y451" s="223"/>
      <c r="Z451" s="251"/>
      <c r="AA451" s="251"/>
      <c r="AB451" s="251"/>
      <c r="AC451" s="251"/>
      <c r="AD451" s="251"/>
    </row>
    <row r="452" spans="1:30" ht="15" customHeight="1">
      <c r="M452" s="251"/>
      <c r="N452" s="222"/>
      <c r="O452" s="260"/>
      <c r="P452" s="262"/>
      <c r="Q452" s="262"/>
      <c r="R452" s="262"/>
      <c r="S452" s="261"/>
      <c r="T452" s="261"/>
      <c r="U452" s="261"/>
      <c r="V452" s="222"/>
      <c r="W452" s="223"/>
      <c r="X452" s="223"/>
      <c r="Y452" s="223"/>
      <c r="Z452" s="251"/>
      <c r="AA452" s="251"/>
      <c r="AB452" s="251"/>
      <c r="AC452" s="251"/>
      <c r="AD452" s="251"/>
    </row>
    <row r="453" spans="1:30" ht="15" customHeight="1">
      <c r="M453" s="251"/>
      <c r="N453" s="261"/>
      <c r="O453" s="261"/>
      <c r="P453" s="262"/>
      <c r="Q453" s="262"/>
      <c r="R453" s="262"/>
      <c r="S453" s="261"/>
      <c r="T453" s="261"/>
      <c r="U453" s="261"/>
      <c r="V453" s="261"/>
      <c r="W453" s="223"/>
      <c r="X453" s="223"/>
      <c r="Y453" s="223"/>
      <c r="Z453" s="251"/>
      <c r="AA453" s="251"/>
      <c r="AB453" s="251"/>
      <c r="AC453" s="251"/>
      <c r="AD453" s="251"/>
    </row>
    <row r="454" spans="1:30" ht="15" customHeight="1">
      <c r="M454" s="251"/>
      <c r="N454" s="261"/>
      <c r="O454" s="260"/>
      <c r="P454" s="256"/>
      <c r="Q454" s="256"/>
      <c r="R454" s="256"/>
      <c r="S454" s="261"/>
      <c r="T454" s="261"/>
      <c r="U454" s="261"/>
      <c r="V454" s="222"/>
      <c r="W454" s="223"/>
      <c r="X454" s="223"/>
      <c r="Y454" s="223"/>
      <c r="Z454" s="251"/>
      <c r="AA454" s="251"/>
      <c r="AB454" s="251"/>
      <c r="AC454" s="251"/>
      <c r="AD454" s="251"/>
    </row>
    <row r="455" spans="1:30" ht="15" customHeight="1">
      <c r="M455" s="251"/>
      <c r="N455" s="261"/>
      <c r="O455" s="260"/>
      <c r="P455" s="256"/>
      <c r="Q455" s="256"/>
      <c r="R455" s="256"/>
      <c r="S455" s="261"/>
      <c r="T455" s="261"/>
      <c r="U455" s="261"/>
      <c r="V455" s="222"/>
      <c r="W455" s="223"/>
      <c r="X455" s="223"/>
      <c r="Y455" s="223"/>
      <c r="Z455" s="251"/>
      <c r="AA455" s="251"/>
      <c r="AB455" s="251"/>
      <c r="AC455" s="251"/>
      <c r="AD455" s="251"/>
    </row>
    <row r="456" spans="1:30" ht="15" customHeight="1">
      <c r="M456" s="251"/>
      <c r="N456" s="261"/>
      <c r="O456" s="260"/>
      <c r="P456" s="256"/>
      <c r="Q456" s="256"/>
      <c r="R456" s="256"/>
      <c r="S456" s="261"/>
      <c r="T456" s="261"/>
      <c r="U456" s="261"/>
      <c r="V456" s="222"/>
      <c r="W456" s="223"/>
      <c r="X456" s="223"/>
      <c r="Y456" s="223"/>
      <c r="Z456" s="251"/>
      <c r="AA456" s="251"/>
      <c r="AB456" s="251"/>
      <c r="AC456" s="251"/>
      <c r="AD456" s="251"/>
    </row>
    <row r="457" spans="1:30" ht="15" customHeight="1">
      <c r="M457" s="251"/>
      <c r="N457" s="261"/>
      <c r="O457" s="260"/>
      <c r="P457" s="256"/>
      <c r="Q457" s="256"/>
      <c r="R457" s="256"/>
      <c r="S457" s="261"/>
      <c r="T457" s="261"/>
      <c r="U457" s="261"/>
      <c r="V457" s="222"/>
      <c r="W457" s="223"/>
      <c r="X457" s="223"/>
      <c r="Y457" s="223"/>
      <c r="Z457" s="251"/>
      <c r="AA457" s="251"/>
      <c r="AB457" s="251"/>
      <c r="AC457" s="251"/>
      <c r="AD457" s="251"/>
    </row>
    <row r="458" spans="1:30" ht="15" customHeight="1">
      <c r="M458" s="251"/>
      <c r="N458" s="261"/>
      <c r="O458" s="260"/>
      <c r="P458" s="256"/>
      <c r="Q458" s="256"/>
      <c r="R458" s="256"/>
      <c r="S458" s="261"/>
      <c r="T458" s="261"/>
      <c r="U458" s="261"/>
      <c r="V458" s="222"/>
      <c r="W458" s="223"/>
      <c r="X458" s="223"/>
      <c r="Y458" s="223"/>
      <c r="Z458" s="251"/>
      <c r="AA458" s="251"/>
      <c r="AB458" s="251"/>
      <c r="AC458" s="251"/>
      <c r="AD458" s="251"/>
    </row>
    <row r="459" spans="1:30" ht="15" customHeight="1">
      <c r="M459" s="251"/>
      <c r="N459" s="261"/>
      <c r="O459" s="261"/>
      <c r="P459" s="261"/>
      <c r="Q459" s="261"/>
      <c r="R459" s="261"/>
      <c r="S459" s="261"/>
      <c r="T459" s="261"/>
      <c r="U459" s="261"/>
      <c r="V459" s="261"/>
      <c r="W459" s="261"/>
      <c r="X459" s="261"/>
      <c r="Y459" s="223"/>
      <c r="Z459" s="251"/>
      <c r="AA459" s="251"/>
      <c r="AB459" s="251"/>
      <c r="AC459" s="251"/>
      <c r="AD459" s="251"/>
    </row>
    <row r="460" spans="1:30" ht="15" customHeight="1">
      <c r="M460" s="251"/>
      <c r="N460" s="261"/>
      <c r="O460" s="261"/>
      <c r="P460" s="260"/>
      <c r="Q460" s="261"/>
      <c r="R460" s="261"/>
      <c r="S460" s="261"/>
      <c r="T460" s="261"/>
      <c r="U460" s="261"/>
      <c r="V460" s="261"/>
      <c r="W460" s="223"/>
      <c r="X460" s="261"/>
      <c r="Y460" s="223"/>
      <c r="Z460" s="251"/>
      <c r="AA460" s="251"/>
      <c r="AB460" s="251"/>
      <c r="AC460" s="251"/>
      <c r="AD460" s="251"/>
    </row>
    <row r="461" spans="1:30" ht="15" customHeight="1">
      <c r="M461" s="251"/>
      <c r="N461" s="263"/>
      <c r="O461" s="264"/>
      <c r="P461" s="264"/>
      <c r="Q461" s="264"/>
      <c r="R461" s="264"/>
      <c r="S461" s="264"/>
      <c r="T461" s="264"/>
      <c r="U461" s="264"/>
      <c r="V461" s="265"/>
      <c r="W461" s="266"/>
      <c r="X461" s="265"/>
      <c r="Y461" s="223"/>
      <c r="Z461" s="251"/>
      <c r="AA461" s="251"/>
      <c r="AB461" s="251"/>
      <c r="AC461" s="251"/>
      <c r="AD461" s="251"/>
    </row>
    <row r="462" spans="1:30" ht="15" customHeight="1">
      <c r="M462" s="251"/>
      <c r="N462" s="267"/>
      <c r="O462" s="268"/>
      <c r="P462" s="268"/>
      <c r="Q462" s="268"/>
      <c r="R462" s="268"/>
      <c r="S462" s="268"/>
      <c r="T462" s="268"/>
      <c r="U462" s="268"/>
      <c r="V462" s="261"/>
      <c r="W462" s="261"/>
      <c r="X462" s="261"/>
      <c r="Y462" s="223"/>
      <c r="Z462" s="251"/>
      <c r="AA462" s="251"/>
      <c r="AB462" s="251"/>
      <c r="AC462" s="251"/>
      <c r="AD462" s="251"/>
    </row>
    <row r="463" spans="1:30" ht="15" customHeight="1">
      <c r="A463" s="185" t="s">
        <v>561</v>
      </c>
      <c r="M463" s="251"/>
      <c r="N463" s="269"/>
      <c r="O463" s="269"/>
      <c r="P463" s="269"/>
      <c r="Q463" s="269"/>
      <c r="R463" s="269"/>
      <c r="S463" s="261"/>
      <c r="T463" s="261"/>
      <c r="U463" s="269"/>
      <c r="V463" s="269"/>
      <c r="W463" s="269"/>
      <c r="X463" s="269"/>
      <c r="Y463" s="223"/>
      <c r="Z463" s="251"/>
      <c r="AA463" s="251"/>
      <c r="AB463" s="251"/>
      <c r="AC463" s="251"/>
      <c r="AD463" s="251"/>
    </row>
    <row r="464" spans="1:30" ht="15" customHeight="1">
      <c r="A464" s="276" t="s">
        <v>1177</v>
      </c>
      <c r="M464" s="251"/>
      <c r="N464" s="269"/>
      <c r="O464" s="269"/>
      <c r="P464" s="269"/>
      <c r="Q464" s="269"/>
      <c r="R464" s="269"/>
      <c r="S464" s="261"/>
      <c r="T464" s="261"/>
      <c r="U464" s="269"/>
      <c r="V464" s="269"/>
      <c r="W464" s="269"/>
      <c r="X464" s="269"/>
      <c r="Y464" s="223"/>
      <c r="Z464" s="251"/>
      <c r="AA464" s="251"/>
      <c r="AB464" s="251"/>
      <c r="AC464" s="251"/>
      <c r="AD464" s="251"/>
    </row>
    <row r="465" spans="1:30" ht="15" customHeight="1">
      <c r="A465" s="185"/>
      <c r="M465" s="251"/>
      <c r="N465" s="269"/>
      <c r="O465" s="269"/>
      <c r="P465" s="269"/>
      <c r="Q465" s="269"/>
      <c r="R465" s="269"/>
      <c r="S465" s="261"/>
      <c r="T465" s="261"/>
      <c r="U465" s="269"/>
      <c r="V465" s="269"/>
      <c r="W465" s="269"/>
      <c r="X465" s="269"/>
      <c r="Y465" s="223"/>
      <c r="Z465" s="251"/>
      <c r="AA465" s="251"/>
      <c r="AB465" s="251"/>
      <c r="AC465" s="251"/>
      <c r="AD465" s="251"/>
    </row>
    <row r="466" spans="1:30" ht="15" customHeight="1">
      <c r="A466" s="324" t="s">
        <v>694</v>
      </c>
      <c r="M466" s="251"/>
      <c r="N466" s="269"/>
      <c r="O466" s="260"/>
      <c r="P466" s="256"/>
      <c r="Q466" s="256"/>
      <c r="R466" s="256"/>
      <c r="S466" s="261"/>
      <c r="T466" s="261"/>
      <c r="U466" s="261"/>
      <c r="V466" s="222"/>
      <c r="W466" s="223"/>
      <c r="X466" s="223"/>
      <c r="Y466" s="223"/>
      <c r="Z466" s="251"/>
      <c r="AA466" s="251"/>
      <c r="AB466" s="251"/>
      <c r="AC466" s="251"/>
      <c r="AD466" s="251"/>
    </row>
    <row r="467" spans="1:30" ht="15" customHeight="1">
      <c r="A467" s="316" t="s">
        <v>19</v>
      </c>
      <c r="B467" s="313" t="s">
        <v>695</v>
      </c>
      <c r="C467" s="314" t="s">
        <v>1018</v>
      </c>
      <c r="D467" s="316" t="s">
        <v>18</v>
      </c>
      <c r="M467" s="251"/>
      <c r="N467" s="222"/>
      <c r="O467" s="270"/>
      <c r="P467" s="256"/>
      <c r="Q467" s="256"/>
      <c r="R467" s="256"/>
      <c r="S467" s="261"/>
      <c r="T467" s="261"/>
      <c r="U467" s="261"/>
      <c r="V467" s="271"/>
      <c r="W467" s="223"/>
      <c r="X467" s="223"/>
      <c r="Y467" s="261"/>
      <c r="Z467" s="251"/>
      <c r="AA467" s="251"/>
      <c r="AB467" s="251"/>
      <c r="AC467" s="251"/>
      <c r="AD467" s="251"/>
    </row>
    <row r="468" spans="1:30" ht="15" customHeight="1">
      <c r="A468" s="325">
        <v>1980</v>
      </c>
      <c r="B468" s="318">
        <f>VLOOKUP($A$1,'WPP Regional'!$A:$AMD,E468,0)</f>
        <v>93.781964261049495</v>
      </c>
      <c r="C468" s="327">
        <f>VLOOKUP($A$1,'WPP Regional'!$A:$AMD,F468,0)</f>
        <v>5.9949990446358203</v>
      </c>
      <c r="D468" s="344">
        <f>VLOOKUP($A$1,'WPP Regional'!$A:$AMD,G468,0)</f>
        <v>99.7769633056853</v>
      </c>
      <c r="E468" s="211">
        <v>969</v>
      </c>
      <c r="F468" s="211">
        <v>994</v>
      </c>
      <c r="G468" s="211">
        <v>944</v>
      </c>
      <c r="M468" s="251"/>
      <c r="N468" s="222"/>
      <c r="O468" s="270"/>
      <c r="P468" s="256"/>
      <c r="Q468" s="256"/>
      <c r="R468" s="256"/>
      <c r="S468" s="261"/>
      <c r="T468" s="261"/>
      <c r="U468" s="261"/>
      <c r="V468" s="271"/>
      <c r="W468" s="223"/>
      <c r="X468" s="223"/>
      <c r="Y468" s="261"/>
      <c r="Z468" s="251"/>
      <c r="AA468" s="251"/>
      <c r="AB468" s="251"/>
      <c r="AC468" s="251"/>
      <c r="AD468" s="251"/>
    </row>
    <row r="469" spans="1:30" ht="15" customHeight="1">
      <c r="A469" s="325">
        <v>1985</v>
      </c>
      <c r="B469" s="318">
        <f>VLOOKUP($A$1,'WPP Regional'!$A:$AMD,E469,0)</f>
        <v>93.873016748361295</v>
      </c>
      <c r="C469" s="327">
        <f>VLOOKUP($A$1,'WPP Regional'!$A:$AMD,F469,0)</f>
        <v>5.8090848915669797</v>
      </c>
      <c r="D469" s="344">
        <f>VLOOKUP($A$1,'WPP Regional'!$A:$AMD,G469,0)</f>
        <v>99.682101639928305</v>
      </c>
      <c r="E469" s="211">
        <v>970</v>
      </c>
      <c r="F469" s="211">
        <v>995</v>
      </c>
      <c r="G469" s="211">
        <v>945</v>
      </c>
      <c r="M469" s="251"/>
      <c r="N469" s="222"/>
      <c r="O469" s="260"/>
      <c r="P469" s="256"/>
      <c r="Q469" s="256"/>
      <c r="R469" s="256"/>
      <c r="S469" s="261"/>
      <c r="T469" s="261"/>
      <c r="U469" s="261"/>
      <c r="V469" s="222"/>
      <c r="W469" s="223"/>
      <c r="X469" s="223"/>
      <c r="Y469" s="261"/>
      <c r="Z469" s="251"/>
      <c r="AA469" s="251"/>
      <c r="AB469" s="251"/>
      <c r="AC469" s="251"/>
      <c r="AD469" s="251"/>
    </row>
    <row r="470" spans="1:30" ht="15" customHeight="1">
      <c r="A470" s="325">
        <v>1990</v>
      </c>
      <c r="B470" s="318">
        <f>VLOOKUP($A$1,'WPP Regional'!$A:$AMD,E470,0)</f>
        <v>93.435175984079706</v>
      </c>
      <c r="C470" s="327">
        <f>VLOOKUP($A$1,'WPP Regional'!$A:$AMD,F470,0)</f>
        <v>5.6159158052612401</v>
      </c>
      <c r="D470" s="344">
        <f>VLOOKUP($A$1,'WPP Regional'!$A:$AMD,G470,0)</f>
        <v>99.051091789340902</v>
      </c>
      <c r="E470" s="211">
        <v>971</v>
      </c>
      <c r="F470" s="211">
        <v>996</v>
      </c>
      <c r="G470" s="211">
        <v>946</v>
      </c>
      <c r="M470" s="251"/>
      <c r="N470" s="222"/>
      <c r="O470" s="260"/>
      <c r="P470" s="256"/>
      <c r="Q470" s="256"/>
      <c r="R470" s="256"/>
      <c r="S470" s="261"/>
      <c r="T470" s="261"/>
      <c r="U470" s="261"/>
      <c r="V470" s="222"/>
      <c r="W470" s="223"/>
      <c r="X470" s="223"/>
      <c r="Y470" s="261"/>
      <c r="Z470" s="251"/>
      <c r="AA470" s="251"/>
      <c r="AB470" s="251"/>
      <c r="AC470" s="251"/>
      <c r="AD470" s="251"/>
    </row>
    <row r="471" spans="1:30" ht="15" customHeight="1">
      <c r="A471" s="325">
        <v>1995</v>
      </c>
      <c r="B471" s="318">
        <f>VLOOKUP($A$1,'WPP Regional'!$A:$AMD,E471,0)</f>
        <v>90.953029956919494</v>
      </c>
      <c r="C471" s="327">
        <f>VLOOKUP($A$1,'WPP Regional'!$A:$AMD,F471,0)</f>
        <v>5.8910830905565703</v>
      </c>
      <c r="D471" s="344">
        <f>VLOOKUP($A$1,'WPP Regional'!$A:$AMD,G471,0)</f>
        <v>96.844113047476</v>
      </c>
      <c r="E471" s="211">
        <v>972</v>
      </c>
      <c r="F471" s="211">
        <v>997</v>
      </c>
      <c r="G471" s="211">
        <v>947</v>
      </c>
      <c r="K471" s="272"/>
      <c r="L471" s="272"/>
      <c r="M471" s="251"/>
      <c r="N471" s="222"/>
      <c r="O471" s="260"/>
      <c r="P471" s="256"/>
      <c r="Q471" s="256"/>
      <c r="R471" s="256"/>
      <c r="S471" s="261"/>
      <c r="T471" s="261"/>
      <c r="U471" s="261"/>
      <c r="V471" s="222"/>
      <c r="W471" s="223"/>
      <c r="X471" s="223"/>
      <c r="Y471" s="261"/>
      <c r="Z471" s="251"/>
      <c r="AA471" s="251"/>
      <c r="AB471" s="251"/>
      <c r="AC471" s="251"/>
      <c r="AD471" s="251"/>
    </row>
    <row r="472" spans="1:30" ht="15" customHeight="1">
      <c r="A472" s="325">
        <v>2000</v>
      </c>
      <c r="B472" s="318">
        <f>VLOOKUP($A$1,'WPP Regional'!$A:$AMD,E472,0)</f>
        <v>89.438966034917698</v>
      </c>
      <c r="C472" s="327">
        <f>VLOOKUP($A$1,'WPP Regional'!$A:$AMD,F472,0)</f>
        <v>5.6923711488122404</v>
      </c>
      <c r="D472" s="344">
        <f>VLOOKUP($A$1,'WPP Regional'!$A:$AMD,G472,0)</f>
        <v>95.131337183729897</v>
      </c>
      <c r="E472" s="211">
        <v>973</v>
      </c>
      <c r="F472" s="211">
        <v>998</v>
      </c>
      <c r="G472" s="211">
        <v>948</v>
      </c>
      <c r="K472" s="272"/>
      <c r="L472" s="272"/>
      <c r="M472" s="251"/>
      <c r="N472" s="222"/>
      <c r="O472" s="260"/>
      <c r="P472" s="256"/>
      <c r="Q472" s="256"/>
      <c r="R472" s="256"/>
      <c r="S472" s="261"/>
      <c r="T472" s="261"/>
      <c r="U472" s="261"/>
      <c r="V472" s="222"/>
      <c r="W472" s="223"/>
      <c r="X472" s="223"/>
      <c r="Y472" s="261"/>
      <c r="Z472" s="251"/>
      <c r="AA472" s="251"/>
      <c r="AB472" s="251"/>
      <c r="AC472" s="251"/>
      <c r="AD472" s="251"/>
    </row>
    <row r="473" spans="1:30" ht="15" customHeight="1">
      <c r="A473" s="325">
        <v>2005</v>
      </c>
      <c r="B473" s="318">
        <f>VLOOKUP($A$1,'WPP Regional'!$A:$AMD,E473,0)</f>
        <v>85.766985275962497</v>
      </c>
      <c r="C473" s="327">
        <f>VLOOKUP($A$1,'WPP Regional'!$A:$AMD,F473,0)</f>
        <v>5.5700014718261697</v>
      </c>
      <c r="D473" s="344">
        <f>VLOOKUP($A$1,'WPP Regional'!$A:$AMD,G473,0)</f>
        <v>91.3369867477886</v>
      </c>
      <c r="E473" s="211">
        <v>974</v>
      </c>
      <c r="F473" s="211">
        <v>999</v>
      </c>
      <c r="G473" s="211">
        <v>949</v>
      </c>
      <c r="K473" s="272"/>
      <c r="L473" s="272"/>
      <c r="M473" s="251"/>
      <c r="N473" s="222"/>
      <c r="O473" s="260"/>
      <c r="P473" s="256"/>
      <c r="Q473" s="256"/>
      <c r="R473" s="256"/>
      <c r="S473" s="261"/>
      <c r="T473" s="261"/>
      <c r="U473" s="261"/>
      <c r="V473" s="222"/>
      <c r="W473" s="223"/>
      <c r="X473" s="223"/>
      <c r="Y473" s="261"/>
      <c r="Z473" s="251"/>
      <c r="AA473" s="251"/>
      <c r="AB473" s="251"/>
      <c r="AC473" s="251"/>
      <c r="AD473" s="251"/>
    </row>
    <row r="474" spans="1:30" ht="15" customHeight="1">
      <c r="A474" s="325">
        <v>2010</v>
      </c>
      <c r="B474" s="318">
        <f>VLOOKUP($A$1,'WPP Regional'!$A:$AMD,E474,0)</f>
        <v>81.327511950144398</v>
      </c>
      <c r="C474" s="327">
        <f>VLOOKUP($A$1,'WPP Regional'!$A:$AMD,F474,0)</f>
        <v>5.5787155639656199</v>
      </c>
      <c r="D474" s="344">
        <f>VLOOKUP($A$1,'WPP Regional'!$A:$AMD,G474,0)</f>
        <v>86.90622751411</v>
      </c>
      <c r="E474" s="211">
        <v>975</v>
      </c>
      <c r="F474" s="211">
        <v>1000</v>
      </c>
      <c r="G474" s="211">
        <v>950</v>
      </c>
      <c r="K474" s="272"/>
      <c r="L474" s="272"/>
      <c r="M474" s="251"/>
      <c r="N474" s="222"/>
      <c r="O474" s="260"/>
      <c r="P474" s="256"/>
      <c r="Q474" s="256"/>
      <c r="R474" s="256"/>
      <c r="S474" s="261"/>
      <c r="T474" s="261"/>
      <c r="U474" s="261"/>
      <c r="V474" s="222"/>
      <c r="W474" s="223"/>
      <c r="X474" s="223"/>
      <c r="Y474" s="261"/>
      <c r="Z474" s="251"/>
      <c r="AA474" s="251"/>
      <c r="AB474" s="251"/>
      <c r="AC474" s="251"/>
      <c r="AD474" s="251"/>
    </row>
    <row r="475" spans="1:30" ht="15" customHeight="1">
      <c r="A475" s="325">
        <v>2015</v>
      </c>
      <c r="B475" s="318">
        <f>VLOOKUP($A$1,'WPP Regional'!$A:$AMD,E475,0)</f>
        <v>76.515944098153597</v>
      </c>
      <c r="C475" s="327">
        <f>VLOOKUP($A$1,'WPP Regional'!$A:$AMD,F475,0)</f>
        <v>5.6949622074815798</v>
      </c>
      <c r="D475" s="344">
        <f>VLOOKUP($A$1,'WPP Regional'!$A:$AMD,G475,0)</f>
        <v>82.210906305635106</v>
      </c>
      <c r="E475" s="211">
        <v>976</v>
      </c>
      <c r="F475" s="211">
        <v>1001</v>
      </c>
      <c r="G475" s="211">
        <v>951</v>
      </c>
      <c r="K475" s="272"/>
      <c r="L475" s="272"/>
      <c r="M475" s="251"/>
      <c r="N475" s="222"/>
      <c r="O475" s="260"/>
      <c r="P475" s="256"/>
      <c r="Q475" s="256"/>
      <c r="R475" s="256"/>
      <c r="S475" s="261"/>
      <c r="T475" s="261"/>
      <c r="U475" s="261"/>
      <c r="V475" s="222"/>
      <c r="W475" s="223"/>
      <c r="X475" s="223"/>
      <c r="Y475" s="265"/>
      <c r="Z475" s="251"/>
      <c r="AA475" s="251"/>
      <c r="AB475" s="251"/>
      <c r="AC475" s="251"/>
      <c r="AD475" s="251"/>
    </row>
    <row r="476" spans="1:30" ht="15" customHeight="1">
      <c r="A476" s="325">
        <v>2020</v>
      </c>
      <c r="B476" s="318">
        <f>VLOOKUP($A$1,'WPP Regional'!$A:$AMD,E476,0)</f>
        <v>71.831479622821206</v>
      </c>
      <c r="C476" s="327">
        <f>VLOOKUP($A$1,'WPP Regional'!$A:$AMD,F476,0)</f>
        <v>5.8587611744739299</v>
      </c>
      <c r="D476" s="344">
        <f>VLOOKUP($A$1,'WPP Regional'!$A:$AMD,G476,0)</f>
        <v>77.690240797295104</v>
      </c>
      <c r="E476" s="211">
        <v>977</v>
      </c>
      <c r="F476" s="211">
        <v>1002</v>
      </c>
      <c r="G476" s="211">
        <v>952</v>
      </c>
      <c r="K476" s="272"/>
      <c r="L476" s="272"/>
      <c r="M476" s="251"/>
      <c r="N476" s="222"/>
      <c r="O476" s="260"/>
      <c r="P476" s="256"/>
      <c r="Q476" s="256"/>
      <c r="R476" s="256"/>
      <c r="S476" s="261"/>
      <c r="T476" s="261"/>
      <c r="U476" s="261"/>
      <c r="V476" s="222"/>
      <c r="W476" s="223"/>
      <c r="X476" s="223"/>
      <c r="Y476" s="261"/>
      <c r="Z476" s="251"/>
      <c r="AA476" s="251"/>
      <c r="AB476" s="251"/>
      <c r="AC476" s="251"/>
      <c r="AD476" s="251"/>
    </row>
    <row r="477" spans="1:30" ht="15" customHeight="1">
      <c r="A477" s="325">
        <v>2025</v>
      </c>
      <c r="B477" s="318">
        <f>VLOOKUP($A$1,'WPP Regional'!$A:$AMD,E477,0)</f>
        <v>67.147006553713396</v>
      </c>
      <c r="C477" s="327">
        <f>VLOOKUP($A$1,'WPP Regional'!$A:$AMD,F477,0)</f>
        <v>6.0512842023494899</v>
      </c>
      <c r="D477" s="344">
        <f>VLOOKUP($A$1,'WPP Regional'!$A:$AMD,G477,0)</f>
        <v>73.198290756062903</v>
      </c>
      <c r="E477" s="211">
        <v>978</v>
      </c>
      <c r="F477" s="211">
        <v>1003</v>
      </c>
      <c r="G477" s="211">
        <v>953</v>
      </c>
      <c r="K477" s="272"/>
      <c r="L477" s="272"/>
      <c r="M477" s="251"/>
      <c r="N477" s="222"/>
      <c r="O477" s="260"/>
      <c r="P477" s="256"/>
      <c r="Q477" s="256"/>
      <c r="R477" s="256"/>
      <c r="S477" s="261"/>
      <c r="T477" s="261"/>
      <c r="U477" s="261"/>
      <c r="V477" s="222"/>
      <c r="W477" s="223"/>
      <c r="X477" s="223"/>
      <c r="Y477" s="269"/>
      <c r="Z477" s="251"/>
      <c r="AA477" s="251"/>
      <c r="AB477" s="251"/>
      <c r="AC477" s="251"/>
      <c r="AD477" s="251"/>
    </row>
    <row r="478" spans="1:30" ht="15" customHeight="1">
      <c r="A478" s="325">
        <v>2030</v>
      </c>
      <c r="B478" s="318">
        <f>VLOOKUP($A$1,'WPP Regional'!$A:$AMD,E478,0)</f>
        <v>62.906542372220997</v>
      </c>
      <c r="C478" s="327">
        <f>VLOOKUP($A$1,'WPP Regional'!$A:$AMD,F478,0)</f>
        <v>6.2994801911146103</v>
      </c>
      <c r="D478" s="344">
        <f>VLOOKUP($A$1,'WPP Regional'!$A:$AMD,G478,0)</f>
        <v>69.206022563335594</v>
      </c>
      <c r="E478" s="211">
        <v>979</v>
      </c>
      <c r="F478" s="211">
        <v>1004</v>
      </c>
      <c r="G478" s="211">
        <v>954</v>
      </c>
      <c r="K478" s="272"/>
      <c r="L478" s="272"/>
      <c r="M478" s="251"/>
      <c r="N478" s="222"/>
      <c r="O478" s="260"/>
      <c r="P478" s="256"/>
      <c r="Q478" s="256"/>
      <c r="R478" s="256"/>
      <c r="S478" s="261"/>
      <c r="T478" s="261"/>
      <c r="U478" s="261"/>
      <c r="V478" s="222"/>
      <c r="W478" s="223"/>
      <c r="X478" s="223"/>
      <c r="Y478" s="223"/>
      <c r="Z478" s="251"/>
      <c r="AA478" s="251"/>
      <c r="AB478" s="251"/>
      <c r="AC478" s="251"/>
      <c r="AD478" s="251"/>
    </row>
    <row r="479" spans="1:30" ht="15" customHeight="1">
      <c r="A479" s="325">
        <v>2035</v>
      </c>
      <c r="B479" s="318">
        <f>VLOOKUP($A$1,'WPP Regional'!$A:$AMD,E479,0)</f>
        <v>59.116264286719499</v>
      </c>
      <c r="C479" s="327">
        <f>VLOOKUP($A$1,'WPP Regional'!$A:$AMD,F479,0)</f>
        <v>6.60675727959919</v>
      </c>
      <c r="D479" s="344">
        <f>VLOOKUP($A$1,'WPP Regional'!$A:$AMD,G479,0)</f>
        <v>65.723021566318707</v>
      </c>
      <c r="E479" s="211">
        <v>980</v>
      </c>
      <c r="F479" s="211">
        <v>1005</v>
      </c>
      <c r="G479" s="211">
        <v>955</v>
      </c>
      <c r="K479" s="272"/>
      <c r="L479" s="272"/>
      <c r="M479" s="251"/>
      <c r="N479" s="222"/>
      <c r="O479" s="260"/>
      <c r="P479" s="256"/>
      <c r="Q479" s="256"/>
      <c r="R479" s="256"/>
      <c r="S479" s="261"/>
      <c r="T479" s="261"/>
      <c r="U479" s="261"/>
      <c r="V479" s="222"/>
      <c r="W479" s="223"/>
      <c r="X479" s="223"/>
      <c r="Y479" s="223"/>
      <c r="Z479" s="251"/>
      <c r="AA479" s="251"/>
      <c r="AB479" s="251"/>
      <c r="AC479" s="251"/>
      <c r="AD479" s="251"/>
    </row>
    <row r="480" spans="1:30" ht="15" customHeight="1">
      <c r="A480" s="325">
        <v>2040</v>
      </c>
      <c r="B480" s="318">
        <f>VLOOKUP($A$1,'WPP Regional'!$A:$AMD,E480,0)</f>
        <v>55.550146611684703</v>
      </c>
      <c r="C480" s="327">
        <f>VLOOKUP($A$1,'WPP Regional'!$A:$AMD,F480,0)</f>
        <v>6.9987551855697498</v>
      </c>
      <c r="D480" s="344">
        <f>VLOOKUP($A$1,'WPP Regional'!$A:$AMD,G480,0)</f>
        <v>62.548901797254402</v>
      </c>
      <c r="E480" s="211">
        <v>981</v>
      </c>
      <c r="F480" s="211">
        <v>1006</v>
      </c>
      <c r="G480" s="211">
        <v>956</v>
      </c>
      <c r="K480" s="272"/>
      <c r="L480" s="272"/>
      <c r="M480" s="251"/>
      <c r="N480" s="222"/>
      <c r="O480" s="260"/>
      <c r="P480" s="256"/>
      <c r="Q480" s="256"/>
      <c r="R480" s="256"/>
      <c r="S480" s="261"/>
      <c r="T480" s="261"/>
      <c r="U480" s="261"/>
      <c r="V480" s="222"/>
      <c r="W480" s="223"/>
      <c r="X480" s="223"/>
      <c r="Y480" s="223"/>
      <c r="Z480" s="251"/>
      <c r="AA480" s="251"/>
      <c r="AB480" s="251"/>
      <c r="AC480" s="251"/>
      <c r="AD480" s="251"/>
    </row>
    <row r="481" spans="1:30" ht="15" customHeight="1">
      <c r="A481" s="325">
        <v>2045</v>
      </c>
      <c r="B481" s="318">
        <f>VLOOKUP($A$1,'WPP Regional'!$A:$AMD,E481,0)</f>
        <v>52.197783598099001</v>
      </c>
      <c r="C481" s="327">
        <f>VLOOKUP($A$1,'WPP Regional'!$A:$AMD,F481,0)</f>
        <v>7.5504956448316998</v>
      </c>
      <c r="D481" s="344">
        <f>VLOOKUP($A$1,'WPP Regional'!$A:$AMD,G481,0)</f>
        <v>59.7482792429307</v>
      </c>
      <c r="E481" s="211">
        <v>982</v>
      </c>
      <c r="F481" s="211">
        <v>1007</v>
      </c>
      <c r="G481" s="211">
        <v>957</v>
      </c>
      <c r="K481" s="272"/>
      <c r="L481" s="272"/>
      <c r="M481" s="251"/>
      <c r="N481" s="222"/>
      <c r="O481" s="260"/>
      <c r="P481" s="256"/>
      <c r="Q481" s="256"/>
      <c r="R481" s="256"/>
      <c r="S481" s="261"/>
      <c r="T481" s="261"/>
      <c r="U481" s="261"/>
      <c r="V481" s="222"/>
      <c r="W481" s="223"/>
      <c r="X481" s="223"/>
      <c r="Y481" s="223"/>
      <c r="Z481" s="251"/>
      <c r="AA481" s="251"/>
      <c r="AB481" s="251"/>
      <c r="AC481" s="251"/>
      <c r="AD481" s="251"/>
    </row>
    <row r="482" spans="1:30" ht="15" customHeight="1">
      <c r="A482" s="325">
        <v>2050</v>
      </c>
      <c r="B482" s="318">
        <f>VLOOKUP($A$1,'WPP Regional'!$A:$AMD,E482,0)</f>
        <v>49.205079262696302</v>
      </c>
      <c r="C482" s="327">
        <f>VLOOKUP($A$1,'WPP Regional'!$A:$AMD,F482,0)</f>
        <v>8.2959270490668402</v>
      </c>
      <c r="D482" s="344">
        <f>VLOOKUP($A$1,'WPP Regional'!$A:$AMD,G482,0)</f>
        <v>57.501006311763099</v>
      </c>
      <c r="E482" s="211">
        <v>983</v>
      </c>
      <c r="F482" s="211">
        <v>1008</v>
      </c>
      <c r="G482" s="211">
        <v>958</v>
      </c>
      <c r="K482" s="272"/>
      <c r="L482" s="272"/>
      <c r="M482" s="251"/>
      <c r="N482" s="222"/>
      <c r="O482" s="260"/>
      <c r="P482" s="262"/>
      <c r="Q482" s="262"/>
      <c r="R482" s="262"/>
      <c r="S482" s="261"/>
      <c r="T482" s="261"/>
      <c r="U482" s="261"/>
      <c r="V482" s="222"/>
      <c r="W482" s="223"/>
      <c r="X482" s="223"/>
      <c r="Y482" s="223"/>
      <c r="Z482" s="251"/>
      <c r="AA482" s="251"/>
      <c r="AB482" s="251"/>
      <c r="AC482" s="251"/>
      <c r="AD482" s="251"/>
    </row>
    <row r="483" spans="1:30" ht="15" customHeight="1">
      <c r="A483" s="185"/>
      <c r="B483" s="196"/>
      <c r="C483" s="196"/>
      <c r="D483" s="196"/>
      <c r="E483" s="196"/>
      <c r="F483" s="196"/>
      <c r="G483" s="196"/>
      <c r="H483" s="196"/>
      <c r="K483" s="272"/>
      <c r="L483" s="272"/>
      <c r="M483" s="251"/>
      <c r="N483" s="261"/>
      <c r="O483" s="261"/>
      <c r="P483" s="262"/>
      <c r="Q483" s="262"/>
      <c r="R483" s="262"/>
      <c r="S483" s="261"/>
      <c r="T483" s="261"/>
      <c r="U483" s="261"/>
      <c r="V483" s="261"/>
      <c r="W483" s="223"/>
      <c r="X483" s="223"/>
      <c r="Y483" s="223"/>
      <c r="Z483" s="251"/>
      <c r="AA483" s="251"/>
      <c r="AB483" s="251"/>
      <c r="AC483" s="251"/>
      <c r="AD483" s="251"/>
    </row>
    <row r="484" spans="1:30" ht="15" customHeight="1">
      <c r="A484" s="185"/>
      <c r="B484" s="196"/>
      <c r="C484" s="196"/>
      <c r="D484" s="196"/>
      <c r="E484" s="196"/>
      <c r="F484" s="196"/>
      <c r="G484" s="196"/>
      <c r="H484" s="196"/>
      <c r="K484" s="272"/>
      <c r="L484" s="272"/>
      <c r="M484" s="251"/>
      <c r="N484" s="261"/>
      <c r="O484" s="261"/>
      <c r="P484" s="262"/>
      <c r="Q484" s="262"/>
      <c r="R484" s="262"/>
      <c r="S484" s="261"/>
      <c r="T484" s="261"/>
      <c r="U484" s="261"/>
      <c r="V484" s="261"/>
      <c r="W484" s="223"/>
      <c r="X484" s="223"/>
      <c r="Y484" s="223"/>
      <c r="Z484" s="251"/>
      <c r="AA484" s="251"/>
      <c r="AB484" s="251"/>
      <c r="AC484" s="251"/>
      <c r="AD484" s="251"/>
    </row>
    <row r="485" spans="1:30" ht="15" customHeight="1">
      <c r="A485" s="185"/>
      <c r="B485" s="193"/>
      <c r="C485" s="193"/>
      <c r="D485" s="193"/>
      <c r="E485" s="193"/>
      <c r="F485" s="193"/>
      <c r="G485" s="193"/>
      <c r="H485" s="193"/>
      <c r="K485" s="272"/>
      <c r="L485" s="272"/>
      <c r="M485" s="251"/>
      <c r="N485" s="261"/>
      <c r="O485" s="260"/>
      <c r="P485" s="256"/>
      <c r="Q485" s="256"/>
      <c r="R485" s="256"/>
      <c r="S485" s="261"/>
      <c r="T485" s="261"/>
      <c r="U485" s="261"/>
      <c r="V485" s="222"/>
      <c r="W485" s="223"/>
      <c r="X485" s="223"/>
      <c r="Y485" s="223"/>
      <c r="Z485" s="251"/>
      <c r="AA485" s="251"/>
      <c r="AB485" s="251"/>
      <c r="AC485" s="251"/>
      <c r="AD485" s="251"/>
    </row>
    <row r="486" spans="1:30" ht="15" customHeight="1">
      <c r="E486" s="202"/>
      <c r="K486" s="272"/>
      <c r="L486" s="272"/>
      <c r="M486" s="251"/>
      <c r="N486" s="261"/>
      <c r="O486" s="260"/>
      <c r="P486" s="256"/>
      <c r="Q486" s="256"/>
      <c r="R486" s="256"/>
      <c r="S486" s="261"/>
      <c r="T486" s="261"/>
      <c r="U486" s="261"/>
      <c r="V486" s="222"/>
      <c r="W486" s="223"/>
      <c r="X486" s="223"/>
      <c r="Y486" s="223"/>
      <c r="Z486" s="251"/>
      <c r="AA486" s="251"/>
      <c r="AB486" s="251"/>
      <c r="AC486" s="251"/>
      <c r="AD486" s="251"/>
    </row>
    <row r="487" spans="1:30" ht="15" customHeight="1">
      <c r="E487" s="202"/>
      <c r="K487" s="272"/>
      <c r="L487" s="272"/>
      <c r="M487" s="251"/>
      <c r="N487" s="261"/>
      <c r="O487" s="260"/>
      <c r="P487" s="256"/>
      <c r="Q487" s="256"/>
      <c r="R487" s="256"/>
      <c r="S487" s="261"/>
      <c r="T487" s="261"/>
      <c r="U487" s="261"/>
      <c r="V487" s="222"/>
      <c r="W487" s="223"/>
      <c r="X487" s="223"/>
      <c r="Y487" s="223"/>
      <c r="Z487" s="251"/>
      <c r="AA487" s="251"/>
      <c r="AB487" s="251"/>
      <c r="AC487" s="251"/>
      <c r="AD487" s="251"/>
    </row>
    <row r="488" spans="1:30" ht="15" customHeight="1">
      <c r="E488" s="202"/>
      <c r="K488" s="272"/>
      <c r="L488" s="272"/>
      <c r="M488" s="251"/>
      <c r="N488" s="261"/>
      <c r="O488" s="260"/>
      <c r="P488" s="256"/>
      <c r="Q488" s="256"/>
      <c r="R488" s="256"/>
      <c r="S488" s="261"/>
      <c r="T488" s="261"/>
      <c r="U488" s="261"/>
      <c r="V488" s="222"/>
      <c r="W488" s="223"/>
      <c r="X488" s="223"/>
      <c r="Y488" s="223"/>
      <c r="Z488" s="251"/>
      <c r="AA488" s="251"/>
      <c r="AB488" s="251"/>
      <c r="AC488" s="251"/>
      <c r="AD488" s="251"/>
    </row>
    <row r="489" spans="1:30" ht="15" customHeight="1">
      <c r="E489" s="202"/>
      <c r="K489" s="272"/>
      <c r="L489" s="272"/>
      <c r="M489" s="251"/>
      <c r="N489" s="261"/>
      <c r="O489" s="260"/>
      <c r="P489" s="256"/>
      <c r="Q489" s="256"/>
      <c r="R489" s="256"/>
      <c r="S489" s="261"/>
      <c r="T489" s="261"/>
      <c r="U489" s="261"/>
      <c r="V489" s="222"/>
      <c r="W489" s="223"/>
      <c r="X489" s="223"/>
      <c r="Y489" s="223"/>
      <c r="Z489" s="251"/>
      <c r="AA489" s="251"/>
      <c r="AB489" s="251"/>
      <c r="AC489" s="251"/>
      <c r="AD489" s="251"/>
    </row>
    <row r="490" spans="1:30" ht="15" customHeight="1">
      <c r="E490" s="202"/>
      <c r="K490" s="272"/>
      <c r="L490" s="272"/>
      <c r="M490" s="251"/>
      <c r="N490" s="261"/>
      <c r="O490" s="261"/>
      <c r="P490" s="261"/>
      <c r="Q490" s="261"/>
      <c r="R490" s="261"/>
      <c r="S490" s="261"/>
      <c r="T490" s="261"/>
      <c r="U490" s="261"/>
      <c r="V490" s="261"/>
      <c r="W490" s="261"/>
      <c r="X490" s="261"/>
      <c r="Y490" s="223"/>
      <c r="Z490" s="251"/>
      <c r="AA490" s="251"/>
      <c r="AB490" s="251"/>
      <c r="AC490" s="251"/>
      <c r="AD490" s="251"/>
    </row>
    <row r="491" spans="1:30" ht="15" customHeight="1">
      <c r="E491" s="202"/>
      <c r="K491" s="272"/>
      <c r="L491" s="272"/>
      <c r="M491" s="251"/>
      <c r="N491" s="261"/>
      <c r="O491" s="261"/>
      <c r="P491" s="260"/>
      <c r="Q491" s="261"/>
      <c r="R491" s="261"/>
      <c r="S491" s="261"/>
      <c r="T491" s="261"/>
      <c r="U491" s="261"/>
      <c r="V491" s="261"/>
      <c r="W491" s="223"/>
      <c r="X491" s="261"/>
      <c r="Y491" s="223"/>
      <c r="Z491" s="251"/>
      <c r="AA491" s="251"/>
      <c r="AB491" s="251"/>
      <c r="AC491" s="251"/>
      <c r="AD491" s="251"/>
    </row>
    <row r="492" spans="1:30" ht="15" customHeight="1">
      <c r="E492" s="202"/>
      <c r="K492" s="272"/>
      <c r="L492" s="272"/>
      <c r="M492" s="251"/>
      <c r="N492" s="263"/>
      <c r="O492" s="264"/>
      <c r="P492" s="264"/>
      <c r="Q492" s="264"/>
      <c r="R492" s="264"/>
      <c r="S492" s="264"/>
      <c r="T492" s="264"/>
      <c r="U492" s="264"/>
      <c r="V492" s="265"/>
      <c r="W492" s="266"/>
      <c r="X492" s="265"/>
      <c r="Y492" s="223"/>
      <c r="Z492" s="251"/>
      <c r="AA492" s="251"/>
      <c r="AB492" s="251"/>
      <c r="AC492" s="251"/>
      <c r="AD492" s="251"/>
    </row>
    <row r="493" spans="1:30" ht="15" customHeight="1">
      <c r="K493" s="272"/>
      <c r="L493" s="272"/>
      <c r="M493" s="251"/>
      <c r="N493" s="267"/>
      <c r="O493" s="268"/>
      <c r="P493" s="268"/>
      <c r="Q493" s="268"/>
      <c r="R493" s="268"/>
      <c r="S493" s="268"/>
      <c r="T493" s="268"/>
      <c r="U493" s="268"/>
      <c r="V493" s="261"/>
      <c r="W493" s="261"/>
      <c r="X493" s="261"/>
      <c r="Y493" s="223"/>
      <c r="Z493" s="251"/>
      <c r="AA493" s="251"/>
      <c r="AB493" s="251"/>
      <c r="AC493" s="251"/>
      <c r="AD493" s="251"/>
    </row>
    <row r="494" spans="1:30" ht="15" customHeight="1">
      <c r="K494" s="272"/>
      <c r="L494" s="272"/>
      <c r="M494" s="251"/>
      <c r="N494" s="269"/>
      <c r="O494" s="269"/>
      <c r="P494" s="269"/>
      <c r="Q494" s="269"/>
      <c r="R494" s="269"/>
      <c r="S494" s="261"/>
      <c r="T494" s="261"/>
      <c r="U494" s="269"/>
      <c r="V494" s="269"/>
      <c r="W494" s="269"/>
      <c r="X494" s="269"/>
      <c r="Y494" s="223"/>
      <c r="Z494" s="251"/>
      <c r="AA494" s="251"/>
      <c r="AB494" s="251"/>
      <c r="AC494" s="251"/>
      <c r="AD494" s="251"/>
    </row>
    <row r="495" spans="1:30" ht="15" customHeight="1">
      <c r="K495" s="272"/>
      <c r="L495" s="272"/>
      <c r="M495" s="251"/>
      <c r="N495" s="269"/>
      <c r="O495" s="260"/>
      <c r="P495" s="256"/>
      <c r="Q495" s="256"/>
      <c r="R495" s="256"/>
      <c r="S495" s="273"/>
      <c r="T495" s="261"/>
      <c r="U495" s="261"/>
      <c r="V495" s="222"/>
      <c r="W495" s="223"/>
      <c r="X495" s="223"/>
      <c r="Y495" s="223"/>
      <c r="Z495" s="251"/>
      <c r="AA495" s="251"/>
      <c r="AB495" s="251"/>
      <c r="AC495" s="251"/>
      <c r="AD495" s="251"/>
    </row>
    <row r="496" spans="1:30" ht="15" customHeight="1">
      <c r="K496" s="272"/>
      <c r="L496" s="272"/>
      <c r="M496" s="251"/>
      <c r="N496" s="222"/>
      <c r="O496" s="270"/>
      <c r="P496" s="256"/>
      <c r="Q496" s="256"/>
      <c r="R496" s="256"/>
      <c r="S496" s="273"/>
      <c r="T496" s="261"/>
      <c r="U496" s="261"/>
      <c r="V496" s="271"/>
      <c r="W496" s="223"/>
      <c r="X496" s="223"/>
      <c r="Y496" s="223"/>
      <c r="Z496" s="251"/>
      <c r="AA496" s="251"/>
      <c r="AB496" s="251"/>
      <c r="AC496" s="251"/>
      <c r="AD496" s="251"/>
    </row>
    <row r="497" spans="1:30" ht="15" customHeight="1">
      <c r="K497" s="272"/>
      <c r="L497" s="272"/>
      <c r="M497" s="251"/>
      <c r="N497" s="222"/>
      <c r="O497" s="270"/>
      <c r="P497" s="256"/>
      <c r="Q497" s="256"/>
      <c r="R497" s="256"/>
      <c r="S497" s="273"/>
      <c r="T497" s="261"/>
      <c r="U497" s="261"/>
      <c r="V497" s="271"/>
      <c r="W497" s="223"/>
      <c r="X497" s="223"/>
      <c r="Y497" s="261"/>
      <c r="Z497" s="251"/>
      <c r="AA497" s="251"/>
      <c r="AB497" s="251"/>
      <c r="AC497" s="251"/>
      <c r="AD497" s="251"/>
    </row>
    <row r="498" spans="1:30" ht="15" customHeight="1">
      <c r="A498" s="185" t="s">
        <v>561</v>
      </c>
      <c r="K498" s="272"/>
      <c r="L498" s="272"/>
      <c r="M498" s="251"/>
      <c r="N498" s="222"/>
      <c r="O498" s="260"/>
      <c r="P498" s="256"/>
      <c r="Q498" s="256"/>
      <c r="R498" s="256"/>
      <c r="S498" s="273"/>
      <c r="T498" s="261"/>
      <c r="U498" s="261"/>
      <c r="V498" s="222"/>
      <c r="W498" s="223"/>
      <c r="X498" s="223"/>
      <c r="Y498" s="261"/>
      <c r="Z498" s="251"/>
      <c r="AA498" s="251"/>
      <c r="AB498" s="251"/>
      <c r="AC498" s="251"/>
      <c r="AD498" s="251"/>
    </row>
    <row r="499" spans="1:30" ht="15" customHeight="1">
      <c r="A499" s="276" t="s">
        <v>1176</v>
      </c>
      <c r="K499" s="272"/>
      <c r="L499" s="272"/>
      <c r="M499" s="251"/>
      <c r="N499" s="222"/>
      <c r="O499" s="260"/>
      <c r="P499" s="256"/>
      <c r="Q499" s="256"/>
      <c r="R499" s="256"/>
      <c r="S499" s="273"/>
      <c r="T499" s="261"/>
      <c r="U499" s="261"/>
      <c r="V499" s="222"/>
      <c r="W499" s="223"/>
      <c r="X499" s="223"/>
      <c r="Y499" s="261"/>
      <c r="Z499" s="251"/>
      <c r="AA499" s="251"/>
      <c r="AB499" s="251"/>
      <c r="AC499" s="251"/>
      <c r="AD499" s="251"/>
    </row>
    <row r="500" spans="1:30" ht="15" customHeight="1">
      <c r="A500" s="185"/>
      <c r="K500" s="272"/>
      <c r="L500" s="272"/>
      <c r="M500" s="251"/>
      <c r="N500" s="222"/>
      <c r="O500" s="260"/>
      <c r="P500" s="256"/>
      <c r="Q500" s="256"/>
      <c r="R500" s="256"/>
      <c r="S500" s="273"/>
      <c r="T500" s="261"/>
      <c r="U500" s="261"/>
      <c r="V500" s="222"/>
      <c r="W500" s="223"/>
      <c r="X500" s="223"/>
      <c r="Y500" s="261"/>
      <c r="Z500" s="251"/>
      <c r="AA500" s="251"/>
      <c r="AB500" s="251"/>
      <c r="AC500" s="251"/>
      <c r="AD500" s="251"/>
    </row>
    <row r="501" spans="1:30" ht="15" customHeight="1">
      <c r="A501" s="324" t="s">
        <v>1010</v>
      </c>
      <c r="M501" s="237"/>
      <c r="N501" s="225"/>
      <c r="O501" s="225"/>
      <c r="P501" s="272"/>
      <c r="Q501" s="251"/>
      <c r="R501" s="256"/>
      <c r="S501" s="273"/>
      <c r="T501" s="261"/>
      <c r="U501" s="261"/>
      <c r="V501" s="222"/>
      <c r="W501" s="223"/>
      <c r="X501" s="223"/>
      <c r="Y501" s="261"/>
      <c r="Z501" s="251"/>
      <c r="AA501" s="251"/>
      <c r="AB501" s="251"/>
      <c r="AC501" s="251"/>
      <c r="AD501" s="251"/>
    </row>
    <row r="502" spans="1:30" ht="51.75">
      <c r="A502" s="316" t="s">
        <v>19</v>
      </c>
      <c r="B502" s="313" t="s">
        <v>1127</v>
      </c>
      <c r="C502" s="314" t="s">
        <v>696</v>
      </c>
      <c r="M502" s="218"/>
      <c r="N502" s="218"/>
      <c r="P502" s="272"/>
      <c r="Q502" s="251"/>
      <c r="R502" s="256"/>
      <c r="S502" s="273"/>
      <c r="T502" s="261"/>
      <c r="U502" s="261"/>
      <c r="V502" s="222"/>
      <c r="W502" s="223"/>
      <c r="X502" s="223"/>
      <c r="Y502" s="261"/>
      <c r="Z502" s="251"/>
      <c r="AA502" s="251"/>
      <c r="AB502" s="251"/>
      <c r="AC502" s="251"/>
      <c r="AD502" s="251"/>
    </row>
    <row r="503" spans="1:30" ht="15" customHeight="1">
      <c r="A503" s="325">
        <v>1950</v>
      </c>
      <c r="B503" s="318">
        <f>VLOOKUP($A$1,'WPP Regional'!$A:$AJA,D503,0)</f>
        <v>53.905047702722101</v>
      </c>
      <c r="C503" s="327">
        <f>VLOOKUP($A$1,'WPP Regional'!$A:$AMD,E503,0)</f>
        <v>85.5113839273168</v>
      </c>
      <c r="D503" s="205">
        <v>932</v>
      </c>
      <c r="E503" s="211">
        <v>938</v>
      </c>
      <c r="M503" s="218"/>
      <c r="N503" s="240"/>
      <c r="Q503" s="192"/>
      <c r="R503" s="256"/>
      <c r="S503" s="273"/>
      <c r="T503" s="261"/>
      <c r="U503" s="261"/>
      <c r="V503" s="222"/>
      <c r="W503" s="223"/>
      <c r="X503" s="223"/>
      <c r="Y503" s="261"/>
      <c r="Z503" s="251"/>
      <c r="AA503" s="251"/>
      <c r="AB503" s="251"/>
      <c r="AC503" s="251"/>
      <c r="AD503" s="251"/>
    </row>
    <row r="504" spans="1:30" ht="15" customHeight="1">
      <c r="A504" s="325">
        <v>1955</v>
      </c>
      <c r="B504" s="318">
        <f>VLOOKUP($A$1,'WPP Regional'!$A:$AJA,D504,0)</f>
        <v>53.648203979693903</v>
      </c>
      <c r="C504" s="327">
        <f>VLOOKUP($A$1,'WPP Regional'!$A:$AMD,E504,0)</f>
        <v>86.399529866555099</v>
      </c>
      <c r="D504" s="205">
        <v>933</v>
      </c>
      <c r="E504" s="211">
        <v>939</v>
      </c>
      <c r="M504" s="218"/>
      <c r="N504" s="240"/>
      <c r="Q504" s="192"/>
      <c r="R504" s="256"/>
      <c r="S504" s="273"/>
      <c r="T504" s="261"/>
      <c r="U504" s="261"/>
      <c r="V504" s="222"/>
      <c r="W504" s="223"/>
      <c r="X504" s="223"/>
      <c r="Y504" s="261"/>
      <c r="Z504" s="251"/>
      <c r="AA504" s="251"/>
      <c r="AB504" s="251"/>
      <c r="AC504" s="251"/>
      <c r="AD504" s="251"/>
    </row>
    <row r="505" spans="1:30" ht="15" customHeight="1">
      <c r="A505" s="325">
        <v>1960</v>
      </c>
      <c r="B505" s="318">
        <f>VLOOKUP($A$1,'WPP Regional'!$A:$AJA,D505,0)</f>
        <v>53.153115752279</v>
      </c>
      <c r="C505" s="327">
        <f>VLOOKUP($A$1,'WPP Regional'!$A:$AMD,E505,0)</f>
        <v>88.135725600831407</v>
      </c>
      <c r="D505" s="205">
        <v>934</v>
      </c>
      <c r="E505" s="211">
        <v>940</v>
      </c>
      <c r="F505" s="245"/>
      <c r="G505" s="245"/>
      <c r="H505" s="245"/>
      <c r="M505" s="218"/>
      <c r="N505" s="240"/>
      <c r="Q505" s="192"/>
      <c r="R505" s="256"/>
      <c r="S505" s="273"/>
      <c r="T505" s="261"/>
      <c r="U505" s="261"/>
      <c r="V505" s="222"/>
      <c r="W505" s="223"/>
      <c r="X505" s="223"/>
      <c r="Y505" s="261"/>
      <c r="Z505" s="251"/>
      <c r="AA505" s="251"/>
      <c r="AB505" s="251"/>
      <c r="AC505" s="251"/>
      <c r="AD505" s="251"/>
    </row>
    <row r="506" spans="1:30" ht="15" customHeight="1">
      <c r="A506" s="325">
        <v>1965</v>
      </c>
      <c r="B506" s="318">
        <f>VLOOKUP($A$1,'WPP Regional'!$A:$AJA,D506,0)</f>
        <v>52.643444507692202</v>
      </c>
      <c r="C506" s="327">
        <f>VLOOKUP($A$1,'WPP Regional'!$A:$AMD,E506,0)</f>
        <v>89.957174981944902</v>
      </c>
      <c r="D506" s="205">
        <v>935</v>
      </c>
      <c r="E506" s="211">
        <v>941</v>
      </c>
      <c r="F506" s="200"/>
      <c r="G506" s="200"/>
      <c r="H506" s="200"/>
      <c r="M506" s="218"/>
      <c r="N506" s="240"/>
      <c r="Q506" s="192"/>
      <c r="R506" s="256"/>
      <c r="S506" s="273"/>
      <c r="T506" s="261"/>
      <c r="U506" s="261"/>
      <c r="V506" s="222"/>
      <c r="W506" s="223"/>
      <c r="X506" s="223"/>
      <c r="Y506" s="265"/>
      <c r="Z506" s="251"/>
      <c r="AA506" s="251"/>
      <c r="AB506" s="251"/>
      <c r="AC506" s="251"/>
      <c r="AD506" s="251"/>
    </row>
    <row r="507" spans="1:30" ht="15" customHeight="1">
      <c r="A507" s="325">
        <v>1970</v>
      </c>
      <c r="B507" s="318">
        <f>VLOOKUP($A$1,'WPP Regional'!$A:$AJA,D507,0)</f>
        <v>51.508076757156999</v>
      </c>
      <c r="C507" s="327">
        <f>VLOOKUP($A$1,'WPP Regional'!$A:$AMD,E507,0)</f>
        <v>94.144309583652003</v>
      </c>
      <c r="D507" s="205">
        <v>936</v>
      </c>
      <c r="E507" s="211">
        <v>942</v>
      </c>
      <c r="M507" s="218"/>
      <c r="N507" s="240"/>
      <c r="Q507" s="192"/>
      <c r="R507" s="256"/>
      <c r="S507" s="273"/>
      <c r="T507" s="261"/>
      <c r="U507" s="261"/>
      <c r="V507" s="222"/>
      <c r="W507" s="223"/>
      <c r="X507" s="223"/>
      <c r="Y507" s="251"/>
      <c r="Z507" s="251"/>
      <c r="AA507" s="251"/>
      <c r="AB507" s="251"/>
      <c r="AC507" s="251"/>
      <c r="AD507" s="251"/>
    </row>
    <row r="508" spans="1:30" ht="15" customHeight="1">
      <c r="A508" s="325">
        <v>1975</v>
      </c>
      <c r="B508" s="318">
        <f>VLOOKUP($A$1,'WPP Regional'!$A:$AJA,D508,0)</f>
        <v>50.291452460744303</v>
      </c>
      <c r="C508" s="327">
        <f>VLOOKUP($A$1,'WPP Regional'!$A:$AMD,E508,0)</f>
        <v>98.840946337861894</v>
      </c>
      <c r="D508" s="205">
        <v>937</v>
      </c>
      <c r="E508" s="211">
        <v>943</v>
      </c>
      <c r="M508" s="218"/>
      <c r="N508" s="240"/>
      <c r="Q508" s="192"/>
      <c r="R508" s="256"/>
      <c r="S508" s="273"/>
      <c r="T508" s="261"/>
      <c r="U508" s="261"/>
      <c r="V508" s="222"/>
      <c r="W508" s="223"/>
      <c r="X508" s="223"/>
      <c r="Y508" s="251"/>
      <c r="Z508" s="251"/>
      <c r="AA508" s="251"/>
      <c r="AB508" s="251"/>
      <c r="AC508" s="251"/>
      <c r="AD508" s="251"/>
    </row>
    <row r="509" spans="1:30" ht="15" customHeight="1">
      <c r="A509" s="325">
        <v>1980</v>
      </c>
      <c r="B509" s="318">
        <f>VLOOKUP($A$1,'WPP Regional'!$A:$AJA,D509,0)</f>
        <v>50.055821424708903</v>
      </c>
      <c r="C509" s="327">
        <f>VLOOKUP($A$1,'WPP Regional'!$A:$AMD,E509,0)</f>
        <v>99.7769633056853</v>
      </c>
      <c r="D509" s="205">
        <v>611</v>
      </c>
      <c r="E509" s="211">
        <v>944</v>
      </c>
      <c r="M509" s="218"/>
      <c r="N509" s="240"/>
      <c r="Q509" s="192"/>
      <c r="R509" s="256"/>
      <c r="S509" s="273"/>
      <c r="T509" s="261"/>
      <c r="U509" s="261"/>
      <c r="V509" s="222"/>
      <c r="W509" s="223"/>
      <c r="X509" s="223"/>
      <c r="Y509" s="251"/>
      <c r="Z509" s="251"/>
      <c r="AA509" s="251"/>
      <c r="AB509" s="251"/>
      <c r="AC509" s="251"/>
      <c r="AD509" s="251"/>
    </row>
    <row r="510" spans="1:30" ht="15" customHeight="1">
      <c r="A510" s="325">
        <v>1985</v>
      </c>
      <c r="B510" s="318">
        <f>VLOOKUP($A$1,'WPP Regional'!$A:$AJA,D510,0)</f>
        <v>50.0796011153381</v>
      </c>
      <c r="C510" s="327">
        <f>VLOOKUP($A$1,'WPP Regional'!$A:$AMD,E510,0)</f>
        <v>99.682101639928305</v>
      </c>
      <c r="D510" s="205">
        <v>619</v>
      </c>
      <c r="E510" s="211">
        <v>945</v>
      </c>
      <c r="M510" s="218"/>
      <c r="N510" s="240"/>
      <c r="Q510" s="192"/>
      <c r="R510" s="256"/>
      <c r="S510" s="273"/>
      <c r="T510" s="261"/>
      <c r="U510" s="261"/>
      <c r="V510" s="222"/>
      <c r="W510" s="223"/>
      <c r="X510" s="223"/>
      <c r="Y510" s="251"/>
      <c r="Z510" s="251"/>
      <c r="AA510" s="251"/>
      <c r="AB510" s="251"/>
      <c r="AC510" s="251"/>
      <c r="AD510" s="251"/>
    </row>
    <row r="511" spans="1:30" ht="15" customHeight="1">
      <c r="A511" s="325">
        <v>1990</v>
      </c>
      <c r="B511" s="318">
        <f>VLOOKUP($A$1,'WPP Regional'!$A:$AJA,D511,0)</f>
        <v>50.238357951752199</v>
      </c>
      <c r="C511" s="327">
        <f>VLOOKUP($A$1,'WPP Regional'!$A:$AMD,E511,0)</f>
        <v>99.051091789340902</v>
      </c>
      <c r="D511" s="205">
        <v>627</v>
      </c>
      <c r="E511" s="211">
        <v>946</v>
      </c>
      <c r="M511" s="218"/>
      <c r="N511" s="240"/>
      <c r="Q511" s="192"/>
      <c r="R511" s="256"/>
      <c r="S511" s="273"/>
      <c r="T511" s="261"/>
      <c r="U511" s="261"/>
      <c r="V511" s="222"/>
      <c r="W511" s="223"/>
      <c r="X511" s="223"/>
      <c r="Y511" s="251"/>
      <c r="Z511" s="251"/>
      <c r="AA511" s="251"/>
      <c r="AB511" s="251"/>
      <c r="AC511" s="251"/>
      <c r="AD511" s="251"/>
    </row>
    <row r="512" spans="1:30" ht="15" customHeight="1">
      <c r="A512" s="325">
        <v>1995</v>
      </c>
      <c r="B512" s="318">
        <f>VLOOKUP($A$1,'WPP Regional'!$A:$AJA,D512,0)</f>
        <v>50.801620862230898</v>
      </c>
      <c r="C512" s="327">
        <f>VLOOKUP($A$1,'WPP Regional'!$A:$AMD,E512,0)</f>
        <v>96.844113047476</v>
      </c>
      <c r="D512" s="205">
        <v>635</v>
      </c>
      <c r="E512" s="211">
        <v>947</v>
      </c>
      <c r="M512" s="218"/>
      <c r="N512" s="240"/>
      <c r="Q512" s="192"/>
      <c r="R512" s="256"/>
      <c r="S512" s="273"/>
      <c r="T512" s="261"/>
      <c r="U512" s="261"/>
      <c r="V512" s="222"/>
      <c r="W512" s="223"/>
      <c r="X512" s="223"/>
      <c r="Y512" s="251"/>
      <c r="Z512" s="251"/>
      <c r="AA512" s="251"/>
      <c r="AB512" s="251"/>
      <c r="AC512" s="251"/>
      <c r="AD512" s="251"/>
    </row>
    <row r="513" spans="1:30" ht="15" customHeight="1">
      <c r="A513" s="325">
        <v>2000</v>
      </c>
      <c r="B513" s="318">
        <f>VLOOKUP($A$1,'WPP Regional'!$A:$AJA,D513,0)</f>
        <v>51.247534836417898</v>
      </c>
      <c r="C513" s="327">
        <f>VLOOKUP($A$1,'WPP Regional'!$A:$AMD,E513,0)</f>
        <v>95.131337183729897</v>
      </c>
      <c r="D513" s="205">
        <v>643</v>
      </c>
      <c r="E513" s="211">
        <v>948</v>
      </c>
      <c r="M513" s="218"/>
      <c r="N513" s="240"/>
      <c r="Q513" s="192"/>
      <c r="R513" s="262"/>
      <c r="S513" s="273"/>
      <c r="T513" s="261"/>
      <c r="U513" s="261"/>
      <c r="V513" s="222"/>
      <c r="W513" s="223"/>
      <c r="X513" s="223"/>
      <c r="Y513" s="251"/>
      <c r="Z513" s="251"/>
      <c r="AA513" s="251"/>
      <c r="AB513" s="251"/>
      <c r="AC513" s="251"/>
      <c r="AD513" s="251"/>
    </row>
    <row r="514" spans="1:30" ht="15" customHeight="1">
      <c r="A514" s="325">
        <v>2005</v>
      </c>
      <c r="B514" s="318">
        <f>VLOOKUP($A$1,'WPP Regional'!$A:$AJA,D514,0)</f>
        <v>52.263810411008102</v>
      </c>
      <c r="C514" s="327">
        <f>VLOOKUP($A$1,'WPP Regional'!$A:$AMD,E514,0)</f>
        <v>91.3369867477886</v>
      </c>
      <c r="D514" s="205">
        <v>651</v>
      </c>
      <c r="E514" s="211">
        <v>949</v>
      </c>
      <c r="M514" s="218"/>
      <c r="N514" s="240"/>
      <c r="Q514" s="192"/>
      <c r="R514" s="262"/>
      <c r="S514" s="273"/>
      <c r="T514" s="261"/>
      <c r="U514" s="261"/>
      <c r="V514" s="261"/>
      <c r="W514" s="223"/>
      <c r="X514" s="223"/>
      <c r="Y514" s="251"/>
      <c r="Z514" s="251"/>
      <c r="AA514" s="251"/>
      <c r="AB514" s="251"/>
      <c r="AC514" s="251"/>
      <c r="AD514" s="251"/>
    </row>
    <row r="515" spans="1:30" ht="15" customHeight="1">
      <c r="A515" s="325">
        <v>2010</v>
      </c>
      <c r="B515" s="318">
        <f>VLOOKUP($A$1,'WPP Regional'!$A:$AJA,D515,0)</f>
        <v>53.502765172685699</v>
      </c>
      <c r="C515" s="327">
        <f>VLOOKUP($A$1,'WPP Regional'!$A:$AMD,E515,0)</f>
        <v>86.90622751411</v>
      </c>
      <c r="D515" s="205">
        <v>659</v>
      </c>
      <c r="E515" s="211">
        <v>950</v>
      </c>
      <c r="M515" s="218"/>
      <c r="N515" s="240"/>
      <c r="Q515" s="192"/>
      <c r="R515" s="256"/>
      <c r="S515" s="273"/>
      <c r="T515" s="261"/>
      <c r="U515" s="261"/>
      <c r="V515" s="222"/>
      <c r="W515" s="223"/>
      <c r="X515" s="223"/>
      <c r="Y515" s="251"/>
      <c r="Z515" s="251"/>
      <c r="AA515" s="251"/>
      <c r="AB515" s="251"/>
      <c r="AC515" s="251"/>
      <c r="AD515" s="251"/>
    </row>
    <row r="516" spans="1:30" ht="15" customHeight="1">
      <c r="A516" s="325">
        <v>2015</v>
      </c>
      <c r="B516" s="318">
        <f>VLOOKUP($A$1,'WPP Regional'!$A:$AJA,D516,0)</f>
        <v>54.881456893838703</v>
      </c>
      <c r="C516" s="327">
        <f>VLOOKUP($A$1,'WPP Regional'!$A:$AMD,E516,0)</f>
        <v>82.210906305635106</v>
      </c>
      <c r="D516" s="205">
        <v>667</v>
      </c>
      <c r="E516" s="211">
        <v>951</v>
      </c>
      <c r="M516" s="218"/>
      <c r="N516" s="240"/>
      <c r="Q516" s="192"/>
      <c r="R516" s="256"/>
      <c r="S516" s="273"/>
      <c r="T516" s="261"/>
      <c r="U516" s="261"/>
      <c r="V516" s="222"/>
      <c r="W516" s="223"/>
      <c r="X516" s="223"/>
      <c r="Y516" s="251"/>
      <c r="Z516" s="251"/>
      <c r="AA516" s="251"/>
      <c r="AB516" s="251"/>
      <c r="AC516" s="251"/>
      <c r="AD516" s="251"/>
    </row>
    <row r="517" spans="1:30" ht="15" customHeight="1">
      <c r="A517" s="325">
        <v>2020</v>
      </c>
      <c r="B517" s="318">
        <f>VLOOKUP($A$1,'WPP Regional'!$A:$AJA,D517,0)</f>
        <v>56.277710892450003</v>
      </c>
      <c r="C517" s="327">
        <f>VLOOKUP($A$1,'WPP Regional'!$A:$AMD,E517,0)</f>
        <v>77.690240797295104</v>
      </c>
      <c r="D517" s="205">
        <v>675</v>
      </c>
      <c r="E517" s="211">
        <v>952</v>
      </c>
      <c r="M517" s="218"/>
      <c r="N517" s="240"/>
      <c r="Q517" s="192"/>
      <c r="R517" s="256"/>
      <c r="S517" s="273"/>
      <c r="T517" s="261"/>
      <c r="U517" s="261"/>
      <c r="V517" s="222"/>
      <c r="W517" s="223"/>
      <c r="X517" s="223"/>
      <c r="AD517" s="251"/>
    </row>
    <row r="518" spans="1:30" ht="15" customHeight="1">
      <c r="A518" s="325">
        <v>2025</v>
      </c>
      <c r="B518" s="318">
        <f>VLOOKUP($A$1,'WPP Regional'!$A:$AJA,D518,0)</f>
        <v>57.737290341301701</v>
      </c>
      <c r="C518" s="327">
        <f>VLOOKUP($A$1,'WPP Regional'!$A:$AMD,E518,0)</f>
        <v>73.198290756062903</v>
      </c>
      <c r="D518" s="205">
        <v>683</v>
      </c>
      <c r="E518" s="211">
        <v>953</v>
      </c>
      <c r="M518" s="218"/>
      <c r="N518" s="240"/>
      <c r="Q518" s="192"/>
      <c r="R518" s="256"/>
      <c r="S518" s="273"/>
      <c r="T518" s="261"/>
      <c r="U518" s="261"/>
      <c r="V518" s="222"/>
      <c r="W518" s="223"/>
      <c r="X518" s="223"/>
      <c r="AD518" s="251"/>
    </row>
    <row r="519" spans="1:30" ht="15" customHeight="1">
      <c r="A519" s="325">
        <v>2030</v>
      </c>
      <c r="B519" s="318">
        <f>VLOOKUP($A$1,'WPP Regional'!$A:$AJA,D519,0)</f>
        <v>59.099551236463199</v>
      </c>
      <c r="C519" s="327">
        <f>VLOOKUP($A$1,'WPP Regional'!$A:$AMD,E519,0)</f>
        <v>69.206022563335594</v>
      </c>
      <c r="D519" s="205">
        <v>691</v>
      </c>
      <c r="E519" s="211">
        <v>954</v>
      </c>
      <c r="M519" s="218"/>
      <c r="N519" s="240"/>
      <c r="Q519" s="192"/>
      <c r="R519" s="256"/>
      <c r="S519" s="273"/>
      <c r="T519" s="261"/>
      <c r="U519" s="261"/>
      <c r="V519" s="222"/>
      <c r="W519" s="223"/>
      <c r="X519" s="223"/>
      <c r="AD519" s="251"/>
    </row>
    <row r="520" spans="1:30" ht="15" customHeight="1">
      <c r="A520" s="325">
        <v>2035</v>
      </c>
      <c r="B520" s="318">
        <f>VLOOKUP($A$1,'WPP Regional'!$A:$AJA,D520,0)</f>
        <v>60.341646594937501</v>
      </c>
      <c r="C520" s="327">
        <f>VLOOKUP($A$1,'WPP Regional'!$A:$AMD,E520,0)</f>
        <v>65.723021566318707</v>
      </c>
      <c r="D520" s="205">
        <v>699</v>
      </c>
      <c r="E520" s="211">
        <v>955</v>
      </c>
      <c r="M520" s="218"/>
      <c r="N520" s="240"/>
      <c r="Q520" s="192"/>
      <c r="R520" s="261"/>
      <c r="S520" s="261"/>
      <c r="T520" s="261"/>
      <c r="U520" s="261"/>
      <c r="V520" s="261"/>
      <c r="W520" s="261"/>
      <c r="X520" s="261"/>
      <c r="AD520" s="251"/>
    </row>
    <row r="521" spans="1:30" ht="15" customHeight="1">
      <c r="A521" s="325">
        <v>2040</v>
      </c>
      <c r="B521" s="318">
        <f>VLOOKUP($A$1,'WPP Regional'!$A:$AJA,D521,0)</f>
        <v>61.519948085979102</v>
      </c>
      <c r="C521" s="327">
        <f>VLOOKUP($A$1,'WPP Regional'!$A:$AMD,E521,0)</f>
        <v>62.548901797254402</v>
      </c>
      <c r="D521" s="205">
        <v>707</v>
      </c>
      <c r="E521" s="211">
        <v>956</v>
      </c>
      <c r="M521" s="218"/>
      <c r="N521" s="240"/>
      <c r="Q521" s="192"/>
      <c r="R521" s="261"/>
      <c r="S521" s="261"/>
      <c r="T521" s="261"/>
      <c r="U521" s="261"/>
      <c r="V521" s="261"/>
      <c r="W521" s="223"/>
      <c r="X521" s="261"/>
      <c r="AD521" s="251"/>
    </row>
    <row r="522" spans="1:30" ht="15" customHeight="1">
      <c r="A522" s="325">
        <v>2045</v>
      </c>
      <c r="B522" s="318">
        <f>VLOOKUP($A$1,'WPP Regional'!$A:$AJA,D522,0)</f>
        <v>62.598483360142502</v>
      </c>
      <c r="C522" s="327">
        <f>VLOOKUP($A$1,'WPP Regional'!$A:$AMD,E522,0)</f>
        <v>59.7482792429307</v>
      </c>
      <c r="D522" s="205">
        <v>715</v>
      </c>
      <c r="E522" s="211">
        <v>957</v>
      </c>
      <c r="M522" s="218"/>
      <c r="N522" s="240"/>
      <c r="Q522" s="192"/>
      <c r="R522" s="264"/>
      <c r="S522" s="264"/>
      <c r="T522" s="264"/>
      <c r="U522" s="264"/>
      <c r="V522" s="265"/>
      <c r="W522" s="266"/>
      <c r="X522" s="265"/>
      <c r="AD522" s="251"/>
    </row>
    <row r="523" spans="1:30" ht="15" customHeight="1">
      <c r="A523" s="325">
        <v>2050</v>
      </c>
      <c r="B523" s="318">
        <f>VLOOKUP($A$1,'WPP Regional'!$A:$AJA,D523,0)</f>
        <v>63.491657826018198</v>
      </c>
      <c r="C523" s="327">
        <f>VLOOKUP($A$1,'WPP Regional'!$A:$AMD,E523,0)</f>
        <v>57.501006311763099</v>
      </c>
      <c r="D523" s="205">
        <v>723</v>
      </c>
      <c r="E523" s="211">
        <v>958</v>
      </c>
      <c r="M523" s="218"/>
      <c r="N523" s="240"/>
      <c r="Q523" s="192"/>
      <c r="R523" s="268"/>
      <c r="S523" s="268"/>
      <c r="T523" s="268"/>
      <c r="U523" s="268"/>
      <c r="V523" s="251"/>
      <c r="W523" s="251"/>
      <c r="X523" s="251"/>
      <c r="AD523" s="251"/>
    </row>
    <row r="524" spans="1:30" ht="15" customHeight="1">
      <c r="A524" s="185"/>
      <c r="B524" s="207"/>
      <c r="K524" s="272"/>
      <c r="L524" s="272"/>
      <c r="M524" s="274"/>
      <c r="N524" s="225"/>
      <c r="O524" s="225"/>
      <c r="R524" s="251"/>
      <c r="S524" s="251"/>
      <c r="T524" s="251"/>
      <c r="U524" s="251"/>
      <c r="V524" s="251"/>
      <c r="W524" s="251"/>
      <c r="X524" s="251"/>
      <c r="AD524" s="251"/>
    </row>
    <row r="525" spans="1:30" ht="15" customHeight="1">
      <c r="A525" s="199"/>
      <c r="B525" s="207"/>
      <c r="R525" s="251"/>
      <c r="S525" s="251"/>
      <c r="T525" s="251"/>
      <c r="U525" s="251"/>
      <c r="V525" s="251"/>
      <c r="W525" s="251"/>
      <c r="X525" s="251"/>
      <c r="AD525" s="251"/>
    </row>
    <row r="526" spans="1:30" ht="15" customHeight="1">
      <c r="B526" s="207"/>
      <c r="R526" s="251"/>
      <c r="S526" s="251"/>
      <c r="T526" s="251"/>
      <c r="U526" s="251"/>
      <c r="V526" s="251"/>
      <c r="W526" s="251"/>
      <c r="X526" s="251"/>
      <c r="AD526" s="251"/>
    </row>
    <row r="527" spans="1:30" ht="15" customHeight="1">
      <c r="B527" s="207"/>
      <c r="R527" s="251"/>
      <c r="S527" s="251"/>
      <c r="T527" s="251"/>
      <c r="U527" s="251"/>
      <c r="V527" s="251"/>
      <c r="W527" s="251"/>
      <c r="X527" s="251"/>
      <c r="AD527" s="251"/>
    </row>
    <row r="528" spans="1:30" ht="15" customHeight="1">
      <c r="B528" s="207"/>
      <c r="R528" s="251"/>
      <c r="S528" s="251"/>
      <c r="T528" s="251"/>
      <c r="U528" s="251"/>
      <c r="V528" s="251"/>
      <c r="W528" s="251"/>
      <c r="X528" s="251"/>
      <c r="AD528" s="251"/>
    </row>
    <row r="529" spans="1:30" ht="15" customHeight="1">
      <c r="B529" s="207"/>
      <c r="R529" s="251"/>
      <c r="S529" s="251"/>
      <c r="T529" s="251"/>
      <c r="U529" s="251"/>
      <c r="V529" s="251"/>
      <c r="W529" s="251"/>
      <c r="X529" s="251"/>
      <c r="AD529" s="251"/>
    </row>
    <row r="530" spans="1:30" ht="15" customHeight="1">
      <c r="B530" s="245"/>
      <c r="C530" s="245"/>
      <c r="D530" s="245"/>
      <c r="E530" s="245"/>
      <c r="F530" s="245"/>
      <c r="G530" s="245"/>
      <c r="H530" s="245"/>
      <c r="R530" s="251"/>
      <c r="S530" s="251"/>
      <c r="T530" s="251"/>
      <c r="U530" s="251"/>
      <c r="V530" s="251"/>
      <c r="W530" s="251"/>
      <c r="X530" s="251"/>
      <c r="AD530" s="251"/>
    </row>
    <row r="531" spans="1:30" ht="15" customHeight="1">
      <c r="B531" s="200"/>
      <c r="C531" s="200"/>
      <c r="D531" s="200"/>
      <c r="E531" s="200"/>
      <c r="F531" s="200"/>
      <c r="G531" s="200"/>
      <c r="H531" s="200"/>
      <c r="R531" s="251"/>
      <c r="S531" s="251"/>
      <c r="T531" s="251"/>
      <c r="U531" s="251"/>
      <c r="V531" s="251"/>
      <c r="W531" s="251"/>
      <c r="X531" s="251"/>
      <c r="AD531" s="251"/>
    </row>
    <row r="532" spans="1:30" ht="15" customHeight="1">
      <c r="R532" s="251"/>
      <c r="S532" s="251"/>
      <c r="T532" s="251"/>
      <c r="U532" s="251"/>
      <c r="V532" s="251"/>
      <c r="W532" s="251"/>
      <c r="X532" s="251"/>
      <c r="AD532" s="251"/>
    </row>
    <row r="533" spans="1:30" ht="15" customHeight="1">
      <c r="R533" s="272"/>
      <c r="S533" s="272"/>
      <c r="T533" s="272"/>
      <c r="U533" s="272"/>
      <c r="V533" s="272"/>
      <c r="W533" s="272"/>
    </row>
    <row r="534" spans="1:30" ht="15" customHeight="1">
      <c r="R534" s="272"/>
      <c r="S534" s="272"/>
      <c r="T534" s="272"/>
      <c r="U534" s="272"/>
      <c r="V534" s="272"/>
      <c r="W534" s="272"/>
    </row>
    <row r="535" spans="1:30" ht="15" customHeight="1">
      <c r="R535" s="272"/>
      <c r="S535" s="272"/>
      <c r="T535" s="272"/>
      <c r="U535" s="272"/>
      <c r="V535" s="272"/>
      <c r="W535" s="272"/>
    </row>
    <row r="536" spans="1:30" ht="15" customHeight="1">
      <c r="R536" s="272"/>
      <c r="S536" s="272"/>
      <c r="T536" s="272"/>
      <c r="U536" s="272"/>
      <c r="V536" s="272"/>
      <c r="W536" s="272"/>
    </row>
    <row r="537" spans="1:30" ht="15" customHeight="1">
      <c r="R537" s="272"/>
      <c r="S537" s="272"/>
      <c r="T537" s="272"/>
      <c r="U537" s="272"/>
      <c r="V537" s="272"/>
      <c r="W537" s="272"/>
    </row>
    <row r="538" spans="1:30" ht="15" customHeight="1">
      <c r="R538" s="272"/>
      <c r="S538" s="272"/>
      <c r="T538" s="272"/>
      <c r="U538" s="272"/>
      <c r="V538" s="272"/>
      <c r="W538" s="272"/>
    </row>
    <row r="539" spans="1:30" ht="15" customHeight="1">
      <c r="A539" s="185" t="s">
        <v>561</v>
      </c>
      <c r="R539" s="272"/>
      <c r="S539" s="272"/>
      <c r="T539" s="272"/>
      <c r="U539" s="272"/>
      <c r="V539" s="272"/>
      <c r="W539" s="272"/>
    </row>
    <row r="540" spans="1:30" ht="15" customHeight="1">
      <c r="A540" s="276" t="s">
        <v>1176</v>
      </c>
      <c r="R540" s="272"/>
      <c r="S540" s="272"/>
      <c r="T540" s="272"/>
      <c r="U540" s="272"/>
      <c r="V540" s="272"/>
      <c r="W540" s="272"/>
    </row>
    <row r="541" spans="1:30" ht="15" customHeight="1">
      <c r="N541" s="275"/>
      <c r="O541" s="210"/>
      <c r="P541" s="210"/>
      <c r="Q541" s="272"/>
      <c r="R541" s="272"/>
      <c r="S541" s="272"/>
      <c r="T541" s="272"/>
      <c r="U541" s="272"/>
      <c r="V541" s="272"/>
      <c r="W541" s="272"/>
    </row>
    <row r="542" spans="1:30" ht="15" customHeight="1">
      <c r="A542" s="322" t="s">
        <v>708</v>
      </c>
    </row>
    <row r="544" spans="1:30" ht="15" customHeight="1">
      <c r="A544" s="324" t="s">
        <v>1014</v>
      </c>
    </row>
    <row r="545" spans="1:20" ht="15" customHeight="1">
      <c r="A545" s="316" t="s">
        <v>19</v>
      </c>
      <c r="B545" s="313" t="s">
        <v>710</v>
      </c>
      <c r="C545" s="314" t="s">
        <v>711</v>
      </c>
      <c r="D545" s="362"/>
    </row>
    <row r="546" spans="1:20" ht="15" customHeight="1">
      <c r="A546" s="325">
        <v>1980</v>
      </c>
      <c r="B546" s="310">
        <f>SUMIF(WUP!$C$4:$C$125,'Sub-regional profiles'!$A$1, WUP!D$4:D$125)+SUMIF(WUP!$B$4:$B$125,'Sub-regional profiles'!$A$1, WUP!D$4:D$125)</f>
        <v>6690.1840000000002</v>
      </c>
      <c r="C546" s="311">
        <f>SUMIF(WUP!$C$4:$C$125,'Sub-regional profiles'!$A$1, WUP!S$4:S$125)+SUMIF(WUP!$B$4:$B$125,'Sub-regional profiles'!$A$1, WUP!S$4:S$125)</f>
        <v>24497.780999999999</v>
      </c>
      <c r="D546" s="186"/>
      <c r="E546" s="186"/>
      <c r="F546" s="186"/>
      <c r="G546" s="186"/>
      <c r="H546" s="186"/>
      <c r="I546" s="186"/>
      <c r="J546" s="186"/>
      <c r="K546" s="186"/>
      <c r="L546" s="186"/>
      <c r="M546" s="186"/>
      <c r="N546" s="186"/>
      <c r="O546" s="186"/>
      <c r="P546" s="186"/>
      <c r="Q546" s="186"/>
      <c r="R546" s="186"/>
      <c r="S546" s="186"/>
      <c r="T546" s="186"/>
    </row>
    <row r="547" spans="1:20" ht="15" customHeight="1">
      <c r="A547" s="325">
        <v>1985</v>
      </c>
      <c r="B547" s="310">
        <f>SUMIF(WUP!$C$4:$C$125,'Sub-regional profiles'!$A$1, WUP!E$4:E$125)+SUMIF(WUP!$B$4:$B$125,'Sub-regional profiles'!$A$1, WUP!E$4:E$125)</f>
        <v>8691.8310000000001</v>
      </c>
      <c r="C547" s="311">
        <f>SUMIF(WUP!$C$4:$C$125,'Sub-regional profiles'!$A$1, WUP!T$4:T$125)+SUMIF(WUP!$B$4:$B$125,'Sub-regional profiles'!$A$1, WUP!T$4:T$125)</f>
        <v>27708.863000000001</v>
      </c>
    </row>
    <row r="548" spans="1:20" ht="15" customHeight="1">
      <c r="A548" s="325">
        <v>1990</v>
      </c>
      <c r="B548" s="310">
        <f>SUMIF(WUP!$C$4:$C$125,'Sub-regional profiles'!$A$1, WUP!F$4:F$125)+SUMIF(WUP!$B$4:$B$125,'Sub-regional profiles'!$A$1, WUP!F$4:F$125)</f>
        <v>11843.301000000001</v>
      </c>
      <c r="C548" s="311">
        <f>SUMIF(WUP!$C$4:$C$125,'Sub-regional profiles'!$A$1, WUP!U$4:U$125)+SUMIF(WUP!$B$4:$B$125,'Sub-regional profiles'!$A$1, WUP!U$4:U$125)</f>
        <v>30790.807000000001</v>
      </c>
    </row>
    <row r="549" spans="1:20" ht="15" customHeight="1">
      <c r="A549" s="325">
        <v>1995</v>
      </c>
      <c r="B549" s="310">
        <f>SUMIF(WUP!$C$4:$C$125,'Sub-regional profiles'!$A$1, WUP!G$4:G$125)+SUMIF(WUP!$B$4:$B$125,'Sub-regional profiles'!$A$1, WUP!G$4:G$125)</f>
        <v>15346.527</v>
      </c>
      <c r="C549" s="311">
        <f>SUMIF(WUP!$C$4:$C$125,'Sub-regional profiles'!$A$1, WUP!V$4:V$125)+SUMIF(WUP!$B$4:$B$125,'Sub-regional profiles'!$A$1, WUP!V$4:V$125)</f>
        <v>35214.862999999998</v>
      </c>
    </row>
    <row r="550" spans="1:20" ht="15" customHeight="1">
      <c r="A550" s="325">
        <v>2000</v>
      </c>
      <c r="B550" s="310">
        <f>SUMIF(WUP!$C$4:$C$125,'Sub-regional profiles'!$A$1, WUP!H$4:H$125)+SUMIF(WUP!$B$4:$B$125,'Sub-regional profiles'!$A$1, WUP!H$4:H$125)</f>
        <v>18279.796999999999</v>
      </c>
      <c r="C550" s="311">
        <f>SUMIF(WUP!$C$4:$C$125,'Sub-regional profiles'!$A$1, WUP!W$4:W$125)+SUMIF(WUP!$B$4:$B$125,'Sub-regional profiles'!$A$1, WUP!W$4:W$125)</f>
        <v>39826.241999999998</v>
      </c>
      <c r="F550" s="186"/>
      <c r="G550" s="186"/>
      <c r="H550" s="186"/>
      <c r="I550" s="186"/>
      <c r="J550" s="186"/>
      <c r="K550" s="186"/>
      <c r="L550" s="186"/>
      <c r="M550" s="186"/>
      <c r="N550" s="186"/>
      <c r="O550" s="186"/>
      <c r="P550" s="186"/>
      <c r="Q550" s="186"/>
      <c r="R550" s="186"/>
      <c r="S550" s="186"/>
      <c r="T550" s="186"/>
    </row>
    <row r="551" spans="1:20" ht="15" customHeight="1">
      <c r="A551" s="325">
        <v>2005</v>
      </c>
      <c r="B551" s="310">
        <f>SUMIF(WUP!$C$4:$C$125,'Sub-regional profiles'!$A$1, WUP!I$4:I$125)+SUMIF(WUP!$B$4:$B$125,'Sub-regional profiles'!$A$1, WUP!I$4:I$125)</f>
        <v>21952.510999999999</v>
      </c>
      <c r="C551" s="311">
        <f>SUMIF(WUP!$C$4:$C$125,'Sub-regional profiles'!$A$1, WUP!X$4:X$125)+SUMIF(WUP!$B$4:$B$125,'Sub-regional profiles'!$A$1, WUP!X$4:X$125)</f>
        <v>44477.856</v>
      </c>
    </row>
    <row r="552" spans="1:20" ht="15" customHeight="1">
      <c r="A552" s="325">
        <v>2010</v>
      </c>
      <c r="B552" s="310">
        <f>SUMIF(WUP!$C$4:$C$125,'Sub-regional profiles'!$A$1, WUP!J$4:J$125)+SUMIF(WUP!$B$4:$B$125,'Sub-regional profiles'!$A$1, WUP!J$4:J$125)</f>
        <v>26147.315000000002</v>
      </c>
      <c r="C552" s="311">
        <f>SUMIF(WUP!$C$4:$C$125,'Sub-regional profiles'!$A$1, WUP!Y$4:Y$125)+SUMIF(WUP!$B$4:$B$125,'Sub-regional profiles'!$A$1, WUP!Y$4:Y$125)</f>
        <v>49049.031000000003</v>
      </c>
    </row>
    <row r="553" spans="1:20" ht="15" customHeight="1">
      <c r="A553" s="325">
        <v>2015</v>
      </c>
      <c r="B553" s="310">
        <f>SUMIF(WUP!$C$4:$C$125,'Sub-regional profiles'!$A$1, WUP!K$4:K$125)+SUMIF(WUP!$B$4:$B$125,'Sub-regional profiles'!$A$1, WUP!K$4:K$125)</f>
        <v>31550.484</v>
      </c>
      <c r="C553" s="311">
        <f>SUMIF(WUP!$C$4:$C$125,'Sub-regional profiles'!$A$1, WUP!Z$4:Z$125)+SUMIF(WUP!$B$4:$B$125,'Sub-regional profiles'!$A$1, WUP!Z$4:Z$125)</f>
        <v>53808.834000000003</v>
      </c>
      <c r="D553" s="186"/>
      <c r="E553" s="186"/>
      <c r="F553" s="186"/>
      <c r="G553" s="186"/>
      <c r="H553" s="186"/>
      <c r="I553" s="186"/>
    </row>
    <row r="554" spans="1:20" ht="15" customHeight="1">
      <c r="A554" s="325">
        <v>2020</v>
      </c>
      <c r="B554" s="310">
        <f>SUMIF(WUP!$C$4:$C$125,'Sub-regional profiles'!$A$1, WUP!L$4:L$125)+SUMIF(WUP!$B$4:$B$125,'Sub-regional profiles'!$A$1, WUP!L$4:L$125)</f>
        <v>37928.615000000005</v>
      </c>
      <c r="C554" s="311">
        <f>SUMIF(WUP!$C$4:$C$125,'Sub-regional profiles'!$A$1, WUP!AA$4:AA$125)+SUMIF(WUP!$B$4:$B$125,'Sub-regional profiles'!$A$1, WUP!AA$4:AA$125)</f>
        <v>58616.334000000003</v>
      </c>
    </row>
    <row r="555" spans="1:20" ht="15" customHeight="1">
      <c r="A555" s="325">
        <v>2025</v>
      </c>
      <c r="B555" s="310">
        <f>SUMIF(WUP!$C$4:$C$125,'Sub-regional profiles'!$A$1, WUP!M$4:M$125)+SUMIF(WUP!$B$4:$B$125,'Sub-regional profiles'!$A$1, WUP!M$4:M$125)</f>
        <v>45537.453000000001</v>
      </c>
      <c r="C555" s="311">
        <f>SUMIF(WUP!$C$4:$C$125,'Sub-regional profiles'!$A$1, WUP!AB$4:AB$125)+SUMIF(WUP!$B$4:$B$125,'Sub-regional profiles'!$A$1, WUP!AB$4:AB$125)</f>
        <v>63139.062000000005</v>
      </c>
    </row>
    <row r="556" spans="1:20" ht="15" customHeight="1">
      <c r="A556" s="325">
        <v>2030</v>
      </c>
      <c r="B556" s="310">
        <f>SUMIF(WUP!$C$4:$C$125,'Sub-regional profiles'!$A$1, WUP!N$4:N$125)+SUMIF(WUP!$B$4:$B$125,'Sub-regional profiles'!$A$1, WUP!N$4:N$125)</f>
        <v>54393.133000000002</v>
      </c>
      <c r="C556" s="311">
        <f>SUMIF(WUP!$C$4:$C$125,'Sub-regional profiles'!$A$1, WUP!AC$4:AC$125)+SUMIF(WUP!$B$4:$B$125,'Sub-regional profiles'!$A$1, WUP!AC$4:AC$125)</f>
        <v>67070.802999999985</v>
      </c>
    </row>
    <row r="557" spans="1:20" ht="15" customHeight="1">
      <c r="A557" s="325">
        <v>2035</v>
      </c>
      <c r="B557" s="310">
        <f>SUMIF(WUP!$C$4:$C$125,'Sub-regional profiles'!$A$1, WUP!O$4:O$125)+SUMIF(WUP!$B$4:$B$125,'Sub-regional profiles'!$A$1, WUP!O$4:O$125)</f>
        <v>64532.621999999996</v>
      </c>
      <c r="C557" s="311">
        <f>SUMIF(WUP!$C$4:$C$125,'Sub-regional profiles'!$A$1, WUP!AD$4:AD$125)+SUMIF(WUP!$B$4:$B$125,'Sub-regional profiles'!$A$1, WUP!AD$4:AD$125)</f>
        <v>70241.597999999998</v>
      </c>
    </row>
    <row r="558" spans="1:20" ht="15" customHeight="1">
      <c r="A558" s="325">
        <v>2040</v>
      </c>
      <c r="B558" s="310">
        <f>SUMIF(WUP!$C$4:$C$125,'Sub-regional profiles'!$A$1, WUP!P$4:P$125)+SUMIF(WUP!$B$4:$B$125,'Sub-regional profiles'!$A$1, WUP!P$4:P$125)</f>
        <v>75772.464999999997</v>
      </c>
      <c r="C558" s="311">
        <f>SUMIF(WUP!$C$4:$C$125,'Sub-regional profiles'!$A$1, WUP!AE$4:AE$125)+SUMIF(WUP!$B$4:$B$125,'Sub-regional profiles'!$A$1, WUP!AE$4:AE$125)</f>
        <v>72698.432000000001</v>
      </c>
    </row>
    <row r="559" spans="1:20" ht="15" customHeight="1">
      <c r="A559" s="325">
        <v>2045</v>
      </c>
      <c r="B559" s="310">
        <f>SUMIF(WUP!$C$4:$C$125,'Sub-regional profiles'!$A$1, WUP!Q$4:Q$125)+SUMIF(WUP!$B$4:$B$125,'Sub-regional profiles'!$A$1, WUP!Q$4:Q$125)</f>
        <v>87959.599000000002</v>
      </c>
      <c r="C559" s="311">
        <f>SUMIF(WUP!$C$4:$C$125,'Sub-regional profiles'!$A$1, WUP!AF$4:AF$125)+SUMIF(WUP!$B$4:$B$125,'Sub-regional profiles'!$A$1, WUP!AF$4:AF$125)</f>
        <v>74393.273000000001</v>
      </c>
    </row>
    <row r="560" spans="1:20" ht="15" customHeight="1">
      <c r="A560" s="325">
        <v>2050</v>
      </c>
      <c r="B560" s="310">
        <f>SUMIF(WUP!$C$4:$C$125,'Sub-regional profiles'!$A$1, WUP!R$4:R$125)+SUMIF(WUP!$B$4:$B$125,'Sub-regional profiles'!$A$1, WUP!R$4:R$125)</f>
        <v>100995.59800000001</v>
      </c>
      <c r="C560" s="311">
        <f>SUMIF(WUP!$C$4:$C$125,'Sub-regional profiles'!$A$1, WUP!AG$4:AG$125)+SUMIF(WUP!$B$4:$B$125,'Sub-regional profiles'!$A$1, WUP!AG$4:AG$125)</f>
        <v>75281.191000000006</v>
      </c>
      <c r="R560" s="186"/>
      <c r="S560" s="186"/>
    </row>
    <row r="561" spans="1:3" ht="15" customHeight="1">
      <c r="A561" s="185" t="s">
        <v>709</v>
      </c>
      <c r="B561" s="196"/>
      <c r="C561" s="196"/>
    </row>
    <row r="562" spans="1:3" ht="15" customHeight="1">
      <c r="A562" s="276" t="s">
        <v>1175</v>
      </c>
      <c r="B562" s="196"/>
      <c r="C562" s="196"/>
    </row>
    <row r="563" spans="1:3" ht="15" customHeight="1">
      <c r="A563" s="276"/>
      <c r="B563" s="196"/>
      <c r="C563" s="196"/>
    </row>
    <row r="564" spans="1:3" ht="51.75">
      <c r="A564" s="316" t="s">
        <v>19</v>
      </c>
      <c r="B564" s="313" t="s">
        <v>722</v>
      </c>
    </row>
    <row r="565" spans="1:3" ht="15" customHeight="1">
      <c r="A565" s="325">
        <v>1980</v>
      </c>
      <c r="B565" s="318">
        <f>VLOOKUP($A$1,WUP!$A:$TL,C565,0)</f>
        <v>21.451171950462303</v>
      </c>
      <c r="C565" s="192">
        <v>2</v>
      </c>
    </row>
    <row r="566" spans="1:3" ht="15" customHeight="1">
      <c r="A566" s="325">
        <v>1985</v>
      </c>
      <c r="B566" s="318">
        <f>VLOOKUP($A$1,WUP!$A:$TL,C566,0)</f>
        <v>23.878201333194362</v>
      </c>
      <c r="C566" s="192">
        <v>3</v>
      </c>
    </row>
    <row r="567" spans="1:3" ht="15" customHeight="1">
      <c r="A567" s="325">
        <v>1990</v>
      </c>
      <c r="B567" s="318">
        <f>VLOOKUP($A$1,WUP!$A:$TL,C567,0)</f>
        <v>27.778934650163201</v>
      </c>
      <c r="C567" s="192">
        <v>4</v>
      </c>
    </row>
    <row r="568" spans="1:3" ht="15" customHeight="1">
      <c r="A568" s="325">
        <v>1995</v>
      </c>
      <c r="B568" s="318">
        <f>VLOOKUP($A$1,WUP!$A:$TL,C568,0)</f>
        <v>30.352264840820236</v>
      </c>
      <c r="C568" s="192">
        <v>5</v>
      </c>
    </row>
    <row r="569" spans="1:3" ht="15" customHeight="1">
      <c r="A569" s="325">
        <v>2000</v>
      </c>
      <c r="B569" s="318">
        <f>VLOOKUP($A$1,WUP!$A:$TL,C569,0)</f>
        <v>31.4593755048421</v>
      </c>
      <c r="C569" s="192">
        <v>6</v>
      </c>
    </row>
    <row r="570" spans="1:3" ht="15" customHeight="1">
      <c r="A570" s="325">
        <v>2005</v>
      </c>
      <c r="B570" s="318">
        <f>VLOOKUP($A$1,WUP!$A:$TL,C570,0)</f>
        <v>33.045897518524924</v>
      </c>
      <c r="C570" s="192">
        <v>7</v>
      </c>
    </row>
    <row r="571" spans="1:3" ht="15" customHeight="1">
      <c r="A571" s="325">
        <v>2010</v>
      </c>
      <c r="B571" s="318">
        <f>VLOOKUP($A$1,WUP!$A:$TL,C571,0)</f>
        <v>34.772055280452058</v>
      </c>
      <c r="C571" s="192">
        <v>8</v>
      </c>
    </row>
    <row r="572" spans="1:3" ht="15" customHeight="1">
      <c r="A572" s="325">
        <v>2015</v>
      </c>
      <c r="B572" s="318">
        <f>VLOOKUP($A$1,WUP!$A:$TL,C572,0)</f>
        <v>36.961968229408768</v>
      </c>
      <c r="C572" s="192">
        <v>9</v>
      </c>
    </row>
    <row r="573" spans="1:3" ht="15" customHeight="1">
      <c r="A573" s="325">
        <v>2020</v>
      </c>
      <c r="B573" s="318">
        <f>VLOOKUP($A$1,WUP!$A:$TL,C573,0)</f>
        <v>39.285965131122509</v>
      </c>
      <c r="C573" s="192">
        <v>10</v>
      </c>
    </row>
    <row r="574" spans="1:3" ht="15" customHeight="1">
      <c r="A574" s="325">
        <v>2025</v>
      </c>
      <c r="B574" s="318">
        <f>VLOOKUP($A$1,WUP!$A:$TL,C574,0)</f>
        <v>41.901834080711922</v>
      </c>
      <c r="C574" s="192">
        <v>11</v>
      </c>
    </row>
    <row r="575" spans="1:3" ht="15" customHeight="1">
      <c r="A575" s="325">
        <v>2030</v>
      </c>
      <c r="B575" s="318">
        <f>VLOOKUP($A$1,WUP!$A:$TL,C575,0)</f>
        <v>44.781302822263235</v>
      </c>
      <c r="C575" s="192">
        <v>12</v>
      </c>
    </row>
    <row r="576" spans="1:3" ht="15" customHeight="1">
      <c r="A576" s="325">
        <v>2035</v>
      </c>
      <c r="B576" s="318">
        <f>VLOOKUP($A$1,WUP!$A:$TL,C576,0)</f>
        <v>47.88202224431349</v>
      </c>
      <c r="C576" s="192">
        <v>13</v>
      </c>
    </row>
    <row r="577" spans="1:12" ht="15" customHeight="1">
      <c r="A577" s="325">
        <v>2040</v>
      </c>
      <c r="B577" s="318">
        <f>VLOOKUP($A$1,WUP!$A:$TL,C577,0)</f>
        <v>51.035230830456953</v>
      </c>
      <c r="C577" s="192">
        <v>14</v>
      </c>
    </row>
    <row r="578" spans="1:12" ht="15" customHeight="1">
      <c r="A578" s="325">
        <v>2045</v>
      </c>
      <c r="B578" s="318">
        <f>VLOOKUP($A$1,WUP!$A:$TL,C578,0)</f>
        <v>54.178036961366473</v>
      </c>
      <c r="C578" s="192">
        <v>15</v>
      </c>
    </row>
    <row r="579" spans="1:12" ht="15" customHeight="1">
      <c r="A579" s="325">
        <v>2050</v>
      </c>
      <c r="B579" s="318">
        <f>VLOOKUP($A$1,WUP!$A:$TL,C579,0)</f>
        <v>57.293758624114723</v>
      </c>
      <c r="C579" s="192">
        <v>16</v>
      </c>
    </row>
    <row r="580" spans="1:12" ht="15" customHeight="1">
      <c r="A580" s="277"/>
      <c r="B580" s="278"/>
      <c r="C580" s="278"/>
      <c r="D580" s="278"/>
      <c r="K580" s="272"/>
      <c r="L580" s="272"/>
    </row>
    <row r="581" spans="1:12" ht="15" customHeight="1">
      <c r="A581" s="199"/>
      <c r="B581" s="278"/>
      <c r="C581" s="278"/>
      <c r="D581" s="278"/>
      <c r="K581" s="272"/>
      <c r="L581" s="272"/>
    </row>
    <row r="582" spans="1:12" ht="15" customHeight="1">
      <c r="A582" s="199"/>
      <c r="B582" s="278"/>
      <c r="C582" s="278"/>
      <c r="D582" s="278"/>
      <c r="K582" s="272"/>
      <c r="L582" s="272"/>
    </row>
    <row r="583" spans="1:12" ht="15" customHeight="1">
      <c r="B583" s="278"/>
      <c r="C583" s="278"/>
      <c r="D583" s="278"/>
      <c r="K583" s="272"/>
      <c r="L583" s="272"/>
    </row>
    <row r="584" spans="1:12" ht="15" customHeight="1">
      <c r="B584" s="278"/>
      <c r="C584" s="278"/>
      <c r="D584" s="278"/>
      <c r="K584" s="272"/>
      <c r="L584" s="272"/>
    </row>
    <row r="585" spans="1:12" ht="15" customHeight="1">
      <c r="B585" s="278"/>
      <c r="C585" s="278"/>
      <c r="D585" s="278"/>
      <c r="K585" s="272"/>
      <c r="L585" s="272"/>
    </row>
    <row r="586" spans="1:12" ht="15" customHeight="1">
      <c r="B586" s="278"/>
      <c r="C586" s="278"/>
      <c r="D586" s="278"/>
      <c r="K586" s="272"/>
      <c r="L586" s="272"/>
    </row>
    <row r="587" spans="1:12" ht="15" customHeight="1">
      <c r="B587" s="245"/>
      <c r="C587" s="245"/>
      <c r="D587" s="245"/>
      <c r="E587" s="245"/>
      <c r="F587" s="245"/>
      <c r="G587" s="245"/>
      <c r="H587" s="245"/>
      <c r="I587" s="279"/>
      <c r="J587" s="279"/>
      <c r="K587" s="215"/>
      <c r="L587" s="215"/>
    </row>
    <row r="588" spans="1:12" ht="15" customHeight="1">
      <c r="B588" s="245"/>
      <c r="C588" s="245"/>
      <c r="D588" s="245"/>
      <c r="E588" s="245"/>
      <c r="F588" s="245"/>
      <c r="G588" s="245"/>
      <c r="H588" s="245"/>
      <c r="I588" s="279"/>
      <c r="J588" s="279"/>
      <c r="K588" s="215"/>
      <c r="L588" s="215"/>
    </row>
    <row r="589" spans="1:12" ht="15" customHeight="1">
      <c r="K589" s="272"/>
      <c r="L589" s="272"/>
    </row>
    <row r="590" spans="1:12" ht="15" customHeight="1">
      <c r="K590" s="272"/>
      <c r="L590" s="272"/>
    </row>
    <row r="591" spans="1:12" ht="15" customHeight="1">
      <c r="K591" s="272"/>
      <c r="L591" s="272"/>
    </row>
    <row r="592" spans="1:12" ht="15" customHeight="1">
      <c r="K592" s="272"/>
      <c r="L592" s="272"/>
    </row>
    <row r="593" spans="1:21" ht="15" customHeight="1">
      <c r="K593" s="272"/>
      <c r="L593" s="272"/>
    </row>
    <row r="594" spans="1:21" ht="15" customHeight="1">
      <c r="K594" s="272"/>
      <c r="L594" s="272"/>
    </row>
    <row r="595" spans="1:21" ht="15" customHeight="1">
      <c r="A595" s="185" t="s">
        <v>709</v>
      </c>
      <c r="K595" s="272"/>
      <c r="L595" s="272"/>
    </row>
    <row r="596" spans="1:21" ht="15" customHeight="1">
      <c r="A596" s="276" t="s">
        <v>1175</v>
      </c>
      <c r="K596" s="272"/>
      <c r="L596" s="272"/>
    </row>
    <row r="597" spans="1:21" ht="15" customHeight="1">
      <c r="A597" s="293"/>
      <c r="B597" s="293"/>
      <c r="K597" s="272"/>
      <c r="L597" s="272"/>
    </row>
    <row r="598" spans="1:21" ht="15" customHeight="1">
      <c r="A598" s="322" t="s">
        <v>730</v>
      </c>
      <c r="B598" s="319"/>
    </row>
    <row r="600" spans="1:21" ht="15" customHeight="1">
      <c r="A600" s="324" t="s">
        <v>732</v>
      </c>
    </row>
    <row r="601" spans="1:21" ht="15" customHeight="1">
      <c r="A601" s="316" t="s">
        <v>646</v>
      </c>
      <c r="B601" s="313" t="s">
        <v>2</v>
      </c>
      <c r="C601" s="314" t="s">
        <v>1</v>
      </c>
      <c r="D601" s="315" t="s">
        <v>18</v>
      </c>
      <c r="F601" s="186"/>
      <c r="G601" s="186"/>
      <c r="H601" s="186"/>
      <c r="I601" s="186"/>
      <c r="J601" s="186"/>
      <c r="K601" s="186"/>
      <c r="L601" s="186"/>
      <c r="M601" s="186"/>
      <c r="N601" s="186"/>
      <c r="O601" s="186"/>
      <c r="P601" s="186"/>
      <c r="Q601" s="186"/>
      <c r="R601" s="186"/>
      <c r="S601" s="186"/>
      <c r="T601" s="186"/>
      <c r="U601" s="186"/>
    </row>
    <row r="602" spans="1:21" ht="15" customHeight="1">
      <c r="A602" s="325" t="s">
        <v>20</v>
      </c>
      <c r="B602" s="310">
        <f>SUMIF('Migrant stock by age'!$C$4:$C$123,'Sub-regional profiles'!$A$1, 'Migrant stock by age'!U$4:U$123)+SUMIF('Migrant stock by age'!$B$4:$B$123,'Sub-regional profiles'!$A$1, 'Migrant stock by age'!U$4:U$123)</f>
        <v>74687</v>
      </c>
      <c r="C602" s="311">
        <f>SUMIF('Migrant stock by age'!$C$4:$C$123,'Sub-regional profiles'!$A$1, 'Migrant stock by age'!AL$4:AL$123)+SUMIF('Migrant stock by age'!$B$4:$B$123,'Sub-regional profiles'!$A$1, 'Migrant stock by age'!AL$4:AL$123)</f>
        <v>71155</v>
      </c>
      <c r="D602" s="312">
        <f>SUMIF('Migrant stock by age'!$C$4:$C$123,'Sub-regional profiles'!$A$1, 'Migrant stock by age'!D$4:D$123)+SUMIF('Migrant stock by age'!$B$4:$B$123,'Sub-regional profiles'!$A$1, 'Migrant stock by age'!D$4:D$123)</f>
        <v>145842</v>
      </c>
      <c r="E602" s="186"/>
      <c r="F602" s="186"/>
      <c r="G602" s="186"/>
      <c r="H602" s="186"/>
      <c r="I602" s="186"/>
      <c r="J602" s="186"/>
      <c r="K602" s="186"/>
      <c r="L602" s="186"/>
      <c r="M602" s="186"/>
      <c r="N602" s="186"/>
      <c r="O602" s="186"/>
      <c r="P602" s="186"/>
      <c r="Q602" s="186"/>
      <c r="R602" s="186"/>
      <c r="S602" s="186"/>
      <c r="T602" s="186"/>
      <c r="U602" s="186"/>
    </row>
    <row r="603" spans="1:21" ht="15" customHeight="1">
      <c r="A603" s="325" t="s">
        <v>682</v>
      </c>
      <c r="B603" s="310">
        <f>SUMIF('Migrant stock by age'!$C$4:$C$123,'Sub-regional profiles'!$A$1, 'Migrant stock by age'!V$4:V$123)+SUMIF('Migrant stock by age'!$B$4:$B$123,'Sub-regional profiles'!$A$1, 'Migrant stock by age'!V$4:V$123)</f>
        <v>62738</v>
      </c>
      <c r="C603" s="311">
        <f>SUMIF('Migrant stock by age'!$C$4:$C$123,'Sub-regional profiles'!$A$1, 'Migrant stock by age'!AM$4:AM$123)+SUMIF('Migrant stock by age'!$B$4:$B$123,'Sub-regional profiles'!$A$1, 'Migrant stock by age'!AM$4:AM$123)</f>
        <v>59855</v>
      </c>
      <c r="D603" s="312">
        <f>SUMIF('Migrant stock by age'!$C$4:$C$123,'Sub-regional profiles'!$A$1, 'Migrant stock by age'!E$4:E$123)+SUMIF('Migrant stock by age'!$B$4:$B$123,'Sub-regional profiles'!$A$1, 'Migrant stock by age'!E$4:E$123)</f>
        <v>122593</v>
      </c>
      <c r="E603" s="192">
        <v>20</v>
      </c>
    </row>
    <row r="604" spans="1:21" ht="15" customHeight="1">
      <c r="A604" s="325" t="s">
        <v>683</v>
      </c>
      <c r="B604" s="310">
        <f>SUMIF('Migrant stock by age'!$C$4:$C$123,'Sub-regional profiles'!$A$1, 'Migrant stock by age'!W$4:W$123)+SUMIF('Migrant stock by age'!$B$4:$B$123,'Sub-regional profiles'!$A$1, 'Migrant stock by age'!W$4:W$123)</f>
        <v>55805</v>
      </c>
      <c r="C604" s="311">
        <f>SUMIF('Migrant stock by age'!$C$4:$C$123,'Sub-regional profiles'!$A$1, 'Migrant stock by age'!AN$4:AN$123)+SUMIF('Migrant stock by age'!$B$4:$B$123,'Sub-regional profiles'!$A$1, 'Migrant stock by age'!AN$4:AN$123)</f>
        <v>54010</v>
      </c>
      <c r="D604" s="312">
        <f>SUMIF('Migrant stock by age'!$C$4:$C$123,'Sub-regional profiles'!$A$1, 'Migrant stock by age'!F$4:F$123)+SUMIF('Migrant stock by age'!$B$4:$B$123,'Sub-regional profiles'!$A$1, 'Migrant stock by age'!F$4:F$123)</f>
        <v>109815</v>
      </c>
      <c r="E604" s="192">
        <v>21</v>
      </c>
    </row>
    <row r="605" spans="1:21" ht="15" customHeight="1">
      <c r="A605" s="325" t="s">
        <v>647</v>
      </c>
      <c r="B605" s="310">
        <f>SUMIF('Migrant stock by age'!$C$4:$C$123,'Sub-regional profiles'!$A$1, 'Migrant stock by age'!X$4:X$123)+SUMIF('Migrant stock by age'!$B$4:$B$123,'Sub-regional profiles'!$A$1, 'Migrant stock by age'!X$4:X$123)</f>
        <v>58315</v>
      </c>
      <c r="C605" s="311">
        <f>SUMIF('Migrant stock by age'!$C$4:$C$123,'Sub-regional profiles'!$A$1, 'Migrant stock by age'!AO$4:AO$123)+SUMIF('Migrant stock by age'!$B$4:$B$123,'Sub-regional profiles'!$A$1, 'Migrant stock by age'!AO$4:AO$123)</f>
        <v>56749</v>
      </c>
      <c r="D605" s="312">
        <f>SUMIF('Migrant stock by age'!$C$4:$C$123,'Sub-regional profiles'!$A$1, 'Migrant stock by age'!G$4:G$123)+SUMIF('Migrant stock by age'!$B$4:$B$123,'Sub-regional profiles'!$A$1, 'Migrant stock by age'!G$4:G$123)</f>
        <v>115064</v>
      </c>
      <c r="E605" s="192">
        <v>22</v>
      </c>
    </row>
    <row r="606" spans="1:21" ht="15" customHeight="1">
      <c r="A606" s="325" t="s">
        <v>648</v>
      </c>
      <c r="B606" s="310">
        <f>SUMIF('Migrant stock by age'!$C$4:$C$123,'Sub-regional profiles'!$A$1, 'Migrant stock by age'!Y$4:Y$123)+SUMIF('Migrant stock by age'!$B$4:$B$123,'Sub-regional profiles'!$A$1, 'Migrant stock by age'!Y$4:Y$123)</f>
        <v>69072</v>
      </c>
      <c r="C606" s="311">
        <f>SUMIF('Migrant stock by age'!$C$4:$C$123,'Sub-regional profiles'!$A$1, 'Migrant stock by age'!AP$4:AP$123)+SUMIF('Migrant stock by age'!$B$4:$B$123,'Sub-regional profiles'!$A$1, 'Migrant stock by age'!AP$4:AP$123)</f>
        <v>66310</v>
      </c>
      <c r="D606" s="312">
        <f>SUMIF('Migrant stock by age'!$C$4:$C$123,'Sub-regional profiles'!$A$1, 'Migrant stock by age'!H$4:H$123)+SUMIF('Migrant stock by age'!$B$4:$B$123,'Sub-regional profiles'!$A$1, 'Migrant stock by age'!H$4:H$123)</f>
        <v>135382</v>
      </c>
      <c r="E606" s="192">
        <v>23</v>
      </c>
    </row>
    <row r="607" spans="1:21" ht="15" customHeight="1">
      <c r="A607" s="325" t="s">
        <v>649</v>
      </c>
      <c r="B607" s="310">
        <f>SUMIF('Migrant stock by age'!$C$4:$C$123,'Sub-regional profiles'!$A$1, 'Migrant stock by age'!Z$4:Z$123)+SUMIF('Migrant stock by age'!$B$4:$B$123,'Sub-regional profiles'!$A$1, 'Migrant stock by age'!Z$4:Z$123)</f>
        <v>74081</v>
      </c>
      <c r="C607" s="311">
        <f>SUMIF('Migrant stock by age'!$C$4:$C$123,'Sub-regional profiles'!$A$1, 'Migrant stock by age'!AQ$4:AQ$123)+SUMIF('Migrant stock by age'!$B$4:$B$123,'Sub-regional profiles'!$A$1, 'Migrant stock by age'!AQ$4:AQ$123)</f>
        <v>70732</v>
      </c>
      <c r="D607" s="312">
        <f>SUMIF('Migrant stock by age'!$C$4:$C$123,'Sub-regional profiles'!$A$1, 'Migrant stock by age'!I$4:I$123)+SUMIF('Migrant stock by age'!$B$4:$B$123,'Sub-regional profiles'!$A$1, 'Migrant stock by age'!I$4:I$123)</f>
        <v>144813</v>
      </c>
      <c r="E607" s="192">
        <v>24</v>
      </c>
    </row>
    <row r="608" spans="1:21" ht="15" customHeight="1">
      <c r="A608" s="325" t="s">
        <v>684</v>
      </c>
      <c r="B608" s="310">
        <f>SUMIF('Migrant stock by age'!$C$4:$C$123,'Sub-regional profiles'!$A$1, 'Migrant stock by age'!AA$4:AA$123)+SUMIF('Migrant stock by age'!$B$4:$B$123,'Sub-regional profiles'!$A$1, 'Migrant stock by age'!AA$4:AA$123)</f>
        <v>69425</v>
      </c>
      <c r="C608" s="311">
        <f>SUMIF('Migrant stock by age'!$C$4:$C$123,'Sub-regional profiles'!$A$1, 'Migrant stock by age'!AR$4:AR$123)+SUMIF('Migrant stock by age'!$B$4:$B$123,'Sub-regional profiles'!$A$1, 'Migrant stock by age'!AR$4:AR$123)</f>
        <v>65275</v>
      </c>
      <c r="D608" s="312">
        <f>SUMIF('Migrant stock by age'!$C$4:$C$123,'Sub-regional profiles'!$A$1, 'Migrant stock by age'!J$4:J$123)+SUMIF('Migrant stock by age'!$B$4:$B$123,'Sub-regional profiles'!$A$1, 'Migrant stock by age'!J$4:J$123)</f>
        <v>134700</v>
      </c>
      <c r="E608" s="192">
        <v>25</v>
      </c>
    </row>
    <row r="609" spans="1:5" ht="15" customHeight="1">
      <c r="A609" s="325" t="s">
        <v>685</v>
      </c>
      <c r="B609" s="310">
        <f>SUMIF('Migrant stock by age'!$C$4:$C$123,'Sub-regional profiles'!$A$1, 'Migrant stock by age'!AB$4:AB$123)+SUMIF('Migrant stock by age'!$B$4:$B$123,'Sub-regional profiles'!$A$1, 'Migrant stock by age'!AB$4:AB$123)</f>
        <v>60791</v>
      </c>
      <c r="C609" s="311">
        <f>SUMIF('Migrant stock by age'!$C$4:$C$123,'Sub-regional profiles'!$A$1, 'Migrant stock by age'!AS$4:AS$123)+SUMIF('Migrant stock by age'!$B$4:$B$123,'Sub-regional profiles'!$A$1, 'Migrant stock by age'!AS$4:AS$123)</f>
        <v>55724</v>
      </c>
      <c r="D609" s="312">
        <f>SUMIF('Migrant stock by age'!$C$4:$C$123,'Sub-regional profiles'!$A$1, 'Migrant stock by age'!K$4:K$123)+SUMIF('Migrant stock by age'!$B$4:$B$123,'Sub-regional profiles'!$A$1, 'Migrant stock by age'!K$4:K$123)</f>
        <v>116515</v>
      </c>
      <c r="E609" s="192">
        <v>26</v>
      </c>
    </row>
    <row r="610" spans="1:5" ht="15" customHeight="1">
      <c r="A610" s="325" t="s">
        <v>686</v>
      </c>
      <c r="B610" s="310">
        <f>SUMIF('Migrant stock by age'!$C$4:$C$123,'Sub-regional profiles'!$A$1, 'Migrant stock by age'!AC$4:AC$123)+SUMIF('Migrant stock by age'!$B$4:$B$123,'Sub-regional profiles'!$A$1, 'Migrant stock by age'!AC$4:AC$123)</f>
        <v>52555</v>
      </c>
      <c r="C610" s="311">
        <f>SUMIF('Migrant stock by age'!$C$4:$C$123,'Sub-regional profiles'!$A$1, 'Migrant stock by age'!AT$4:AT$123)+SUMIF('Migrant stock by age'!$B$4:$B$123,'Sub-regional profiles'!$A$1, 'Migrant stock by age'!AT$4:AT$123)</f>
        <v>45950</v>
      </c>
      <c r="D610" s="312">
        <f>SUMIF('Migrant stock by age'!$C$4:$C$123,'Sub-regional profiles'!$A$1, 'Migrant stock by age'!L$4:L$123)+SUMIF('Migrant stock by age'!$B$4:$B$123,'Sub-regional profiles'!$A$1, 'Migrant stock by age'!L$4:L$123)</f>
        <v>98505</v>
      </c>
      <c r="E610" s="192">
        <v>27</v>
      </c>
    </row>
    <row r="611" spans="1:5" ht="15" customHeight="1">
      <c r="A611" s="325" t="s">
        <v>687</v>
      </c>
      <c r="B611" s="310">
        <f>SUMIF('Migrant stock by age'!$C$4:$C$123,'Sub-regional profiles'!$A$1, 'Migrant stock by age'!AD$4:AD$123)+SUMIF('Migrant stock by age'!$B$4:$B$123,'Sub-regional profiles'!$A$1, 'Migrant stock by age'!AD$4:AD$123)</f>
        <v>45170</v>
      </c>
      <c r="C611" s="311">
        <f>SUMIF('Migrant stock by age'!$C$4:$C$123,'Sub-regional profiles'!$A$1, 'Migrant stock by age'!AU$4:AU$123)+SUMIF('Migrant stock by age'!$B$4:$B$123,'Sub-regional profiles'!$A$1, 'Migrant stock by age'!AU$4:AU$123)</f>
        <v>38058</v>
      </c>
      <c r="D611" s="312">
        <f>SUMIF('Migrant stock by age'!$C$4:$C$123,'Sub-regional profiles'!$A$1, 'Migrant stock by age'!M$4:M$123)+SUMIF('Migrant stock by age'!$B$4:$B$123,'Sub-regional profiles'!$A$1, 'Migrant stock by age'!M$4:M$123)</f>
        <v>83228</v>
      </c>
      <c r="E611" s="192">
        <v>28</v>
      </c>
    </row>
    <row r="612" spans="1:5" ht="15" customHeight="1">
      <c r="A612" s="325" t="s">
        <v>688</v>
      </c>
      <c r="B612" s="310">
        <f>SUMIF('Migrant stock by age'!$C$4:$C$123,'Sub-regional profiles'!$A$1, 'Migrant stock by age'!AE$4:AE$123)+SUMIF('Migrant stock by age'!$B$4:$B$123,'Sub-regional profiles'!$A$1, 'Migrant stock by age'!AE$4:AE$123)</f>
        <v>36338</v>
      </c>
      <c r="C612" s="311">
        <f>SUMIF('Migrant stock by age'!$C$4:$C$123,'Sub-regional profiles'!$A$1, 'Migrant stock by age'!AV$4:AV$123)+SUMIF('Migrant stock by age'!$B$4:$B$123,'Sub-regional profiles'!$A$1, 'Migrant stock by age'!AV$4:AV$123)</f>
        <v>30196</v>
      </c>
      <c r="D612" s="312">
        <f>SUMIF('Migrant stock by age'!$C$4:$C$123,'Sub-regional profiles'!$A$1, 'Migrant stock by age'!N$4:N$123)+SUMIF('Migrant stock by age'!$B$4:$B$123,'Sub-regional profiles'!$A$1, 'Migrant stock by age'!N$4:N$123)</f>
        <v>66534</v>
      </c>
      <c r="E612" s="192">
        <v>29</v>
      </c>
    </row>
    <row r="613" spans="1:5" ht="15" customHeight="1">
      <c r="A613" s="325" t="s">
        <v>689</v>
      </c>
      <c r="B613" s="310">
        <f>SUMIF('Migrant stock by age'!$C$4:$C$123,'Sub-regional profiles'!$A$1, 'Migrant stock by age'!AF$4:AF$123)+SUMIF('Migrant stock by age'!$B$4:$B$123,'Sub-regional profiles'!$A$1, 'Migrant stock by age'!AF$4:AF$123)</f>
        <v>28748</v>
      </c>
      <c r="C613" s="311">
        <f>SUMIF('Migrant stock by age'!$C$4:$C$123,'Sub-regional profiles'!$A$1, 'Migrant stock by age'!AW$4:AW$123)+SUMIF('Migrant stock by age'!$B$4:$B$123,'Sub-regional profiles'!$A$1, 'Migrant stock by age'!AW$4:AW$123)</f>
        <v>24867</v>
      </c>
      <c r="D613" s="312">
        <f>SUMIF('Migrant stock by age'!$C$4:$C$123,'Sub-regional profiles'!$A$1, 'Migrant stock by age'!O$4:O$123)+SUMIF('Migrant stock by age'!$B$4:$B$123,'Sub-regional profiles'!$A$1, 'Migrant stock by age'!O$4:O$123)</f>
        <v>53615</v>
      </c>
      <c r="E613" s="192">
        <v>30</v>
      </c>
    </row>
    <row r="614" spans="1:5" ht="15" customHeight="1">
      <c r="A614" s="325" t="s">
        <v>690</v>
      </c>
      <c r="B614" s="310">
        <f>SUMIF('Migrant stock by age'!$C$4:$C$123,'Sub-regional profiles'!$A$1, 'Migrant stock by age'!AG$4:AG$123)+SUMIF('Migrant stock by age'!$B$4:$B$123,'Sub-regional profiles'!$A$1, 'Migrant stock by age'!AG$4:AG$123)</f>
        <v>22188</v>
      </c>
      <c r="C614" s="311">
        <f>SUMIF('Migrant stock by age'!$C$4:$C$123,'Sub-regional profiles'!$A$1, 'Migrant stock by age'!AX$4:AX$123)+SUMIF('Migrant stock by age'!$B$4:$B$123,'Sub-regional profiles'!$A$1, 'Migrant stock by age'!AX$4:AX$123)</f>
        <v>20806</v>
      </c>
      <c r="D614" s="312">
        <f>SUMIF('Migrant stock by age'!$C$4:$C$123,'Sub-regional profiles'!$A$1, 'Migrant stock by age'!P$4:P$123)+SUMIF('Migrant stock by age'!$B$4:$B$123,'Sub-regional profiles'!$A$1, 'Migrant stock by age'!P$4:P$123)</f>
        <v>42994</v>
      </c>
      <c r="E614" s="192">
        <v>31</v>
      </c>
    </row>
    <row r="615" spans="1:5" ht="15" customHeight="1">
      <c r="A615" s="325" t="s">
        <v>691</v>
      </c>
      <c r="B615" s="310">
        <f>SUMIF('Migrant stock by age'!$C$4:$C$123,'Sub-regional profiles'!$A$1, 'Migrant stock by age'!AH$4:AH$123)+SUMIF('Migrant stock by age'!$B$4:$B$123,'Sub-regional profiles'!$A$1, 'Migrant stock by age'!AH$4:AH$123)</f>
        <v>17268</v>
      </c>
      <c r="C615" s="311">
        <f>SUMIF('Migrant stock by age'!$C$4:$C$123,'Sub-regional profiles'!$A$1, 'Migrant stock by age'!AY$4:AY$123)+SUMIF('Migrant stock by age'!$B$4:$B$123,'Sub-regional profiles'!$A$1, 'Migrant stock by age'!AY$4:AY$123)</f>
        <v>17681</v>
      </c>
      <c r="D615" s="312">
        <f>SUMIF('Migrant stock by age'!$C$4:$C$123,'Sub-regional profiles'!$A$1, 'Migrant stock by age'!Q$4:Q$123)+SUMIF('Migrant stock by age'!$B$4:$B$123,'Sub-regional profiles'!$A$1, 'Migrant stock by age'!Q$4:Q$123)</f>
        <v>34949</v>
      </c>
      <c r="E615" s="192">
        <v>32</v>
      </c>
    </row>
    <row r="616" spans="1:5" ht="15" customHeight="1">
      <c r="A616" s="325" t="s">
        <v>692</v>
      </c>
      <c r="B616" s="310">
        <f>SUMIF('Migrant stock by age'!$C$4:$C$123,'Sub-regional profiles'!$A$1, 'Migrant stock by age'!AI$4:AI$123)+SUMIF('Migrant stock by age'!$B$4:$B$123,'Sub-regional profiles'!$A$1, 'Migrant stock by age'!AI$4:AI$123)</f>
        <v>14166</v>
      </c>
      <c r="C616" s="311">
        <f>SUMIF('Migrant stock by age'!$C$4:$C$123,'Sub-regional profiles'!$A$1, 'Migrant stock by age'!AZ$4:AZ$123)+SUMIF('Migrant stock by age'!$B$4:$B$123,'Sub-regional profiles'!$A$1, 'Migrant stock by age'!AZ$4:AZ$123)</f>
        <v>14259</v>
      </c>
      <c r="D616" s="312">
        <f>SUMIF('Migrant stock by age'!$C$4:$C$123,'Sub-regional profiles'!$A$1, 'Migrant stock by age'!R$4:R$123)+SUMIF('Migrant stock by age'!$B$4:$B$123,'Sub-regional profiles'!$A$1, 'Migrant stock by age'!R$4:R$123)</f>
        <v>28425</v>
      </c>
      <c r="E616" s="192">
        <v>33</v>
      </c>
    </row>
    <row r="617" spans="1:5" ht="15" customHeight="1">
      <c r="A617" s="343" t="s">
        <v>728</v>
      </c>
      <c r="B617" s="310">
        <f>SUMIF('Migrant stock by age'!$C$4:$C$123,'Sub-regional profiles'!$A$1, 'Migrant stock by age'!AJ$4:AJ$123)+SUMIF('Migrant stock by age'!$B$4:$B$123,'Sub-regional profiles'!$A$1, 'Migrant stock by age'!AJ$4:AJ$123)</f>
        <v>14536</v>
      </c>
      <c r="C617" s="311">
        <f>SUMIF('Migrant stock by age'!$C$4:$C$123,'Sub-regional profiles'!$A$1, 'Migrant stock by age'!BA$4:BA$123)+SUMIF('Migrant stock by age'!$B$4:$B$123,'Sub-regional profiles'!$A$1, 'Migrant stock by age'!BA$4:BA$123)</f>
        <v>14582</v>
      </c>
      <c r="D617" s="357">
        <f>SUMIF('Migrant stock by age'!$C$4:$C$123,'Sub-regional profiles'!$A$1, 'Migrant stock by age'!S$4:S$123)+SUMIF('Migrant stock by age'!$B$4:$B$123,'Sub-regional profiles'!$A$1, 'Migrant stock by age'!S$4:S$123)</f>
        <v>29118</v>
      </c>
      <c r="E617" s="192">
        <v>34</v>
      </c>
    </row>
    <row r="618" spans="1:5" ht="15" customHeight="1">
      <c r="A618" s="342" t="s">
        <v>18</v>
      </c>
      <c r="B618" s="358">
        <f>SUMIF('Migrant stock by age'!$C$4:$C$123,'Sub-regional profiles'!$A$1, 'Migrant stock by age'!AK$4:AK$123)+SUMIF('Migrant stock by age'!$B$4:$B$123,'Sub-regional profiles'!$A$1, 'Migrant stock by age'!AK$4:AK$123)</f>
        <v>755883</v>
      </c>
      <c r="C618" s="360">
        <f>SUMIF('Migrant stock by age'!$C$4:$C$123,'Sub-regional profiles'!$A$1, 'Migrant stock by age'!BB$4:BB$123)+SUMIF('Migrant stock by age'!$B$4:$B$123,'Sub-regional profiles'!$A$1, 'Migrant stock by age'!BB$4:BB$123)</f>
        <v>706209</v>
      </c>
      <c r="D618" s="359">
        <f>SUMIF('Migrant stock by age'!$C$4:$C$123,'Sub-regional profiles'!$A$1, 'Migrant stock by age'!T$4:T$123)+SUMIF('Migrant stock by age'!$B$4:$B$123,'Sub-regional profiles'!$A$1, 'Migrant stock by age'!T$4:T$123)</f>
        <v>1462092</v>
      </c>
      <c r="E618" s="281"/>
    </row>
    <row r="619" spans="1:5" ht="15" customHeight="1">
      <c r="A619" s="282" t="s">
        <v>731</v>
      </c>
      <c r="B619" s="196"/>
      <c r="C619" s="196"/>
      <c r="D619" s="196"/>
      <c r="E619" s="196"/>
    </row>
    <row r="621" spans="1:5" ht="15" customHeight="1">
      <c r="A621" s="324" t="s">
        <v>1015</v>
      </c>
      <c r="B621" s="283"/>
      <c r="C621" s="284"/>
    </row>
    <row r="622" spans="1:5" ht="15" customHeight="1">
      <c r="A622" s="316" t="s">
        <v>646</v>
      </c>
      <c r="B622" s="313" t="s">
        <v>707</v>
      </c>
      <c r="C622" s="314" t="s">
        <v>706</v>
      </c>
    </row>
    <row r="623" spans="1:5" ht="15" customHeight="1">
      <c r="A623" s="325" t="s">
        <v>20</v>
      </c>
      <c r="B623" s="318">
        <f t="shared" ref="B623:B638" si="4">B602/$D$618*100*-1</f>
        <v>-5.1082284835701177</v>
      </c>
      <c r="C623" s="327">
        <f t="shared" ref="C623:C638" si="5">C602/$D$618*100</f>
        <v>4.8666568177652296</v>
      </c>
    </row>
    <row r="624" spans="1:5" ht="15" customHeight="1">
      <c r="A624" s="325" t="s">
        <v>682</v>
      </c>
      <c r="B624" s="318">
        <f t="shared" si="4"/>
        <v>-4.290974849735858</v>
      </c>
      <c r="C624" s="327">
        <f t="shared" si="5"/>
        <v>4.0937916355468742</v>
      </c>
    </row>
    <row r="625" spans="1:16" ht="15" customHeight="1">
      <c r="A625" s="325" t="s">
        <v>683</v>
      </c>
      <c r="B625" s="318">
        <f t="shared" si="4"/>
        <v>-3.8167912826279058</v>
      </c>
      <c r="C625" s="327">
        <f t="shared" si="5"/>
        <v>3.6940219904082645</v>
      </c>
    </row>
    <row r="626" spans="1:16" ht="15" customHeight="1">
      <c r="A626" s="325" t="s">
        <v>647</v>
      </c>
      <c r="B626" s="318">
        <f t="shared" si="4"/>
        <v>-3.9884631062887967</v>
      </c>
      <c r="C626" s="327">
        <f t="shared" si="5"/>
        <v>3.8813563031601293</v>
      </c>
    </row>
    <row r="627" spans="1:16" ht="15" customHeight="1">
      <c r="A627" s="325" t="s">
        <v>648</v>
      </c>
      <c r="B627" s="318">
        <f t="shared" si="4"/>
        <v>-4.7241897226713503</v>
      </c>
      <c r="C627" s="327">
        <f t="shared" si="5"/>
        <v>4.5352823214955009</v>
      </c>
    </row>
    <row r="628" spans="1:16" ht="15" customHeight="1">
      <c r="A628" s="325" t="s">
        <v>649</v>
      </c>
      <c r="B628" s="318">
        <f t="shared" si="4"/>
        <v>-5.066781023355575</v>
      </c>
      <c r="C628" s="327">
        <f t="shared" si="5"/>
        <v>4.8377256697936932</v>
      </c>
    </row>
    <row r="629" spans="1:16" ht="15" customHeight="1">
      <c r="A629" s="325" t="s">
        <v>684</v>
      </c>
      <c r="B629" s="318">
        <f t="shared" si="4"/>
        <v>-4.7483332102220652</v>
      </c>
      <c r="C629" s="327">
        <f t="shared" si="5"/>
        <v>4.4644933424162092</v>
      </c>
    </row>
    <row r="630" spans="1:16" ht="15" customHeight="1">
      <c r="A630" s="325" t="s">
        <v>685</v>
      </c>
      <c r="B630" s="318">
        <f t="shared" si="4"/>
        <v>-4.1578094948881459</v>
      </c>
      <c r="C630" s="327">
        <f t="shared" si="5"/>
        <v>3.8112512755695263</v>
      </c>
    </row>
    <row r="631" spans="1:16" ht="15" customHeight="1">
      <c r="A631" s="325" t="s">
        <v>686</v>
      </c>
      <c r="B631" s="318">
        <f t="shared" si="4"/>
        <v>-3.5945070488040423</v>
      </c>
      <c r="C631" s="327">
        <f t="shared" si="5"/>
        <v>3.1427570905250835</v>
      </c>
    </row>
    <row r="632" spans="1:16" ht="15" customHeight="1">
      <c r="A632" s="325" t="s">
        <v>687</v>
      </c>
      <c r="B632" s="318">
        <f t="shared" si="4"/>
        <v>-3.089408874407356</v>
      </c>
      <c r="C632" s="327">
        <f t="shared" si="5"/>
        <v>2.6029825756518745</v>
      </c>
    </row>
    <row r="633" spans="1:16" ht="15" customHeight="1">
      <c r="A633" s="325" t="s">
        <v>688</v>
      </c>
      <c r="B633" s="318">
        <f t="shared" si="4"/>
        <v>-2.4853429195973988</v>
      </c>
      <c r="C633" s="327">
        <f t="shared" si="5"/>
        <v>2.0652599152447317</v>
      </c>
    </row>
    <row r="634" spans="1:16" ht="15" customHeight="1">
      <c r="A634" s="325" t="s">
        <v>689</v>
      </c>
      <c r="B634" s="318">
        <f t="shared" si="4"/>
        <v>-1.9662237396825919</v>
      </c>
      <c r="C634" s="327">
        <f t="shared" si="5"/>
        <v>1.7007821669224643</v>
      </c>
    </row>
    <row r="635" spans="1:16" ht="15" customHeight="1">
      <c r="A635" s="325" t="s">
        <v>690</v>
      </c>
      <c r="B635" s="318">
        <f t="shared" si="4"/>
        <v>-1.5175515631027323</v>
      </c>
      <c r="C635" s="327">
        <f t="shared" si="5"/>
        <v>1.4230294673659387</v>
      </c>
    </row>
    <row r="636" spans="1:16" ht="15" customHeight="1">
      <c r="A636" s="325" t="s">
        <v>691</v>
      </c>
      <c r="B636" s="318">
        <f t="shared" si="4"/>
        <v>-1.1810474306678376</v>
      </c>
      <c r="C636" s="327">
        <f t="shared" si="5"/>
        <v>1.2092946271506855</v>
      </c>
    </row>
    <row r="637" spans="1:16" ht="15" customHeight="1">
      <c r="A637" s="325" t="s">
        <v>692</v>
      </c>
      <c r="B637" s="318">
        <f t="shared" si="4"/>
        <v>-0.96888567887656851</v>
      </c>
      <c r="C637" s="327">
        <f t="shared" si="5"/>
        <v>0.9752464277213746</v>
      </c>
    </row>
    <row r="638" spans="1:16" ht="15" customHeight="1">
      <c r="A638" s="325" t="s">
        <v>728</v>
      </c>
      <c r="B638" s="318">
        <f t="shared" si="4"/>
        <v>-0.99419188395805469</v>
      </c>
      <c r="C638" s="327">
        <f t="shared" si="5"/>
        <v>0.99733806080602316</v>
      </c>
    </row>
    <row r="639" spans="1:16" ht="15" customHeight="1">
      <c r="B639" s="241"/>
      <c r="C639" s="257"/>
    </row>
    <row r="640" spans="1:16" ht="15" customHeight="1">
      <c r="I640" s="285"/>
      <c r="J640" s="285"/>
      <c r="K640" s="285"/>
      <c r="L640" s="272"/>
      <c r="P640" s="232"/>
    </row>
    <row r="641" spans="1:16" ht="15" customHeight="1">
      <c r="I641" s="285"/>
      <c r="J641" s="285"/>
      <c r="K641" s="285"/>
      <c r="L641" s="272"/>
      <c r="P641" s="232"/>
    </row>
    <row r="642" spans="1:16" ht="15" customHeight="1">
      <c r="I642" s="285"/>
      <c r="J642" s="285"/>
      <c r="K642" s="285"/>
      <c r="L642" s="272"/>
      <c r="P642" s="225"/>
    </row>
    <row r="643" spans="1:16" ht="15" customHeight="1">
      <c r="I643" s="285"/>
      <c r="J643" s="285"/>
      <c r="K643" s="285"/>
      <c r="L643" s="272"/>
      <c r="P643" s="225"/>
    </row>
    <row r="644" spans="1:16" ht="15" customHeight="1">
      <c r="I644" s="285"/>
      <c r="J644" s="285"/>
      <c r="K644" s="285"/>
      <c r="L644" s="272"/>
      <c r="P644" s="225"/>
    </row>
    <row r="645" spans="1:16" ht="15" customHeight="1">
      <c r="I645" s="279"/>
      <c r="J645" s="279"/>
      <c r="K645" s="215"/>
      <c r="L645" s="215"/>
      <c r="P645" s="225"/>
    </row>
    <row r="646" spans="1:16" ht="15" customHeight="1">
      <c r="I646" s="279"/>
      <c r="J646" s="279"/>
      <c r="K646" s="215"/>
      <c r="L646" s="215"/>
      <c r="P646" s="225"/>
    </row>
    <row r="647" spans="1:16" ht="15" customHeight="1">
      <c r="I647" s="285"/>
      <c r="J647" s="285"/>
      <c r="K647" s="285"/>
      <c r="L647" s="272"/>
      <c r="P647" s="225"/>
    </row>
    <row r="648" spans="1:16" ht="15" customHeight="1">
      <c r="I648" s="285"/>
      <c r="J648" s="285"/>
      <c r="K648" s="285"/>
      <c r="L648" s="272"/>
      <c r="P648" s="225"/>
    </row>
    <row r="649" spans="1:16" ht="15" customHeight="1">
      <c r="I649" s="285"/>
      <c r="J649" s="285"/>
      <c r="K649" s="285"/>
      <c r="L649" s="272"/>
      <c r="P649" s="225"/>
    </row>
    <row r="650" spans="1:16" ht="15" customHeight="1">
      <c r="I650" s="285"/>
      <c r="J650" s="285"/>
      <c r="K650" s="285"/>
      <c r="L650" s="272"/>
      <c r="P650" s="225"/>
    </row>
    <row r="651" spans="1:16" ht="15" customHeight="1">
      <c r="I651" s="285"/>
      <c r="J651" s="285"/>
      <c r="K651" s="285"/>
      <c r="L651" s="272"/>
      <c r="P651" s="225"/>
    </row>
    <row r="652" spans="1:16" ht="15" customHeight="1">
      <c r="I652" s="285"/>
      <c r="J652" s="285"/>
      <c r="K652" s="285"/>
      <c r="L652" s="272"/>
      <c r="P652" s="225"/>
    </row>
    <row r="653" spans="1:16" ht="15" customHeight="1">
      <c r="I653" s="285"/>
      <c r="J653" s="285"/>
      <c r="K653" s="285"/>
      <c r="L653" s="272"/>
      <c r="P653" s="225"/>
    </row>
    <row r="654" spans="1:16" ht="15" customHeight="1">
      <c r="A654" s="286" t="s">
        <v>733</v>
      </c>
      <c r="B654" s="196"/>
      <c r="C654" s="196"/>
      <c r="D654" s="196"/>
      <c r="E654" s="196"/>
      <c r="F654" s="196"/>
      <c r="G654" s="196"/>
      <c r="H654" s="196"/>
      <c r="I654" s="285"/>
      <c r="J654" s="285"/>
      <c r="K654" s="285"/>
      <c r="L654" s="272"/>
      <c r="P654" s="225"/>
    </row>
    <row r="655" spans="1:16" ht="15" customHeight="1">
      <c r="H655" s="287"/>
      <c r="I655" s="285"/>
      <c r="J655" s="285"/>
      <c r="K655" s="285"/>
      <c r="L655" s="272"/>
      <c r="P655" s="225"/>
    </row>
    <row r="656" spans="1:16" ht="15" customHeight="1">
      <c r="A656" s="324" t="s">
        <v>1138</v>
      </c>
      <c r="B656" s="198"/>
      <c r="C656" s="198"/>
      <c r="H656" s="287"/>
      <c r="I656" s="285"/>
      <c r="J656" s="285"/>
      <c r="K656" s="285"/>
      <c r="L656" s="272"/>
      <c r="P656" s="225"/>
    </row>
    <row r="657" spans="1:16" ht="15" customHeight="1">
      <c r="A657" s="316" t="s">
        <v>646</v>
      </c>
      <c r="B657" s="313" t="s">
        <v>707</v>
      </c>
      <c r="C657" s="314" t="s">
        <v>706</v>
      </c>
      <c r="D657" s="272"/>
      <c r="F657" s="288" t="s">
        <v>1119</v>
      </c>
      <c r="H657" s="287"/>
      <c r="I657" s="285"/>
      <c r="J657" s="285"/>
      <c r="K657" s="285"/>
      <c r="L657" s="272"/>
      <c r="P657" s="225"/>
    </row>
    <row r="658" spans="1:16" ht="15" customHeight="1">
      <c r="A658" s="325" t="s">
        <v>20</v>
      </c>
      <c r="B658" s="318">
        <f t="shared" ref="B658:B673" si="6">B602/(F658*1000)*100*-1</f>
        <v>-0.54467236666695851</v>
      </c>
      <c r="C658" s="327">
        <f t="shared" ref="C658:C673" si="7">C602/(F658*1000)*100</f>
        <v>0.51891443290247874</v>
      </c>
      <c r="D658" s="289"/>
      <c r="F658" s="290">
        <f>SUMIF('Migrant stock by age'!$C$4:$C$123,'Sub-regional profiles'!$A$1, 'Migrant stock by age'!BC$4:BC$123)+SUMIF('Migrant stock by age'!$B$4:$B$123,'Sub-regional profiles'!$A$1, 'Migrant stock by age'!BC$4:BC$123)</f>
        <v>13712.279999999999</v>
      </c>
      <c r="H658" s="287"/>
      <c r="I658" s="285"/>
      <c r="J658" s="285"/>
      <c r="K658" s="285"/>
      <c r="L658" s="272"/>
      <c r="P658" s="225"/>
    </row>
    <row r="659" spans="1:16" ht="15" customHeight="1">
      <c r="A659" s="325" t="s">
        <v>682</v>
      </c>
      <c r="B659" s="318">
        <f t="shared" si="6"/>
        <v>-0.5090152277806228</v>
      </c>
      <c r="C659" s="327">
        <f t="shared" si="7"/>
        <v>0.48562444545266314</v>
      </c>
      <c r="D659" s="289"/>
      <c r="F659" s="290">
        <f>SUMIF('Migrant stock by age'!$C$4:$C$123,'Sub-regional profiles'!$A$1, 'Migrant stock by age'!BD$4:BD$123)+SUMIF('Migrant stock by age'!$B$4:$B$123,'Sub-regional profiles'!$A$1, 'Migrant stock by age'!BD$4:BD$123)</f>
        <v>12325.368</v>
      </c>
      <c r="H659" s="287"/>
      <c r="I659" s="285"/>
      <c r="J659" s="285"/>
      <c r="K659" s="285"/>
      <c r="L659" s="272"/>
      <c r="P659" s="225"/>
    </row>
    <row r="660" spans="1:16" ht="15" customHeight="1">
      <c r="A660" s="325" t="s">
        <v>683</v>
      </c>
      <c r="B660" s="318">
        <f t="shared" si="6"/>
        <v>-0.50651710199786748</v>
      </c>
      <c r="C660" s="327">
        <f t="shared" si="7"/>
        <v>0.49022468737397773</v>
      </c>
      <c r="D660" s="289"/>
      <c r="F660" s="290">
        <f>SUMIF('Migrant stock by age'!$C$4:$C$123,'Sub-regional profiles'!$A$1, 'Migrant stock by age'!BE$4:BE$123)+SUMIF('Migrant stock by age'!$B$4:$B$123,'Sub-regional profiles'!$A$1, 'Migrant stock by age'!BE$4:BE$123)</f>
        <v>11017.397000000001</v>
      </c>
      <c r="H660" s="287"/>
      <c r="I660" s="285"/>
      <c r="J660" s="285"/>
      <c r="K660" s="285"/>
      <c r="L660" s="272"/>
      <c r="P660" s="225"/>
    </row>
    <row r="661" spans="1:16" ht="15" customHeight="1">
      <c r="A661" s="325" t="s">
        <v>647</v>
      </c>
      <c r="B661" s="318">
        <f t="shared" si="6"/>
        <v>-0.59617029972905267</v>
      </c>
      <c r="C661" s="327">
        <f t="shared" si="7"/>
        <v>0.58016065059288358</v>
      </c>
      <c r="D661" s="289"/>
      <c r="F661" s="290">
        <f>SUMIF('Migrant stock by age'!$C$4:$C$123,'Sub-regional profiles'!$A$1, 'Migrant stock by age'!BF$4:BF$123)+SUMIF('Migrant stock by age'!$B$4:$B$123,'Sub-regional profiles'!$A$1, 'Migrant stock by age'!BF$4:BF$123)</f>
        <v>9781.6009999999987</v>
      </c>
      <c r="H661" s="287"/>
      <c r="I661" s="285"/>
      <c r="J661" s="285"/>
      <c r="K661" s="285"/>
      <c r="L661" s="272"/>
      <c r="P661" s="225"/>
    </row>
    <row r="662" spans="1:16" ht="15" customHeight="1">
      <c r="A662" s="325" t="s">
        <v>648</v>
      </c>
      <c r="B662" s="318">
        <f t="shared" si="6"/>
        <v>-0.80043470446249998</v>
      </c>
      <c r="C662" s="327">
        <f t="shared" si="7"/>
        <v>0.76842751408542354</v>
      </c>
      <c r="D662" s="289"/>
      <c r="F662" s="290">
        <f>SUMIF('Migrant stock by age'!$C$4:$C$123,'Sub-regional profiles'!$A$1, 'Migrant stock by age'!BG$4:BG$123)+SUMIF('Migrant stock by age'!$B$4:$B$123,'Sub-regional profiles'!$A$1, 'Migrant stock by age'!BG$4:BG$123)</f>
        <v>8629.3109999999997</v>
      </c>
      <c r="H662" s="287"/>
      <c r="I662" s="285"/>
      <c r="J662" s="285"/>
      <c r="K662" s="285"/>
      <c r="L662" s="272"/>
      <c r="P662" s="225"/>
    </row>
    <row r="663" spans="1:16" ht="15" customHeight="1">
      <c r="A663" s="325" t="s">
        <v>649</v>
      </c>
      <c r="B663" s="318">
        <f t="shared" si="6"/>
        <v>-1.0200306363057434</v>
      </c>
      <c r="C663" s="327">
        <f t="shared" si="7"/>
        <v>0.9739178327395398</v>
      </c>
      <c r="D663" s="289"/>
      <c r="F663" s="290">
        <f>SUMIF('Migrant stock by age'!$C$4:$C$123,'Sub-regional profiles'!$A$1, 'Migrant stock by age'!BH$4:BH$123)+SUMIF('Migrant stock by age'!$B$4:$B$123,'Sub-regional profiles'!$A$1, 'Migrant stock by age'!BH$4:BH$123)</f>
        <v>7262.625</v>
      </c>
      <c r="H663" s="287"/>
      <c r="I663" s="285"/>
      <c r="J663" s="285"/>
      <c r="K663" s="285"/>
      <c r="L663" s="272"/>
      <c r="P663" s="225"/>
    </row>
    <row r="664" spans="1:16" ht="15" customHeight="1">
      <c r="A664" s="325" t="s">
        <v>684</v>
      </c>
      <c r="B664" s="318">
        <f t="shared" si="6"/>
        <v>-1.167984522207268</v>
      </c>
      <c r="C664" s="327">
        <f t="shared" si="7"/>
        <v>1.0981662180349931</v>
      </c>
      <c r="D664" s="289"/>
      <c r="F664" s="290">
        <f>SUMIF('Migrant stock by age'!$C$4:$C$123,'Sub-regional profiles'!$A$1, 'Migrant stock by age'!BI$4:BI$123)+SUMIF('Migrant stock by age'!$B$4:$B$123,'Sub-regional profiles'!$A$1, 'Migrant stock by age'!BI$4:BI$123)</f>
        <v>5944</v>
      </c>
      <c r="H664" s="287"/>
      <c r="I664" s="285"/>
      <c r="J664" s="285"/>
      <c r="K664" s="285"/>
      <c r="L664" s="272"/>
      <c r="P664" s="225"/>
    </row>
    <row r="665" spans="1:16" ht="15" customHeight="1">
      <c r="A665" s="325" t="s">
        <v>685</v>
      </c>
      <c r="B665" s="318">
        <f t="shared" si="6"/>
        <v>-1.2483689739311004</v>
      </c>
      <c r="C665" s="327">
        <f t="shared" si="7"/>
        <v>1.1443159793939339</v>
      </c>
      <c r="D665" s="289"/>
      <c r="F665" s="290">
        <f>SUMIF('Migrant stock by age'!$C$4:$C$123,'Sub-regional profiles'!$A$1, 'Migrant stock by age'!BJ$4:BJ$123)+SUMIF('Migrant stock by age'!$B$4:$B$123,'Sub-regional profiles'!$A$1, 'Migrant stock by age'!BJ$4:BJ$123)</f>
        <v>4869.634</v>
      </c>
      <c r="H665" s="287"/>
      <c r="I665" s="285"/>
      <c r="J665" s="285"/>
      <c r="K665" s="285"/>
      <c r="L665" s="272"/>
      <c r="P665" s="225"/>
    </row>
    <row r="666" spans="1:16" ht="15" customHeight="1">
      <c r="A666" s="325" t="s">
        <v>686</v>
      </c>
      <c r="B666" s="318">
        <f t="shared" si="6"/>
        <v>-1.3541445506471448</v>
      </c>
      <c r="C666" s="327">
        <f t="shared" si="7"/>
        <v>1.1839585596467759</v>
      </c>
      <c r="D666" s="289"/>
      <c r="F666" s="290">
        <f>SUMIF('Migrant stock by age'!$C$4:$C$123,'Sub-regional profiles'!$A$1, 'Migrant stock by age'!BK$4:BK$123)+SUMIF('Migrant stock by age'!$B$4:$B$123,'Sub-regional profiles'!$A$1, 'Migrant stock by age'!BK$4:BK$123)</f>
        <v>3881.0480000000002</v>
      </c>
      <c r="H666" s="287"/>
      <c r="I666" s="285"/>
      <c r="J666" s="285"/>
      <c r="K666" s="285"/>
      <c r="L666" s="272"/>
      <c r="P666" s="225"/>
    </row>
    <row r="667" spans="1:16" ht="15" customHeight="1">
      <c r="A667" s="325" t="s">
        <v>687</v>
      </c>
      <c r="B667" s="318">
        <f t="shared" si="6"/>
        <v>-1.4341171289845009</v>
      </c>
      <c r="C667" s="327">
        <f t="shared" si="7"/>
        <v>1.2083159108897972</v>
      </c>
      <c r="D667" s="289"/>
      <c r="F667" s="290">
        <f>SUMIF('Migrant stock by age'!$C$4:$C$123,'Sub-regional profiles'!$A$1, 'Migrant stock by age'!BL$4:BL$123)+SUMIF('Migrant stock by age'!$B$4:$B$123,'Sub-regional profiles'!$A$1, 'Migrant stock by age'!BL$4:BL$123)</f>
        <v>3149.6730000000002</v>
      </c>
      <c r="H667" s="287"/>
      <c r="I667" s="285"/>
      <c r="J667" s="285"/>
      <c r="K667" s="285"/>
      <c r="L667" s="272"/>
      <c r="P667" s="225"/>
    </row>
    <row r="668" spans="1:16" ht="15" customHeight="1">
      <c r="A668" s="325" t="s">
        <v>688</v>
      </c>
      <c r="B668" s="318">
        <f t="shared" si="6"/>
        <v>-1.40286046406584</v>
      </c>
      <c r="C668" s="327">
        <f t="shared" si="7"/>
        <v>1.1657431496761546</v>
      </c>
      <c r="D668" s="289"/>
      <c r="F668" s="290">
        <f>SUMIF('Migrant stock by age'!$C$4:$C$123,'Sub-regional profiles'!$A$1, 'Migrant stock by age'!BM$4:BM$123)+SUMIF('Migrant stock by age'!$B$4:$B$123,'Sub-regional profiles'!$A$1, 'Migrant stock by age'!BM$4:BM$123)</f>
        <v>2590.279</v>
      </c>
      <c r="H668" s="287"/>
      <c r="I668" s="285"/>
      <c r="J668" s="285"/>
      <c r="K668" s="285"/>
      <c r="L668" s="272"/>
      <c r="P668" s="225"/>
    </row>
    <row r="669" spans="1:16" ht="15" customHeight="1">
      <c r="A669" s="325" t="s">
        <v>689</v>
      </c>
      <c r="B669" s="318">
        <f t="shared" si="6"/>
        <v>-1.3886574298824124</v>
      </c>
      <c r="C669" s="327">
        <f t="shared" si="7"/>
        <v>1.2011877107585205</v>
      </c>
      <c r="D669" s="289"/>
      <c r="F669" s="290">
        <f>SUMIF('Migrant stock by age'!$C$4:$C$123,'Sub-regional profiles'!$A$1, 'Migrant stock by age'!BN$4:BN$123)+SUMIF('Migrant stock by age'!$B$4:$B$123,'Sub-regional profiles'!$A$1, 'Migrant stock by age'!BN$4:BN$123)</f>
        <v>2070.201</v>
      </c>
      <c r="H669" s="287"/>
      <c r="I669" s="285"/>
      <c r="J669" s="285"/>
      <c r="K669" s="285"/>
      <c r="L669" s="272"/>
      <c r="P669" s="225"/>
    </row>
    <row r="670" spans="1:16" ht="15" customHeight="1">
      <c r="A670" s="325" t="s">
        <v>690</v>
      </c>
      <c r="B670" s="318">
        <f t="shared" si="6"/>
        <v>-1.3743831288090849</v>
      </c>
      <c r="C670" s="327">
        <f t="shared" si="7"/>
        <v>1.2887784107626563</v>
      </c>
      <c r="D670" s="289"/>
      <c r="F670" s="290">
        <f>SUMIF('Migrant stock by age'!$C$4:$C$123,'Sub-regional profiles'!$A$1, 'Migrant stock by age'!BO$4:BO$123)+SUMIF('Migrant stock by age'!$B$4:$B$123,'Sub-regional profiles'!$A$1, 'Migrant stock by age'!BO$4:BO$123)</f>
        <v>1614.3969999999999</v>
      </c>
      <c r="H670" s="287"/>
      <c r="I670" s="285"/>
      <c r="J670" s="285"/>
      <c r="K670" s="285"/>
      <c r="L670" s="272"/>
      <c r="P670" s="225"/>
    </row>
    <row r="671" spans="1:16" ht="15" customHeight="1">
      <c r="A671" s="325" t="s">
        <v>691</v>
      </c>
      <c r="B671" s="318">
        <f t="shared" si="6"/>
        <v>-1.4292122779167336</v>
      </c>
      <c r="C671" s="327">
        <f t="shared" si="7"/>
        <v>1.4633948509292198</v>
      </c>
      <c r="D671" s="289"/>
      <c r="F671" s="290">
        <f>SUMIF('Migrant stock by age'!$C$4:$C$123,'Sub-regional profiles'!$A$1, 'Migrant stock by age'!BP$4:BP$123)+SUMIF('Migrant stock by age'!$B$4:$B$123,'Sub-regional profiles'!$A$1, 'Migrant stock by age'!BP$4:BP$123)</f>
        <v>1208.2180000000001</v>
      </c>
      <c r="H671" s="287"/>
      <c r="I671" s="285"/>
      <c r="J671" s="285"/>
      <c r="K671" s="285"/>
      <c r="L671" s="272"/>
      <c r="P671" s="225"/>
    </row>
    <row r="672" spans="1:16" ht="15" customHeight="1">
      <c r="A672" s="325" t="s">
        <v>692</v>
      </c>
      <c r="B672" s="318">
        <f t="shared" si="6"/>
        <v>-1.7454195980828229</v>
      </c>
      <c r="C672" s="327">
        <f t="shared" si="7"/>
        <v>1.7568783036187332</v>
      </c>
      <c r="D672" s="289"/>
      <c r="F672" s="290">
        <f>SUMIF('Migrant stock by age'!$C$4:$C$123,'Sub-regional profiles'!$A$1, 'Migrant stock by age'!BQ$4:BQ$123)+SUMIF('Migrant stock by age'!$B$4:$B$123,'Sub-regional profiles'!$A$1, 'Migrant stock by age'!BQ$4:BQ$123)</f>
        <v>811.61</v>
      </c>
      <c r="H672" s="287"/>
      <c r="I672" s="285"/>
      <c r="J672" s="285"/>
      <c r="K672" s="285"/>
      <c r="L672" s="272"/>
      <c r="P672" s="225"/>
    </row>
    <row r="673" spans="1:16" ht="15" customHeight="1">
      <c r="A673" s="325" t="s">
        <v>728</v>
      </c>
      <c r="B673" s="318">
        <f t="shared" si="6"/>
        <v>-1.7106972715461237</v>
      </c>
      <c r="C673" s="327">
        <f t="shared" si="7"/>
        <v>1.7161108705067127</v>
      </c>
      <c r="D673" s="289"/>
      <c r="F673" s="290">
        <f>SUMIF('Migrant stock by age'!$C$4:$C$123,'Sub-regional profiles'!$A$1, 'Migrant stock by age'!BR$4:BR$123)+SUMIF('Migrant stock by age'!$B$4:$B$123,'Sub-regional profiles'!$A$1, 'Migrant stock by age'!BR$4:BR$123)</f>
        <v>849.7120000000001</v>
      </c>
      <c r="H673" s="287"/>
      <c r="I673" s="285"/>
      <c r="J673" s="285"/>
      <c r="K673" s="285"/>
      <c r="L673" s="272"/>
      <c r="P673" s="225"/>
    </row>
    <row r="674" spans="1:16" ht="15" customHeight="1">
      <c r="H674" s="287"/>
      <c r="I674" s="285"/>
      <c r="J674" s="285"/>
      <c r="K674" s="285"/>
      <c r="L674" s="272"/>
      <c r="P674" s="225"/>
    </row>
    <row r="675" spans="1:16" ht="15" customHeight="1">
      <c r="H675" s="287"/>
      <c r="I675" s="285"/>
      <c r="J675" s="285"/>
      <c r="K675" s="285"/>
      <c r="L675" s="272"/>
      <c r="P675" s="225"/>
    </row>
    <row r="676" spans="1:16" ht="15" customHeight="1">
      <c r="H676" s="291"/>
      <c r="I676" s="285"/>
      <c r="J676" s="285"/>
      <c r="K676" s="285"/>
      <c r="L676" s="272"/>
      <c r="P676" s="225"/>
    </row>
    <row r="677" spans="1:16" ht="15" customHeight="1">
      <c r="K677" s="272"/>
      <c r="L677" s="272"/>
      <c r="P677" s="272"/>
    </row>
    <row r="678" spans="1:16" ht="15" customHeight="1">
      <c r="K678" s="272"/>
      <c r="L678" s="272"/>
    </row>
    <row r="679" spans="1:16" ht="15" customHeight="1">
      <c r="A679" s="203"/>
      <c r="K679" s="272"/>
      <c r="L679" s="272"/>
    </row>
    <row r="680" spans="1:16" ht="15" customHeight="1">
      <c r="K680" s="272"/>
      <c r="L680" s="272"/>
    </row>
    <row r="681" spans="1:16" ht="15" customHeight="1">
      <c r="A681" s="189"/>
      <c r="B681" s="245"/>
      <c r="C681" s="245"/>
      <c r="D681" s="245"/>
      <c r="E681" s="245"/>
      <c r="F681" s="245"/>
      <c r="G681" s="245"/>
      <c r="H681" s="245"/>
      <c r="K681" s="272"/>
      <c r="L681" s="272"/>
    </row>
    <row r="682" spans="1:16" ht="15" customHeight="1">
      <c r="A682" s="191"/>
      <c r="K682" s="272"/>
      <c r="L682" s="272"/>
    </row>
    <row r="683" spans="1:16" ht="15" customHeight="1">
      <c r="A683" s="280"/>
      <c r="K683" s="272"/>
      <c r="L683" s="272"/>
    </row>
    <row r="684" spans="1:16" ht="15" customHeight="1">
      <c r="A684" s="280"/>
      <c r="K684" s="272"/>
      <c r="L684" s="272"/>
    </row>
    <row r="685" spans="1:16" ht="15" customHeight="1">
      <c r="A685" s="280"/>
      <c r="K685" s="272"/>
      <c r="L685" s="272"/>
    </row>
    <row r="686" spans="1:16" ht="15" customHeight="1">
      <c r="A686" s="280"/>
      <c r="K686" s="272"/>
      <c r="L686" s="272"/>
    </row>
    <row r="687" spans="1:16" ht="15" customHeight="1">
      <c r="A687" s="280"/>
      <c r="K687" s="272"/>
      <c r="L687" s="272"/>
    </row>
    <row r="688" spans="1:16" ht="15" customHeight="1">
      <c r="A688" s="280"/>
      <c r="B688" s="190"/>
      <c r="C688" s="190"/>
      <c r="D688" s="190"/>
      <c r="K688" s="272"/>
      <c r="L688" s="272"/>
    </row>
    <row r="689" spans="1:20" ht="15" customHeight="1">
      <c r="A689" s="286" t="s">
        <v>733</v>
      </c>
      <c r="B689" s="292"/>
      <c r="C689" s="292"/>
      <c r="D689" s="292"/>
      <c r="K689" s="272"/>
      <c r="L689" s="272"/>
    </row>
    <row r="690" spans="1:20" ht="15" customHeight="1">
      <c r="A690" s="280"/>
      <c r="B690" s="292"/>
      <c r="C690" s="292"/>
      <c r="D690" s="292"/>
      <c r="K690" s="272"/>
      <c r="L690" s="272"/>
    </row>
    <row r="691" spans="1:20" ht="15" customHeight="1">
      <c r="A691" s="324" t="s">
        <v>943</v>
      </c>
      <c r="K691" s="272"/>
      <c r="L691" s="272"/>
    </row>
    <row r="692" spans="1:20" ht="15" customHeight="1">
      <c r="A692" s="337" t="s">
        <v>742</v>
      </c>
      <c r="B692" s="333"/>
      <c r="C692" s="333"/>
      <c r="D692" s="333"/>
      <c r="E692" s="333"/>
      <c r="K692" s="272"/>
      <c r="L692" s="272"/>
      <c r="S692" s="186"/>
      <c r="T692" s="186"/>
    </row>
    <row r="693" spans="1:20" ht="15" customHeight="1">
      <c r="A693" s="335" t="str">
        <f>VLOOKUP($A$1&amp;1, 'Mig. stock by origin and destin'!$A$3:$E$17, 2, 0)</f>
        <v>Somalia</v>
      </c>
      <c r="B693" s="338"/>
      <c r="C693" s="338"/>
      <c r="D693" s="333"/>
      <c r="E693" s="310">
        <f>VLOOKUP($A$1&amp;1, 'Mig. stock by origin and destin'!$A$3:$E$17, 3, 0)</f>
        <v>375181</v>
      </c>
      <c r="K693" s="272"/>
      <c r="L693" s="272"/>
    </row>
    <row r="694" spans="1:20" ht="15" customHeight="1">
      <c r="A694" s="335" t="str">
        <f>VLOOKUP($A$1&amp;2, 'Mig. stock by origin and destin'!$A$3:$E$17, 2, 0)</f>
        <v>South Sudan</v>
      </c>
      <c r="B694" s="338"/>
      <c r="C694" s="338"/>
      <c r="D694" s="333"/>
      <c r="E694" s="310">
        <f>VLOOKUP($A$1&amp;2, 'Mig. stock by origin and destin'!$A$3:$E$17, 3, 0)</f>
        <v>301885</v>
      </c>
      <c r="K694" s="272"/>
      <c r="L694" s="272"/>
    </row>
    <row r="695" spans="1:20" ht="15" customHeight="1">
      <c r="A695" s="335" t="str">
        <f>VLOOKUP($A$1&amp;3, 'Mig. stock by origin and destin'!$A$3:$E$17, 2, 0)</f>
        <v>Eritrea</v>
      </c>
      <c r="B695" s="338"/>
      <c r="C695" s="339"/>
      <c r="D695" s="333"/>
      <c r="E695" s="310">
        <f>VLOOKUP($A$1&amp;3, 'Mig. stock by origin and destin'!$A$3:$E$17, 3, 0)</f>
        <v>189466</v>
      </c>
      <c r="K695" s="272"/>
      <c r="L695" s="272"/>
    </row>
    <row r="696" spans="1:20" ht="15" customHeight="1">
      <c r="A696" s="332" t="s">
        <v>944</v>
      </c>
      <c r="B696" s="333"/>
      <c r="C696" s="333"/>
      <c r="D696" s="333"/>
      <c r="E696" s="341">
        <f>SUMIF('Mig. stock by origin and destin'!$C$20:$C$41,'Sub-regional profiles'!$A$1,'Mig. stock by origin and destin'!$D$20:$D$41)+SUMIF('Mig. stock by origin and destin'!$B$20:$B$41,'Sub-regional profiles'!$A$1, 'Mig. stock by origin and destin'!$D$20:$D$41)</f>
        <v>1462092</v>
      </c>
      <c r="F696" s="186"/>
      <c r="K696" s="272"/>
      <c r="L696" s="272"/>
      <c r="M696" s="272"/>
      <c r="N696" s="222"/>
      <c r="O696" s="223"/>
      <c r="P696" s="223"/>
    </row>
    <row r="697" spans="1:20" ht="15" customHeight="1">
      <c r="A697" s="282" t="s">
        <v>731</v>
      </c>
      <c r="B697" s="196"/>
      <c r="C697" s="196"/>
      <c r="D697" s="196"/>
      <c r="E697" s="196"/>
      <c r="F697" s="196"/>
      <c r="K697" s="272"/>
      <c r="L697" s="272"/>
      <c r="M697" s="272"/>
      <c r="N697" s="222"/>
      <c r="O697" s="223"/>
      <c r="P697" s="223"/>
    </row>
    <row r="699" spans="1:20" ht="15" customHeight="1">
      <c r="A699" s="324" t="s">
        <v>1025</v>
      </c>
    </row>
    <row r="700" spans="1:20" ht="15" customHeight="1">
      <c r="A700" s="337" t="s">
        <v>869</v>
      </c>
      <c r="B700" s="333"/>
      <c r="C700" s="333"/>
      <c r="D700" s="333"/>
      <c r="E700" s="333"/>
    </row>
    <row r="701" spans="1:20" ht="15" customHeight="1">
      <c r="A701" s="335" t="str">
        <f>VLOOKUP($A$1&amp;1, 'Mig. stock by origin and destin'!$A$3:$E$17, 4, 0)</f>
        <v>Saudi Arabia</v>
      </c>
      <c r="B701" s="338"/>
      <c r="C701" s="338"/>
      <c r="D701" s="333"/>
      <c r="E701" s="310">
        <f>VLOOKUP($A$1&amp;1, 'Mig. stock by origin and destin'!$A$3:$E$17, 5, 0)</f>
        <v>1133106</v>
      </c>
    </row>
    <row r="702" spans="1:20" ht="15" customHeight="1">
      <c r="A702" s="335" t="str">
        <f>VLOOKUP($A$1&amp;2, 'Mig. stock by origin and destin'!$A$3:$E$17, 4, 0)</f>
        <v>South Sudan</v>
      </c>
      <c r="B702" s="338"/>
      <c r="C702" s="338"/>
      <c r="D702" s="333"/>
      <c r="E702" s="310">
        <f>VLOOKUP($A$1&amp;2, 'Mig. stock by origin and destin'!$A$3:$E$17, 5, 0)</f>
        <v>563135</v>
      </c>
    </row>
    <row r="703" spans="1:20" ht="15" customHeight="1">
      <c r="A703" s="335" t="str">
        <f>VLOOKUP($A$1&amp;3, 'Mig. stock by origin and destin'!$A$3:$E$17, 4, 0)</f>
        <v>Ethiopia</v>
      </c>
      <c r="B703" s="338"/>
      <c r="C703" s="339"/>
      <c r="D703" s="333"/>
      <c r="E703" s="310">
        <f>VLOOKUP($A$1&amp;3, 'Mig. stock by origin and destin'!$A$3:$E$17, 5, 0)</f>
        <v>513305</v>
      </c>
    </row>
    <row r="704" spans="1:20" ht="15" customHeight="1">
      <c r="A704" s="340" t="s">
        <v>1024</v>
      </c>
      <c r="B704" s="333"/>
      <c r="C704" s="333"/>
      <c r="D704" s="333"/>
      <c r="E704" s="341">
        <f>SUMIF('Mig. stock by origin and destin'!$C$20:$C$41,'Sub-regional profiles'!$A$1,'Mig. stock by origin and destin'!$E$20:$E$41)+SUMIF('Mig. stock by origin and destin'!$B$20:$B$41,'Sub-regional profiles'!$A$1, 'Mig. stock by origin and destin'!$E$20:$E$41)</f>
        <v>5382998</v>
      </c>
    </row>
    <row r="705" spans="1:6" ht="15" customHeight="1">
      <c r="A705" s="294" t="s">
        <v>874</v>
      </c>
      <c r="B705" s="196"/>
      <c r="C705" s="196"/>
      <c r="D705" s="196"/>
      <c r="E705" s="196"/>
    </row>
    <row r="707" spans="1:6" ht="15" customHeight="1">
      <c r="A707" s="324" t="s">
        <v>870</v>
      </c>
    </row>
    <row r="708" spans="1:6" ht="15" customHeight="1">
      <c r="A708" s="334" t="s">
        <v>1094</v>
      </c>
      <c r="B708" s="333"/>
      <c r="C708" s="333"/>
      <c r="D708" s="333"/>
      <c r="E708" s="310">
        <f>SUMIF(Remittances!$C$3:$C$24,'Sub-regional profiles'!$A$1, Remittances!$D$3:$D$24)+SUMIF(Remittances!$B$3:$B$24,'Sub-regional profiles'!$A$1, Remittances!$D$3:$D$24)</f>
        <v>3827.2852822788404</v>
      </c>
    </row>
    <row r="709" spans="1:6" ht="15" customHeight="1">
      <c r="A709" s="334" t="s">
        <v>1095</v>
      </c>
      <c r="B709" s="333"/>
      <c r="C709" s="333"/>
      <c r="D709" s="333"/>
      <c r="E709" s="310">
        <f>SUMIF(Remittances!$C$3:$C$24,'Sub-regional profiles'!$A$1, Remittances!$F$3:$F$24)+SUMIF(Remittances!$B$3:$B$24,'Sub-regional profiles'!$A$1, Remittances!$F$3:$F$24)</f>
        <v>197.0358067491384</v>
      </c>
    </row>
    <row r="710" spans="1:6" ht="15" customHeight="1">
      <c r="A710" s="335" t="s">
        <v>1096</v>
      </c>
      <c r="B710" s="333"/>
      <c r="C710" s="333"/>
      <c r="D710" s="333"/>
      <c r="E710" s="336">
        <f>VLOOKUP($A$1, Remittances!$A$30:$B$34, 2, 0)</f>
        <v>5.9149760950140484</v>
      </c>
      <c r="F710" s="295"/>
    </row>
    <row r="711" spans="1:6" ht="15" customHeight="1">
      <c r="A711" s="296" t="s">
        <v>875</v>
      </c>
      <c r="B711" s="196"/>
      <c r="C711" s="196"/>
      <c r="D711" s="196"/>
      <c r="E711" s="196"/>
    </row>
    <row r="712" spans="1:6" ht="15" customHeight="1">
      <c r="A712" s="297" t="s">
        <v>1130</v>
      </c>
      <c r="B712" s="196"/>
      <c r="C712" s="196"/>
      <c r="D712" s="196"/>
      <c r="E712" s="196"/>
    </row>
    <row r="713" spans="1:6" ht="15" customHeight="1">
      <c r="A713" s="297" t="s">
        <v>1097</v>
      </c>
      <c r="B713" s="196"/>
      <c r="C713" s="196"/>
      <c r="D713" s="196"/>
      <c r="E713" s="196"/>
    </row>
    <row r="714" spans="1:6" ht="15" customHeight="1">
      <c r="A714" s="297" t="s">
        <v>1098</v>
      </c>
      <c r="B714" s="196"/>
      <c r="C714" s="196"/>
      <c r="D714" s="196"/>
      <c r="E714" s="196"/>
    </row>
    <row r="715" spans="1:6" ht="15" customHeight="1">
      <c r="A715" s="297" t="s">
        <v>1099</v>
      </c>
    </row>
    <row r="716" spans="1:6" ht="15" customHeight="1">
      <c r="A716" s="297"/>
    </row>
    <row r="717" spans="1:6" ht="15" customHeight="1">
      <c r="A717" s="324" t="s">
        <v>1021</v>
      </c>
    </row>
    <row r="718" spans="1:6" ht="15" customHeight="1">
      <c r="A718" s="361" t="s">
        <v>18</v>
      </c>
      <c r="B718" s="333"/>
      <c r="C718" s="333"/>
      <c r="D718" s="333"/>
      <c r="E718" s="310">
        <f>SUMIF('Refugees and IDPs'!$C$3:$C$24,'Sub-regional profiles'!$A$1, 'Refugees and IDPs'!$D$3:$D$24)+SUMIF('Refugees and IDPs'!$B$3:$B$24,'Sub-regional profiles'!$A$1, 'Refugees and IDPs'!$D$3:$D$24)</f>
        <v>1460883</v>
      </c>
    </row>
    <row r="719" spans="1:6" ht="15" customHeight="1">
      <c r="A719" s="296" t="s">
        <v>1120</v>
      </c>
      <c r="B719" s="196"/>
      <c r="C719" s="196"/>
      <c r="D719" s="196"/>
      <c r="E719" s="196"/>
    </row>
    <row r="720" spans="1:6" ht="15" customHeight="1">
      <c r="A720" s="297" t="s">
        <v>947</v>
      </c>
    </row>
    <row r="722" spans="1:5" ht="15" customHeight="1">
      <c r="A722" s="324" t="s">
        <v>1022</v>
      </c>
    </row>
    <row r="723" spans="1:5" ht="15" customHeight="1">
      <c r="A723" s="361" t="s">
        <v>18</v>
      </c>
      <c r="B723" s="333"/>
      <c r="C723" s="333"/>
      <c r="D723" s="333"/>
      <c r="E723" s="310">
        <f>IF((SUMIF('Refugees and IDPs'!$C$3:$C$24,'Sub-regional profiles'!$A$1, 'Refugees and IDPs'!$E$3:$E$24)+SUMIF('Refugees and IDPs'!$B$3:$B$24,'Sub-regional profiles'!$A$1, 'Refugees and IDPs'!$E$3:$E$24))=0, "..",(SUMIF('Refugees and IDPs'!$C$3:$C$24,'Sub-regional profiles'!$A$1, 'Refugees and IDPs'!$E$3:$E$24)+SUMIF('Refugees and IDPs'!$B$3:$B$24,'Sub-regional profiles'!$A$1, 'Refugees and IDPs'!$E$3:$E$24)))</f>
        <v>6656913</v>
      </c>
    </row>
    <row r="724" spans="1:5" ht="15" customHeight="1">
      <c r="A724" s="296" t="s">
        <v>1120</v>
      </c>
      <c r="B724" s="196"/>
      <c r="C724" s="196"/>
      <c r="D724" s="196"/>
      <c r="E724" s="196"/>
    </row>
    <row r="725" spans="1:5" ht="15" customHeight="1">
      <c r="A725" s="297" t="s">
        <v>946</v>
      </c>
      <c r="B725" s="196"/>
      <c r="C725" s="196"/>
      <c r="D725" s="196"/>
      <c r="E725" s="196"/>
    </row>
    <row r="727" spans="1:5" ht="15" customHeight="1">
      <c r="A727" s="322" t="s">
        <v>1118</v>
      </c>
      <c r="B727" s="322"/>
      <c r="C727" s="322"/>
    </row>
    <row r="728" spans="1:5" ht="15" customHeight="1">
      <c r="A728" s="184"/>
    </row>
    <row r="729" spans="1:5" ht="15" customHeight="1">
      <c r="A729" s="324" t="s">
        <v>949</v>
      </c>
    </row>
    <row r="730" spans="1:5" ht="15" customHeight="1">
      <c r="A730" s="316" t="s">
        <v>19</v>
      </c>
      <c r="B730" s="331" t="s">
        <v>2</v>
      </c>
      <c r="C730" s="314" t="s">
        <v>1</v>
      </c>
      <c r="D730" s="315" t="s">
        <v>18</v>
      </c>
    </row>
    <row r="731" spans="1:5" ht="15" customHeight="1">
      <c r="A731" s="320">
        <v>2000</v>
      </c>
      <c r="B731" s="318">
        <f>VLOOKUP($A$1&amp;2,Unemployment!$A$71:$E$86,3,0)</f>
        <v>25.198194050991503</v>
      </c>
      <c r="C731" s="327">
        <f>VLOOKUP($A$1&amp;3,Unemployment!$A$71:$E$86,3,0)</f>
        <v>28.941008403361348</v>
      </c>
      <c r="D731" s="326">
        <f>VLOOKUP($A$1&amp;1,Unemployment!$A$71:$E$86,3,0)</f>
        <v>26.324103585657372</v>
      </c>
    </row>
    <row r="732" spans="1:5" ht="15" customHeight="1">
      <c r="A732" s="320">
        <v>2010</v>
      </c>
      <c r="B732" s="318">
        <f>VLOOKUP($A$1&amp;2,Unemployment!$A$71:$E$86,4,0)</f>
        <v>21.397465886939571</v>
      </c>
      <c r="C732" s="327">
        <f>VLOOKUP($A$1&amp;3,Unemployment!$A$71:$E$86,4,0)</f>
        <v>34.724587155963306</v>
      </c>
      <c r="D732" s="326">
        <f>VLOOKUP($A$1&amp;1,Unemployment!$A$71:$E$86,4,0)</f>
        <v>24.510254219183935</v>
      </c>
    </row>
    <row r="733" spans="1:5" ht="15" customHeight="1">
      <c r="A733" s="320">
        <v>2019</v>
      </c>
      <c r="B733" s="318">
        <f>VLOOKUP($A$1&amp;2,Unemployment!$A$71:$E$86,5,0)</f>
        <v>21.860494402985072</v>
      </c>
      <c r="C733" s="327">
        <f>VLOOKUP($A$1&amp;3,Unemployment!$A$71:$E$86,5,0)</f>
        <v>36.265156794425096</v>
      </c>
      <c r="D733" s="326">
        <f>VLOOKUP($A$1&amp;1,Unemployment!$A$71:$E$86,5,0)</f>
        <v>24.933511127459997</v>
      </c>
    </row>
    <row r="734" spans="1:5" ht="15" customHeight="1">
      <c r="A734" s="296" t="s">
        <v>950</v>
      </c>
      <c r="B734" s="245"/>
      <c r="C734" s="245"/>
      <c r="D734" s="245"/>
    </row>
  </sheetData>
  <sheetProtection algorithmName="SHA-512" hashValue="a97WBtzaSDyp9cNzIcWg3idO6fV6p4mQ1r9W/itDJairixIm7MrJQrXOn0El7MBDNpM9dTJbdh3YqH7ITzY1oQ==" saltValue="obognEbVMa2DhiPv+qtBDw==" spinCount="100000" sheet="1"/>
  <hyperlinks>
    <hyperlink ref="A77" location="'Definition of terms'!A10" display="Life expectancy at birth (years)"/>
    <hyperlink ref="B112" location="'Definition of terms'!A7" display="Infant mortality rate"/>
    <hyperlink ref="A145" location="'Definition of terms'!A12" display="Maternal mortality ratio (maternal deaths per 100 000 live births)"/>
    <hyperlink ref="A187" location="'Definition of terms'!A1" display="Contraceptive prevalence* (percentage)"/>
    <hyperlink ref="A466" location="'Definition of terms'!A3" display="Dependency ratios (percentage)"/>
    <hyperlink ref="A501" location="'Definition of terms'!A2" display="Demographic dividend "/>
    <hyperlink ref="A600" location="'Definition of terms'!A9" display="International migrant stock by age and sex, 2017"/>
    <hyperlink ref="A722" location="'Definition of terms'!A8" display="Internally displaced persons,* end 2018"/>
    <hyperlink ref="A41" location="'Definition of terms'!A15" display="Population growth rate (percentage)"/>
    <hyperlink ref="C112" location="'Definition of terms'!A23" display="Under-5 mortality rate"/>
    <hyperlink ref="A153" location="'Definition of terms'!A22" display="Total fertility rate (children per woman)"/>
    <hyperlink ref="A319" location="'Definition of terms'!A14" display="Population by age and sex"/>
    <hyperlink ref="C545" location="'Definition of terms'!A19" display="Rural"/>
    <hyperlink ref="B545" location="'Definition of terms'!A24" display="Urban"/>
    <hyperlink ref="A707" location="'Definition of terms'!A18" display="Remittances (millions of US dollars)"/>
    <hyperlink ref="A717" location="'Definition of terms'!A17" display="Refugee population,* end 2018"/>
    <hyperlink ref="A729" location="'Definition of terms'!A27" display="Youth unemployment rate (percentage)"/>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'Sub-regions list'!$A$1:$A$4</xm:f>
          </x14:formula1>
          <xm:sqref>A1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D52"/>
  <sheetViews>
    <sheetView topLeftCell="WH1" zoomScale="85" zoomScaleNormal="85" workbookViewId="0">
      <selection activeCell="ALD11" sqref="ALD11"/>
    </sheetView>
  </sheetViews>
  <sheetFormatPr defaultRowHeight="15"/>
  <cols>
    <col min="1" max="1" width="17" customWidth="1"/>
    <col min="388" max="388" width="9.140625" style="7"/>
    <col min="932" max="932" width="9.140625" style="74"/>
    <col min="937" max="937" width="9.140625" style="7"/>
  </cols>
  <sheetData>
    <row r="1" spans="1:1018">
      <c r="A1" s="8"/>
      <c r="B1" s="8">
        <v>2</v>
      </c>
      <c r="C1" s="8">
        <v>3</v>
      </c>
      <c r="D1" s="8">
        <v>4</v>
      </c>
      <c r="E1" s="8">
        <v>5</v>
      </c>
      <c r="F1" s="8">
        <v>6</v>
      </c>
      <c r="G1" s="8">
        <v>7</v>
      </c>
      <c r="H1" s="8">
        <v>8</v>
      </c>
      <c r="I1" s="8">
        <v>9</v>
      </c>
      <c r="J1" s="8">
        <v>10</v>
      </c>
      <c r="K1" s="8">
        <v>11</v>
      </c>
      <c r="L1" s="8">
        <v>12</v>
      </c>
      <c r="M1" s="8">
        <v>13</v>
      </c>
      <c r="N1" s="8">
        <v>14</v>
      </c>
      <c r="O1" s="8">
        <v>15</v>
      </c>
      <c r="P1" s="8">
        <v>16</v>
      </c>
      <c r="Q1" s="8">
        <v>17</v>
      </c>
      <c r="R1" s="8">
        <v>18</v>
      </c>
      <c r="S1" s="8">
        <v>19</v>
      </c>
      <c r="T1" s="8">
        <v>20</v>
      </c>
      <c r="U1" s="8">
        <v>21</v>
      </c>
      <c r="V1" s="8">
        <v>22</v>
      </c>
      <c r="W1" s="8">
        <v>23</v>
      </c>
      <c r="X1" s="8">
        <v>24</v>
      </c>
      <c r="Y1" s="8">
        <v>25</v>
      </c>
      <c r="Z1" s="8">
        <v>26</v>
      </c>
      <c r="AA1" s="8">
        <v>27</v>
      </c>
      <c r="AB1" s="8">
        <v>28</v>
      </c>
      <c r="AC1" s="8">
        <v>29</v>
      </c>
      <c r="AD1" s="8">
        <v>30</v>
      </c>
      <c r="AE1" s="8">
        <v>31</v>
      </c>
      <c r="AF1" s="8">
        <v>32</v>
      </c>
      <c r="AG1" s="8">
        <v>33</v>
      </c>
      <c r="AH1" s="8">
        <v>34</v>
      </c>
      <c r="AI1" s="8">
        <v>35</v>
      </c>
      <c r="AJ1" s="8">
        <v>36</v>
      </c>
      <c r="AK1" s="8">
        <v>37</v>
      </c>
      <c r="AL1" s="8">
        <v>38</v>
      </c>
      <c r="AM1" s="8">
        <v>39</v>
      </c>
      <c r="AN1" s="8">
        <v>40</v>
      </c>
      <c r="AO1" s="8">
        <v>41</v>
      </c>
      <c r="AP1" s="8">
        <v>42</v>
      </c>
      <c r="AQ1" s="8">
        <v>43</v>
      </c>
      <c r="AR1" s="8">
        <v>44</v>
      </c>
      <c r="AS1" s="8">
        <v>45</v>
      </c>
      <c r="AT1" s="8">
        <v>46</v>
      </c>
      <c r="AU1" s="8">
        <v>47</v>
      </c>
      <c r="AV1" s="8">
        <v>48</v>
      </c>
      <c r="AW1" s="8">
        <v>49</v>
      </c>
      <c r="AX1" s="8">
        <v>50</v>
      </c>
      <c r="AY1" s="8">
        <v>51</v>
      </c>
      <c r="AZ1" s="8">
        <v>52</v>
      </c>
      <c r="BA1" s="8">
        <v>53</v>
      </c>
      <c r="BB1" s="8">
        <v>54</v>
      </c>
      <c r="BC1" s="8">
        <v>55</v>
      </c>
      <c r="BD1" s="8">
        <v>56</v>
      </c>
      <c r="BE1" s="8">
        <v>57</v>
      </c>
      <c r="BF1" s="8">
        <v>58</v>
      </c>
      <c r="BG1" s="8">
        <v>59</v>
      </c>
      <c r="BH1" s="8">
        <v>60</v>
      </c>
      <c r="BI1" s="8">
        <v>61</v>
      </c>
      <c r="BJ1" s="8">
        <v>62</v>
      </c>
      <c r="BK1" s="8">
        <v>63</v>
      </c>
      <c r="BL1" s="8">
        <v>64</v>
      </c>
      <c r="BM1" s="8">
        <v>65</v>
      </c>
      <c r="BN1" s="8">
        <v>66</v>
      </c>
      <c r="BO1" s="8">
        <v>67</v>
      </c>
      <c r="BP1" s="8">
        <v>68</v>
      </c>
      <c r="BQ1" s="8">
        <v>69</v>
      </c>
      <c r="BR1" s="8">
        <v>70</v>
      </c>
      <c r="BS1" s="8">
        <v>71</v>
      </c>
      <c r="BT1" s="8">
        <v>72</v>
      </c>
      <c r="BU1" s="8">
        <v>73</v>
      </c>
      <c r="BV1" s="8">
        <v>74</v>
      </c>
      <c r="BW1" s="8">
        <v>75</v>
      </c>
      <c r="BX1" s="8">
        <v>76</v>
      </c>
      <c r="BY1" s="8">
        <v>77</v>
      </c>
      <c r="BZ1" s="8">
        <v>78</v>
      </c>
      <c r="CA1" s="8">
        <v>79</v>
      </c>
      <c r="CB1" s="8">
        <v>80</v>
      </c>
      <c r="CC1" s="8">
        <v>81</v>
      </c>
      <c r="CD1" s="8">
        <v>82</v>
      </c>
      <c r="CE1" s="8">
        <v>83</v>
      </c>
      <c r="CF1" s="8">
        <v>84</v>
      </c>
      <c r="CG1" s="8">
        <v>85</v>
      </c>
      <c r="CH1" s="8">
        <v>86</v>
      </c>
      <c r="CI1" s="8">
        <v>87</v>
      </c>
      <c r="CJ1" s="8">
        <v>88</v>
      </c>
      <c r="CK1" s="8">
        <v>89</v>
      </c>
      <c r="CL1" s="8">
        <v>90</v>
      </c>
      <c r="CM1" s="8">
        <v>91</v>
      </c>
      <c r="CN1" s="8">
        <v>92</v>
      </c>
      <c r="CO1" s="8">
        <v>93</v>
      </c>
      <c r="CP1" s="8">
        <v>94</v>
      </c>
      <c r="CQ1" s="8">
        <v>95</v>
      </c>
      <c r="CR1" s="8">
        <v>96</v>
      </c>
      <c r="CS1" s="8">
        <v>97</v>
      </c>
      <c r="CT1" s="8">
        <v>98</v>
      </c>
      <c r="CU1" s="8">
        <v>99</v>
      </c>
      <c r="CV1" s="8">
        <v>100</v>
      </c>
      <c r="CW1" s="8">
        <v>101</v>
      </c>
      <c r="CX1" s="8">
        <v>102</v>
      </c>
      <c r="CY1" s="8">
        <v>103</v>
      </c>
      <c r="CZ1" s="8">
        <v>104</v>
      </c>
      <c r="DA1" s="8">
        <v>105</v>
      </c>
      <c r="DB1" s="8">
        <v>106</v>
      </c>
      <c r="DC1" s="8">
        <v>107</v>
      </c>
      <c r="DD1" s="8">
        <v>108</v>
      </c>
      <c r="DE1" s="8">
        <v>109</v>
      </c>
      <c r="DF1" s="8">
        <v>110</v>
      </c>
      <c r="DG1" s="8">
        <v>111</v>
      </c>
      <c r="DH1" s="8">
        <v>112</v>
      </c>
      <c r="DI1" s="8">
        <v>113</v>
      </c>
      <c r="DJ1" s="8">
        <v>114</v>
      </c>
      <c r="DK1" s="8">
        <v>115</v>
      </c>
      <c r="DL1" s="8">
        <v>116</v>
      </c>
      <c r="DM1" s="8">
        <v>117</v>
      </c>
      <c r="DN1" s="8">
        <v>118</v>
      </c>
      <c r="DO1" s="8">
        <v>119</v>
      </c>
      <c r="DP1" s="8">
        <v>120</v>
      </c>
      <c r="DQ1" s="8">
        <v>121</v>
      </c>
      <c r="DR1" s="8">
        <v>122</v>
      </c>
      <c r="DS1" s="8">
        <v>123</v>
      </c>
      <c r="DT1" s="8">
        <v>124</v>
      </c>
      <c r="DU1" s="8">
        <v>125</v>
      </c>
      <c r="DV1" s="8">
        <v>126</v>
      </c>
      <c r="DW1" s="8">
        <v>127</v>
      </c>
      <c r="DX1" s="8">
        <v>128</v>
      </c>
      <c r="DY1" s="8">
        <v>129</v>
      </c>
      <c r="DZ1" s="8">
        <v>130</v>
      </c>
      <c r="EA1" s="8">
        <v>131</v>
      </c>
      <c r="EB1" s="8">
        <v>132</v>
      </c>
      <c r="EC1" s="8">
        <v>133</v>
      </c>
      <c r="ED1" s="8">
        <v>134</v>
      </c>
      <c r="EE1" s="8">
        <v>135</v>
      </c>
      <c r="EF1" s="8">
        <v>136</v>
      </c>
      <c r="EG1" s="8">
        <v>137</v>
      </c>
      <c r="EH1" s="8">
        <v>138</v>
      </c>
      <c r="EI1" s="8">
        <v>139</v>
      </c>
      <c r="EJ1" s="8">
        <v>140</v>
      </c>
      <c r="EK1" s="8">
        <v>141</v>
      </c>
      <c r="EL1" s="8">
        <v>142</v>
      </c>
      <c r="EM1" s="8">
        <v>143</v>
      </c>
      <c r="EN1" s="8">
        <v>144</v>
      </c>
      <c r="EO1" s="8">
        <v>145</v>
      </c>
      <c r="EP1" s="8">
        <v>146</v>
      </c>
      <c r="EQ1" s="8">
        <v>147</v>
      </c>
      <c r="ER1" s="8">
        <v>148</v>
      </c>
      <c r="ES1" s="8">
        <v>149</v>
      </c>
      <c r="ET1" s="8">
        <v>150</v>
      </c>
      <c r="EU1" s="8">
        <v>151</v>
      </c>
      <c r="EV1" s="8">
        <v>152</v>
      </c>
      <c r="EW1" s="8">
        <v>153</v>
      </c>
      <c r="EX1" s="8">
        <v>154</v>
      </c>
      <c r="EY1" s="8">
        <v>155</v>
      </c>
      <c r="EZ1" s="8">
        <v>156</v>
      </c>
      <c r="FA1" s="8">
        <v>157</v>
      </c>
      <c r="FB1" s="8">
        <v>158</v>
      </c>
      <c r="FC1" s="8">
        <v>159</v>
      </c>
      <c r="FD1" s="8">
        <v>160</v>
      </c>
      <c r="FE1" s="8">
        <v>161</v>
      </c>
      <c r="FF1" s="8">
        <v>162</v>
      </c>
      <c r="FG1" s="8">
        <v>163</v>
      </c>
      <c r="FH1" s="8">
        <v>164</v>
      </c>
      <c r="FI1" s="8">
        <v>165</v>
      </c>
      <c r="FJ1" s="8">
        <v>166</v>
      </c>
      <c r="FK1" s="8">
        <v>167</v>
      </c>
      <c r="FL1" s="8">
        <v>168</v>
      </c>
      <c r="FM1" s="8">
        <v>169</v>
      </c>
      <c r="FN1" s="8">
        <v>170</v>
      </c>
      <c r="FO1" s="8">
        <v>171</v>
      </c>
      <c r="FP1" s="8">
        <v>172</v>
      </c>
      <c r="FQ1" s="8">
        <v>173</v>
      </c>
      <c r="FR1" s="8">
        <v>174</v>
      </c>
      <c r="FS1" s="8">
        <v>175</v>
      </c>
      <c r="FT1" s="8">
        <v>176</v>
      </c>
      <c r="FU1" s="8">
        <v>177</v>
      </c>
      <c r="FV1" s="8">
        <v>178</v>
      </c>
      <c r="FW1" s="8">
        <v>179</v>
      </c>
      <c r="FX1" s="8">
        <v>180</v>
      </c>
      <c r="FY1" s="8">
        <v>181</v>
      </c>
      <c r="FZ1" s="8">
        <v>182</v>
      </c>
      <c r="GA1" s="8">
        <v>183</v>
      </c>
      <c r="GB1" s="8">
        <v>184</v>
      </c>
      <c r="GC1" s="8">
        <v>185</v>
      </c>
      <c r="GD1" s="8">
        <v>186</v>
      </c>
      <c r="GE1" s="8">
        <v>187</v>
      </c>
      <c r="GF1" s="8">
        <v>188</v>
      </c>
      <c r="GG1" s="8">
        <v>189</v>
      </c>
      <c r="GH1" s="8">
        <v>190</v>
      </c>
      <c r="GI1" s="8">
        <v>191</v>
      </c>
      <c r="GJ1" s="8">
        <v>192</v>
      </c>
      <c r="GK1" s="8">
        <v>193</v>
      </c>
      <c r="GL1" s="8">
        <v>194</v>
      </c>
      <c r="GM1" s="8">
        <v>195</v>
      </c>
      <c r="GN1" s="8">
        <v>196</v>
      </c>
      <c r="GO1" s="8">
        <v>197</v>
      </c>
      <c r="GP1" s="8">
        <v>198</v>
      </c>
      <c r="GQ1" s="8">
        <v>199</v>
      </c>
      <c r="GR1" s="8">
        <v>200</v>
      </c>
      <c r="GS1" s="8">
        <v>201</v>
      </c>
      <c r="GT1" s="8">
        <v>202</v>
      </c>
      <c r="GU1" s="8">
        <v>203</v>
      </c>
      <c r="GV1" s="8">
        <v>204</v>
      </c>
      <c r="GW1" s="8">
        <v>205</v>
      </c>
      <c r="GX1" s="8">
        <v>206</v>
      </c>
      <c r="GY1" s="8">
        <v>207</v>
      </c>
      <c r="GZ1" s="8">
        <v>208</v>
      </c>
      <c r="HA1" s="8">
        <v>209</v>
      </c>
      <c r="HB1" s="8">
        <v>210</v>
      </c>
      <c r="HC1" s="8">
        <v>211</v>
      </c>
      <c r="HD1" s="8">
        <v>212</v>
      </c>
      <c r="HE1" s="8">
        <v>213</v>
      </c>
      <c r="HF1" s="8">
        <v>214</v>
      </c>
      <c r="HG1" s="8">
        <v>215</v>
      </c>
      <c r="HH1" s="8">
        <v>216</v>
      </c>
      <c r="HI1" s="8">
        <v>217</v>
      </c>
      <c r="HJ1" s="8">
        <v>218</v>
      </c>
      <c r="HK1" s="8">
        <v>219</v>
      </c>
      <c r="HL1" s="8">
        <v>220</v>
      </c>
      <c r="HM1" s="8">
        <v>221</v>
      </c>
      <c r="HN1" s="8">
        <v>222</v>
      </c>
      <c r="HO1" s="8">
        <v>223</v>
      </c>
      <c r="HP1" s="8">
        <v>224</v>
      </c>
      <c r="HQ1" s="8">
        <v>225</v>
      </c>
      <c r="HR1" s="8">
        <v>226</v>
      </c>
      <c r="HS1" s="8">
        <v>227</v>
      </c>
      <c r="HT1" s="8">
        <v>228</v>
      </c>
      <c r="HU1" s="8">
        <v>229</v>
      </c>
      <c r="HV1" s="8">
        <v>230</v>
      </c>
      <c r="HW1" s="8">
        <v>231</v>
      </c>
      <c r="HX1" s="8">
        <v>232</v>
      </c>
      <c r="HY1" s="8">
        <v>233</v>
      </c>
      <c r="HZ1" s="8">
        <v>234</v>
      </c>
      <c r="IA1" s="8">
        <v>235</v>
      </c>
      <c r="IB1" s="8">
        <v>236</v>
      </c>
      <c r="IC1" s="8">
        <v>237</v>
      </c>
      <c r="ID1" s="8">
        <v>238</v>
      </c>
      <c r="IE1" s="8">
        <v>239</v>
      </c>
      <c r="IF1" s="8">
        <v>240</v>
      </c>
      <c r="IG1" s="8">
        <v>241</v>
      </c>
      <c r="IH1" s="8">
        <v>242</v>
      </c>
      <c r="II1" s="8">
        <v>243</v>
      </c>
      <c r="IJ1" s="8">
        <v>244</v>
      </c>
      <c r="IK1" s="8">
        <v>245</v>
      </c>
      <c r="IL1" s="8">
        <v>246</v>
      </c>
      <c r="IM1" s="8">
        <v>247</v>
      </c>
      <c r="IN1" s="8">
        <v>248</v>
      </c>
      <c r="IO1" s="8">
        <v>249</v>
      </c>
      <c r="IP1" s="8">
        <v>250</v>
      </c>
      <c r="IQ1" s="8">
        <v>251</v>
      </c>
      <c r="IR1" s="8">
        <v>252</v>
      </c>
      <c r="IS1" s="8">
        <v>253</v>
      </c>
      <c r="IT1" s="8">
        <v>254</v>
      </c>
      <c r="IU1" s="8">
        <v>255</v>
      </c>
      <c r="IV1" s="8">
        <v>256</v>
      </c>
      <c r="IW1" s="8">
        <v>257</v>
      </c>
      <c r="IX1" s="8">
        <v>258</v>
      </c>
      <c r="IY1" s="8">
        <v>259</v>
      </c>
      <c r="IZ1" s="8">
        <v>260</v>
      </c>
      <c r="JA1" s="8">
        <v>261</v>
      </c>
      <c r="JB1" s="8">
        <v>262</v>
      </c>
      <c r="JC1" s="8">
        <v>263</v>
      </c>
      <c r="JD1" s="8">
        <v>264</v>
      </c>
      <c r="JE1" s="8">
        <v>265</v>
      </c>
      <c r="JF1" s="8">
        <v>266</v>
      </c>
      <c r="JG1" s="8">
        <v>267</v>
      </c>
      <c r="JH1" s="8">
        <v>268</v>
      </c>
      <c r="JI1" s="8">
        <v>269</v>
      </c>
      <c r="JJ1" s="8">
        <v>270</v>
      </c>
      <c r="JK1" s="8">
        <v>271</v>
      </c>
      <c r="JL1" s="8">
        <v>272</v>
      </c>
      <c r="JM1" s="8">
        <v>273</v>
      </c>
      <c r="JN1" s="8">
        <v>274</v>
      </c>
      <c r="JO1" s="8">
        <v>275</v>
      </c>
      <c r="JP1" s="8">
        <v>276</v>
      </c>
      <c r="JQ1" s="8">
        <v>277</v>
      </c>
      <c r="JR1" s="8">
        <v>278</v>
      </c>
      <c r="JS1" s="8">
        <v>279</v>
      </c>
      <c r="JT1" s="8">
        <v>280</v>
      </c>
      <c r="JU1" s="8">
        <v>281</v>
      </c>
      <c r="JV1" s="8">
        <v>282</v>
      </c>
      <c r="JW1" s="8">
        <v>283</v>
      </c>
      <c r="JX1" s="8">
        <v>284</v>
      </c>
      <c r="JY1" s="8">
        <v>285</v>
      </c>
      <c r="JZ1" s="8">
        <v>286</v>
      </c>
      <c r="KA1" s="8">
        <v>287</v>
      </c>
      <c r="KB1" s="8">
        <v>288</v>
      </c>
      <c r="KC1" s="8">
        <v>289</v>
      </c>
      <c r="KD1" s="8">
        <v>290</v>
      </c>
      <c r="KE1" s="8">
        <v>291</v>
      </c>
      <c r="KF1" s="8">
        <v>292</v>
      </c>
      <c r="KG1" s="8">
        <v>293</v>
      </c>
      <c r="KH1" s="8">
        <v>294</v>
      </c>
      <c r="KI1" s="8">
        <v>295</v>
      </c>
      <c r="KJ1" s="8">
        <v>296</v>
      </c>
      <c r="KK1" s="8">
        <v>297</v>
      </c>
      <c r="KL1" s="8">
        <v>298</v>
      </c>
      <c r="KM1" s="8">
        <v>299</v>
      </c>
      <c r="KN1" s="8">
        <v>300</v>
      </c>
      <c r="KO1" s="8">
        <v>301</v>
      </c>
      <c r="KP1" s="8">
        <v>302</v>
      </c>
      <c r="KQ1" s="8">
        <v>303</v>
      </c>
      <c r="KR1" s="8">
        <v>304</v>
      </c>
      <c r="KS1" s="8">
        <v>305</v>
      </c>
      <c r="KT1" s="8">
        <v>306</v>
      </c>
      <c r="KU1" s="8">
        <v>307</v>
      </c>
      <c r="KV1" s="8">
        <v>308</v>
      </c>
      <c r="KW1" s="8">
        <v>309</v>
      </c>
      <c r="KX1" s="8">
        <v>310</v>
      </c>
      <c r="KY1" s="8">
        <v>311</v>
      </c>
      <c r="KZ1" s="8">
        <v>312</v>
      </c>
      <c r="LA1" s="8">
        <v>313</v>
      </c>
      <c r="LB1" s="8">
        <v>314</v>
      </c>
      <c r="LC1" s="8">
        <v>315</v>
      </c>
      <c r="LD1" s="8">
        <v>316</v>
      </c>
      <c r="LE1" s="8">
        <v>317</v>
      </c>
      <c r="LF1" s="8">
        <v>318</v>
      </c>
      <c r="LG1" s="8">
        <v>319</v>
      </c>
      <c r="LH1" s="8">
        <v>320</v>
      </c>
      <c r="LI1" s="8">
        <v>321</v>
      </c>
      <c r="LJ1" s="8">
        <v>322</v>
      </c>
      <c r="LK1" s="8">
        <v>323</v>
      </c>
      <c r="LL1" s="8">
        <v>324</v>
      </c>
      <c r="LM1" s="8">
        <v>325</v>
      </c>
      <c r="LN1" s="8">
        <v>326</v>
      </c>
      <c r="LO1" s="8">
        <v>327</v>
      </c>
      <c r="LP1" s="8">
        <v>328</v>
      </c>
      <c r="LQ1" s="8">
        <v>329</v>
      </c>
      <c r="LR1" s="8">
        <v>330</v>
      </c>
      <c r="LS1" s="8">
        <v>331</v>
      </c>
      <c r="LT1" s="8">
        <v>332</v>
      </c>
      <c r="LU1" s="8">
        <v>333</v>
      </c>
      <c r="LV1" s="8">
        <v>334</v>
      </c>
      <c r="LW1" s="8">
        <v>335</v>
      </c>
      <c r="LX1" s="8">
        <v>336</v>
      </c>
      <c r="LY1" s="8">
        <v>337</v>
      </c>
      <c r="LZ1" s="8">
        <v>338</v>
      </c>
      <c r="MA1" s="8">
        <v>339</v>
      </c>
      <c r="MB1" s="8">
        <v>340</v>
      </c>
      <c r="MC1" s="8">
        <v>341</v>
      </c>
      <c r="MD1" s="8">
        <v>342</v>
      </c>
      <c r="ME1" s="8">
        <v>343</v>
      </c>
      <c r="MF1" s="8">
        <v>344</v>
      </c>
      <c r="MG1" s="8">
        <v>345</v>
      </c>
      <c r="MH1" s="8">
        <v>346</v>
      </c>
      <c r="MI1" s="8">
        <v>347</v>
      </c>
      <c r="MJ1" s="8">
        <v>348</v>
      </c>
      <c r="MK1" s="8">
        <v>349</v>
      </c>
      <c r="ML1" s="8">
        <v>350</v>
      </c>
      <c r="MM1" s="8">
        <v>351</v>
      </c>
      <c r="MN1" s="8">
        <v>352</v>
      </c>
      <c r="MO1" s="8">
        <v>353</v>
      </c>
      <c r="MP1" s="8">
        <v>354</v>
      </c>
      <c r="MQ1" s="8">
        <v>355</v>
      </c>
      <c r="MR1" s="8">
        <v>356</v>
      </c>
      <c r="MS1" s="8">
        <v>357</v>
      </c>
      <c r="MT1" s="8">
        <v>358</v>
      </c>
      <c r="MU1" s="8">
        <v>359</v>
      </c>
      <c r="MV1" s="8">
        <v>360</v>
      </c>
      <c r="MW1" s="8">
        <v>361</v>
      </c>
      <c r="MX1" s="8">
        <v>362</v>
      </c>
      <c r="MY1" s="17">
        <v>363</v>
      </c>
      <c r="MZ1" s="9">
        <v>364</v>
      </c>
      <c r="NA1" s="17">
        <v>365</v>
      </c>
      <c r="NB1" s="17">
        <v>366</v>
      </c>
      <c r="NC1" s="17">
        <v>367</v>
      </c>
      <c r="ND1" s="17">
        <v>368</v>
      </c>
      <c r="NE1" s="17">
        <v>369</v>
      </c>
      <c r="NF1" s="17">
        <v>370</v>
      </c>
      <c r="NG1" s="17">
        <v>371</v>
      </c>
      <c r="NH1" s="17">
        <v>372</v>
      </c>
      <c r="NI1" s="17">
        <v>373</v>
      </c>
      <c r="NJ1" s="17">
        <v>374</v>
      </c>
      <c r="NK1" s="17">
        <v>375</v>
      </c>
      <c r="NL1" s="17">
        <v>376</v>
      </c>
      <c r="NM1" s="17">
        <v>377</v>
      </c>
      <c r="NN1" s="17">
        <v>378</v>
      </c>
      <c r="NO1" s="17">
        <v>379</v>
      </c>
      <c r="NP1" s="17">
        <v>380</v>
      </c>
      <c r="NQ1" s="17">
        <v>381</v>
      </c>
      <c r="NR1" s="17">
        <v>382</v>
      </c>
      <c r="NS1" s="17">
        <v>383</v>
      </c>
      <c r="NT1" s="17">
        <v>384</v>
      </c>
      <c r="NU1" s="17">
        <v>385</v>
      </c>
      <c r="NV1" s="17">
        <v>386</v>
      </c>
      <c r="NW1" s="17">
        <v>387</v>
      </c>
      <c r="NX1" s="9">
        <v>388</v>
      </c>
      <c r="NY1" s="17">
        <v>389</v>
      </c>
      <c r="NZ1" s="17">
        <v>390</v>
      </c>
      <c r="OA1" s="17">
        <v>391</v>
      </c>
      <c r="OB1" s="17">
        <v>392</v>
      </c>
      <c r="OC1" s="17">
        <v>393</v>
      </c>
      <c r="OD1" s="17">
        <v>394</v>
      </c>
      <c r="OE1" s="17">
        <v>395</v>
      </c>
      <c r="OF1" s="17">
        <v>396</v>
      </c>
      <c r="OG1" s="17">
        <v>397</v>
      </c>
      <c r="OH1" s="17">
        <v>398</v>
      </c>
      <c r="OI1" s="17">
        <v>399</v>
      </c>
      <c r="OJ1" s="17">
        <v>400</v>
      </c>
      <c r="OK1" s="17">
        <v>401</v>
      </c>
      <c r="OL1" s="17">
        <v>402</v>
      </c>
      <c r="OM1" s="17">
        <v>403</v>
      </c>
      <c r="ON1" s="17">
        <v>404</v>
      </c>
      <c r="OO1" s="17">
        <v>405</v>
      </c>
      <c r="OP1" s="17">
        <v>406</v>
      </c>
      <c r="OQ1" s="17">
        <v>407</v>
      </c>
      <c r="OR1" s="17">
        <v>408</v>
      </c>
      <c r="OS1" s="17">
        <v>409</v>
      </c>
      <c r="OT1" s="17">
        <v>410</v>
      </c>
      <c r="OU1" s="17">
        <v>411</v>
      </c>
      <c r="OV1" s="17">
        <v>412</v>
      </c>
      <c r="OW1" s="17">
        <v>413</v>
      </c>
      <c r="OX1" s="17">
        <v>414</v>
      </c>
      <c r="OY1" s="17">
        <v>415</v>
      </c>
      <c r="OZ1" s="17">
        <v>416</v>
      </c>
      <c r="PA1" s="17">
        <v>417</v>
      </c>
      <c r="PB1" s="17">
        <v>418</v>
      </c>
      <c r="PC1" s="17">
        <v>419</v>
      </c>
      <c r="PD1" s="17">
        <v>420</v>
      </c>
      <c r="PE1" s="17">
        <v>421</v>
      </c>
      <c r="PF1" s="17">
        <v>422</v>
      </c>
      <c r="PG1" s="17">
        <v>423</v>
      </c>
      <c r="PH1" s="17">
        <v>424</v>
      </c>
      <c r="PI1" s="17">
        <v>425</v>
      </c>
      <c r="PJ1" s="17">
        <v>426</v>
      </c>
      <c r="PK1" s="17">
        <v>427</v>
      </c>
      <c r="PL1" s="17">
        <v>428</v>
      </c>
      <c r="PM1" s="17">
        <v>429</v>
      </c>
      <c r="PN1" s="17">
        <v>430</v>
      </c>
      <c r="PO1" s="17">
        <v>431</v>
      </c>
      <c r="PP1" s="17">
        <v>432</v>
      </c>
      <c r="PQ1" s="17">
        <v>433</v>
      </c>
      <c r="PR1" s="17">
        <v>434</v>
      </c>
      <c r="PS1" s="17">
        <v>435</v>
      </c>
      <c r="PT1" s="17">
        <v>436</v>
      </c>
      <c r="PU1" s="17">
        <v>437</v>
      </c>
      <c r="PV1" s="17">
        <v>438</v>
      </c>
      <c r="PW1" s="17">
        <v>439</v>
      </c>
      <c r="PX1" s="17">
        <v>440</v>
      </c>
      <c r="PY1" s="17">
        <v>441</v>
      </c>
      <c r="PZ1" s="17">
        <v>442</v>
      </c>
      <c r="QA1" s="17">
        <v>443</v>
      </c>
      <c r="QB1" s="17">
        <v>444</v>
      </c>
      <c r="QC1" s="17">
        <v>445</v>
      </c>
      <c r="QD1" s="17">
        <v>446</v>
      </c>
      <c r="QE1" s="17">
        <v>447</v>
      </c>
      <c r="QF1" s="17">
        <v>448</v>
      </c>
      <c r="QG1" s="17">
        <v>449</v>
      </c>
      <c r="QH1" s="17">
        <v>450</v>
      </c>
      <c r="QI1" s="17">
        <v>451</v>
      </c>
      <c r="QJ1" s="17">
        <v>452</v>
      </c>
      <c r="QK1" s="17">
        <v>453</v>
      </c>
      <c r="QL1" s="17">
        <v>454</v>
      </c>
      <c r="QM1" s="17">
        <v>455</v>
      </c>
      <c r="QN1" s="17">
        <v>456</v>
      </c>
      <c r="QO1" s="17">
        <v>457</v>
      </c>
      <c r="QP1" s="17">
        <v>458</v>
      </c>
      <c r="QQ1" s="17">
        <v>459</v>
      </c>
      <c r="QR1" s="17">
        <v>460</v>
      </c>
      <c r="QS1" s="17">
        <v>461</v>
      </c>
      <c r="QT1" s="17">
        <v>462</v>
      </c>
      <c r="QU1" s="17">
        <v>463</v>
      </c>
      <c r="QV1" s="17">
        <v>464</v>
      </c>
      <c r="QW1" s="17">
        <v>465</v>
      </c>
      <c r="QX1" s="17">
        <v>466</v>
      </c>
      <c r="QY1" s="17">
        <v>467</v>
      </c>
      <c r="QZ1" s="17">
        <v>468</v>
      </c>
      <c r="RA1" s="17">
        <v>469</v>
      </c>
      <c r="RB1" s="17">
        <v>470</v>
      </c>
      <c r="RC1" s="17">
        <v>471</v>
      </c>
      <c r="RD1" s="17">
        <v>472</v>
      </c>
      <c r="RE1" s="17">
        <v>473</v>
      </c>
      <c r="RF1" s="17">
        <v>474</v>
      </c>
      <c r="RG1" s="17">
        <v>475</v>
      </c>
      <c r="RH1" s="17">
        <v>476</v>
      </c>
      <c r="RI1" s="17">
        <v>477</v>
      </c>
      <c r="RJ1" s="17">
        <v>478</v>
      </c>
      <c r="RK1" s="17">
        <v>479</v>
      </c>
      <c r="RL1" s="17">
        <v>480</v>
      </c>
      <c r="RM1" s="17">
        <v>481</v>
      </c>
      <c r="RN1" s="17">
        <v>482</v>
      </c>
      <c r="RO1" s="17">
        <v>483</v>
      </c>
      <c r="RP1" s="17">
        <v>484</v>
      </c>
      <c r="RQ1" s="17">
        <v>485</v>
      </c>
      <c r="RR1" s="17">
        <v>486</v>
      </c>
      <c r="RS1" s="17">
        <v>487</v>
      </c>
      <c r="RT1" s="17">
        <v>488</v>
      </c>
      <c r="RU1" s="17">
        <v>489</v>
      </c>
      <c r="RV1" s="17">
        <v>490</v>
      </c>
      <c r="RW1" s="17">
        <v>491</v>
      </c>
      <c r="RX1" s="17">
        <v>492</v>
      </c>
      <c r="RY1" s="17">
        <v>493</v>
      </c>
      <c r="RZ1" s="17">
        <v>494</v>
      </c>
      <c r="SA1" s="17">
        <v>495</v>
      </c>
      <c r="SB1" s="17">
        <v>496</v>
      </c>
      <c r="SC1" s="17">
        <v>497</v>
      </c>
      <c r="SD1" s="17">
        <v>498</v>
      </c>
      <c r="SE1" s="17">
        <v>499</v>
      </c>
      <c r="SF1" s="17">
        <v>500</v>
      </c>
      <c r="SG1" s="17">
        <v>501</v>
      </c>
      <c r="SH1" s="17">
        <v>502</v>
      </c>
      <c r="SI1" s="17">
        <v>503</v>
      </c>
      <c r="SJ1" s="17">
        <v>504</v>
      </c>
      <c r="SK1" s="17">
        <v>505</v>
      </c>
      <c r="SL1" s="17">
        <v>506</v>
      </c>
      <c r="SM1" s="17">
        <v>507</v>
      </c>
      <c r="SN1" s="17">
        <v>508</v>
      </c>
      <c r="SO1" s="17">
        <v>509</v>
      </c>
      <c r="SP1" s="17">
        <v>510</v>
      </c>
      <c r="SQ1" s="17">
        <v>511</v>
      </c>
      <c r="SR1" s="17">
        <v>512</v>
      </c>
      <c r="SS1" s="17">
        <v>513</v>
      </c>
      <c r="ST1" s="17">
        <v>514</v>
      </c>
      <c r="SU1" s="17">
        <v>515</v>
      </c>
      <c r="SV1" s="17">
        <v>516</v>
      </c>
      <c r="SW1" s="17">
        <v>517</v>
      </c>
      <c r="SX1" s="17">
        <v>518</v>
      </c>
      <c r="SY1" s="17">
        <v>519</v>
      </c>
      <c r="SZ1" s="17">
        <v>520</v>
      </c>
      <c r="TA1" s="17">
        <v>521</v>
      </c>
      <c r="TB1" s="17">
        <v>522</v>
      </c>
      <c r="TC1" s="17">
        <v>523</v>
      </c>
      <c r="TD1" s="17">
        <v>524</v>
      </c>
      <c r="TE1" s="17">
        <v>525</v>
      </c>
      <c r="TF1" s="17">
        <v>526</v>
      </c>
      <c r="TG1" s="17">
        <v>527</v>
      </c>
      <c r="TH1" s="17">
        <v>528</v>
      </c>
      <c r="TI1" s="17">
        <v>529</v>
      </c>
      <c r="TJ1" s="17">
        <v>530</v>
      </c>
      <c r="TK1" s="17">
        <v>531</v>
      </c>
      <c r="TL1" s="17">
        <v>532</v>
      </c>
      <c r="TM1" s="17">
        <v>533</v>
      </c>
      <c r="TN1" s="17">
        <v>534</v>
      </c>
      <c r="TO1" s="17">
        <v>535</v>
      </c>
      <c r="TP1" s="17">
        <v>536</v>
      </c>
      <c r="TQ1" s="17">
        <v>537</v>
      </c>
      <c r="TR1" s="17">
        <v>538</v>
      </c>
      <c r="TS1" s="17">
        <v>539</v>
      </c>
      <c r="TT1" s="17">
        <v>540</v>
      </c>
      <c r="TU1" s="17">
        <v>541</v>
      </c>
      <c r="TV1" s="17">
        <v>542</v>
      </c>
      <c r="TW1" s="17">
        <v>543</v>
      </c>
      <c r="TX1" s="17">
        <v>544</v>
      </c>
      <c r="TY1" s="17">
        <v>545</v>
      </c>
      <c r="TZ1" s="17">
        <v>546</v>
      </c>
      <c r="UA1" s="17">
        <v>547</v>
      </c>
      <c r="UB1" s="17">
        <v>548</v>
      </c>
      <c r="UC1" s="17">
        <v>549</v>
      </c>
      <c r="UD1" s="17">
        <v>550</v>
      </c>
      <c r="UE1" s="17">
        <v>551</v>
      </c>
      <c r="UF1" s="17">
        <v>552</v>
      </c>
      <c r="UG1" s="17">
        <v>553</v>
      </c>
      <c r="UH1" s="17">
        <v>554</v>
      </c>
      <c r="UI1" s="17">
        <v>555</v>
      </c>
      <c r="UJ1" s="17">
        <v>556</v>
      </c>
      <c r="UK1" s="17">
        <v>557</v>
      </c>
      <c r="UL1" s="17">
        <v>558</v>
      </c>
      <c r="UM1" s="17">
        <v>559</v>
      </c>
      <c r="UN1" s="17">
        <v>560</v>
      </c>
      <c r="UO1" s="17">
        <v>561</v>
      </c>
      <c r="UP1" s="17">
        <v>562</v>
      </c>
      <c r="UQ1" s="17">
        <v>563</v>
      </c>
      <c r="UR1" s="17">
        <v>564</v>
      </c>
      <c r="US1" s="17">
        <v>565</v>
      </c>
      <c r="UT1" s="17">
        <v>566</v>
      </c>
      <c r="UU1" s="17">
        <v>567</v>
      </c>
      <c r="UV1" s="17">
        <v>568</v>
      </c>
      <c r="UW1" s="17">
        <v>569</v>
      </c>
      <c r="UX1" s="17">
        <v>570</v>
      </c>
      <c r="UY1" s="17">
        <v>571</v>
      </c>
      <c r="UZ1" s="17">
        <v>572</v>
      </c>
      <c r="VA1" s="17">
        <v>573</v>
      </c>
      <c r="VB1" s="17">
        <v>574</v>
      </c>
      <c r="VC1" s="17">
        <v>575</v>
      </c>
      <c r="VD1" s="17">
        <v>576</v>
      </c>
      <c r="VE1" s="17">
        <v>577</v>
      </c>
      <c r="VF1" s="17">
        <v>578</v>
      </c>
      <c r="VG1" s="17">
        <v>579</v>
      </c>
      <c r="VH1" s="17">
        <v>580</v>
      </c>
      <c r="VI1" s="17">
        <v>581</v>
      </c>
      <c r="VJ1" s="17">
        <v>582</v>
      </c>
      <c r="VK1" s="17">
        <v>583</v>
      </c>
      <c r="VL1" s="17">
        <v>584</v>
      </c>
      <c r="VM1" s="17">
        <v>585</v>
      </c>
      <c r="VN1" s="17">
        <v>586</v>
      </c>
      <c r="VO1" s="17">
        <v>587</v>
      </c>
      <c r="VP1" s="17">
        <v>588</v>
      </c>
      <c r="VQ1" s="17">
        <v>589</v>
      </c>
      <c r="VR1" s="17">
        <v>590</v>
      </c>
      <c r="VS1" s="17">
        <v>591</v>
      </c>
      <c r="VT1" s="17">
        <v>592</v>
      </c>
      <c r="VU1" s="17">
        <v>593</v>
      </c>
      <c r="VV1" s="17">
        <v>594</v>
      </c>
      <c r="VW1" s="17">
        <v>595</v>
      </c>
      <c r="VX1" s="17">
        <v>596</v>
      </c>
      <c r="VY1" s="17">
        <v>597</v>
      </c>
      <c r="VZ1" s="17">
        <v>598</v>
      </c>
      <c r="WA1" s="17">
        <v>599</v>
      </c>
      <c r="WB1" s="17">
        <v>600</v>
      </c>
      <c r="WC1" s="17">
        <v>601</v>
      </c>
      <c r="WD1" s="17">
        <v>602</v>
      </c>
      <c r="WE1" s="17">
        <v>603</v>
      </c>
      <c r="WF1" s="17">
        <v>604</v>
      </c>
      <c r="WG1" s="17">
        <v>605</v>
      </c>
      <c r="WH1" s="17">
        <v>606</v>
      </c>
      <c r="WI1" s="17">
        <v>607</v>
      </c>
      <c r="WJ1" s="17">
        <v>608</v>
      </c>
      <c r="WK1" s="17">
        <v>609</v>
      </c>
      <c r="WL1" s="17">
        <v>610</v>
      </c>
      <c r="WM1" s="17">
        <v>611</v>
      </c>
      <c r="WN1" s="17">
        <v>612</v>
      </c>
      <c r="WO1" s="17">
        <v>613</v>
      </c>
      <c r="WP1" s="17">
        <v>614</v>
      </c>
      <c r="WQ1" s="17">
        <v>615</v>
      </c>
      <c r="WR1" s="17">
        <v>616</v>
      </c>
      <c r="WS1" s="17">
        <v>617</v>
      </c>
      <c r="WT1" s="17">
        <v>618</v>
      </c>
      <c r="WU1" s="17">
        <v>619</v>
      </c>
      <c r="WV1" s="17">
        <v>620</v>
      </c>
      <c r="WW1" s="17">
        <v>621</v>
      </c>
      <c r="WX1" s="17">
        <v>622</v>
      </c>
      <c r="WY1" s="17">
        <v>623</v>
      </c>
      <c r="WZ1" s="17">
        <v>624</v>
      </c>
      <c r="XA1" s="17">
        <v>625</v>
      </c>
      <c r="XB1" s="17">
        <v>626</v>
      </c>
      <c r="XC1" s="17">
        <v>627</v>
      </c>
      <c r="XD1" s="17">
        <v>628</v>
      </c>
      <c r="XE1" s="17">
        <v>629</v>
      </c>
      <c r="XF1" s="17">
        <v>630</v>
      </c>
      <c r="XG1" s="17">
        <v>631</v>
      </c>
      <c r="XH1" s="17">
        <v>632</v>
      </c>
      <c r="XI1" s="17">
        <v>633</v>
      </c>
      <c r="XJ1" s="17">
        <v>634</v>
      </c>
      <c r="XK1" s="17">
        <v>635</v>
      </c>
      <c r="XL1" s="17">
        <v>636</v>
      </c>
      <c r="XM1" s="17">
        <v>637</v>
      </c>
      <c r="XN1" s="17">
        <v>638</v>
      </c>
      <c r="XO1" s="17">
        <v>639</v>
      </c>
      <c r="XP1" s="17">
        <v>640</v>
      </c>
      <c r="XQ1" s="17">
        <v>641</v>
      </c>
      <c r="XR1" s="17">
        <v>642</v>
      </c>
      <c r="XS1" s="17">
        <v>643</v>
      </c>
      <c r="XT1" s="17">
        <v>644</v>
      </c>
      <c r="XU1" s="17">
        <v>645</v>
      </c>
      <c r="XV1" s="17">
        <v>646</v>
      </c>
      <c r="XW1" s="17">
        <v>647</v>
      </c>
      <c r="XX1" s="17">
        <v>648</v>
      </c>
      <c r="XY1" s="17">
        <v>649</v>
      </c>
      <c r="XZ1" s="17">
        <v>650</v>
      </c>
      <c r="YA1" s="17">
        <v>651</v>
      </c>
      <c r="YB1" s="17">
        <v>652</v>
      </c>
      <c r="YC1" s="17">
        <v>653</v>
      </c>
      <c r="YD1" s="17">
        <v>654</v>
      </c>
      <c r="YE1" s="17">
        <v>655</v>
      </c>
      <c r="YF1" s="17">
        <v>656</v>
      </c>
      <c r="YG1" s="17">
        <v>657</v>
      </c>
      <c r="YH1" s="17">
        <v>658</v>
      </c>
      <c r="YI1" s="17">
        <v>659</v>
      </c>
      <c r="YJ1" s="17">
        <v>660</v>
      </c>
      <c r="YK1" s="17">
        <v>661</v>
      </c>
      <c r="YL1" s="17">
        <v>662</v>
      </c>
      <c r="YM1" s="17">
        <v>663</v>
      </c>
      <c r="YN1" s="17">
        <v>664</v>
      </c>
      <c r="YO1" s="17">
        <v>665</v>
      </c>
      <c r="YP1" s="17">
        <v>666</v>
      </c>
      <c r="YQ1" s="17">
        <v>667</v>
      </c>
      <c r="YR1" s="17">
        <v>668</v>
      </c>
      <c r="YS1" s="17">
        <v>669</v>
      </c>
      <c r="YT1" s="17">
        <v>670</v>
      </c>
      <c r="YU1" s="17">
        <v>671</v>
      </c>
      <c r="YV1" s="17">
        <v>672</v>
      </c>
      <c r="YW1" s="17">
        <v>673</v>
      </c>
      <c r="YX1" s="17">
        <v>674</v>
      </c>
      <c r="YY1" s="17">
        <v>675</v>
      </c>
      <c r="YZ1" s="17">
        <v>676</v>
      </c>
      <c r="ZA1" s="17">
        <v>677</v>
      </c>
      <c r="ZB1" s="17">
        <v>678</v>
      </c>
      <c r="ZC1" s="17">
        <v>679</v>
      </c>
      <c r="ZD1" s="17">
        <v>680</v>
      </c>
      <c r="ZE1" s="17">
        <v>681</v>
      </c>
      <c r="ZF1" s="17">
        <v>682</v>
      </c>
      <c r="ZG1" s="17">
        <v>683</v>
      </c>
      <c r="ZH1" s="17">
        <v>684</v>
      </c>
      <c r="ZI1" s="17">
        <v>685</v>
      </c>
      <c r="ZJ1" s="17">
        <v>686</v>
      </c>
      <c r="ZK1" s="17">
        <v>687</v>
      </c>
      <c r="ZL1" s="17">
        <v>688</v>
      </c>
      <c r="ZM1" s="17">
        <v>689</v>
      </c>
      <c r="ZN1" s="17">
        <v>690</v>
      </c>
      <c r="ZO1" s="17">
        <v>691</v>
      </c>
      <c r="ZP1" s="17">
        <v>692</v>
      </c>
      <c r="ZQ1" s="17">
        <v>693</v>
      </c>
      <c r="ZR1" s="17">
        <v>694</v>
      </c>
      <c r="ZS1" s="17">
        <v>695</v>
      </c>
      <c r="ZT1" s="17">
        <v>696</v>
      </c>
      <c r="ZU1" s="17">
        <v>697</v>
      </c>
      <c r="ZV1" s="17">
        <v>698</v>
      </c>
      <c r="ZW1" s="17">
        <v>699</v>
      </c>
      <c r="ZX1" s="17">
        <v>700</v>
      </c>
      <c r="ZY1" s="17">
        <v>701</v>
      </c>
      <c r="ZZ1" s="17">
        <v>702</v>
      </c>
      <c r="AAA1" s="17">
        <v>703</v>
      </c>
      <c r="AAB1" s="17">
        <v>704</v>
      </c>
      <c r="AAC1" s="17">
        <v>705</v>
      </c>
      <c r="AAD1" s="17">
        <v>706</v>
      </c>
      <c r="AAE1" s="17">
        <v>707</v>
      </c>
      <c r="AAF1" s="17">
        <v>708</v>
      </c>
      <c r="AAG1" s="17">
        <v>709</v>
      </c>
      <c r="AAH1" s="17">
        <v>710</v>
      </c>
      <c r="AAI1" s="17">
        <v>711</v>
      </c>
      <c r="AAJ1" s="17">
        <v>712</v>
      </c>
      <c r="AAK1" s="17">
        <v>713</v>
      </c>
      <c r="AAL1" s="17">
        <v>714</v>
      </c>
      <c r="AAM1" s="17">
        <v>715</v>
      </c>
      <c r="AAN1" s="17">
        <v>716</v>
      </c>
      <c r="AAO1" s="17">
        <v>717</v>
      </c>
      <c r="AAP1" s="17">
        <v>718</v>
      </c>
      <c r="AAQ1" s="17">
        <v>719</v>
      </c>
      <c r="AAR1" s="17">
        <v>720</v>
      </c>
      <c r="AAS1" s="17">
        <v>721</v>
      </c>
      <c r="AAT1" s="17">
        <v>722</v>
      </c>
      <c r="AAU1" s="17">
        <v>723</v>
      </c>
      <c r="AAV1" s="17">
        <v>724</v>
      </c>
      <c r="AAW1" s="17">
        <v>725</v>
      </c>
      <c r="AAX1" s="17">
        <v>726</v>
      </c>
      <c r="AAY1" s="17">
        <v>727</v>
      </c>
      <c r="AAZ1" s="17">
        <v>728</v>
      </c>
      <c r="ABA1" s="17">
        <v>729</v>
      </c>
      <c r="ABB1" s="17">
        <v>730</v>
      </c>
      <c r="ABC1" s="17">
        <v>731</v>
      </c>
      <c r="ABD1" s="17">
        <v>732</v>
      </c>
      <c r="ABE1" s="17">
        <v>733</v>
      </c>
      <c r="ABF1" s="17">
        <v>734</v>
      </c>
      <c r="ABG1" s="17">
        <v>735</v>
      </c>
      <c r="ABH1" s="17">
        <v>736</v>
      </c>
      <c r="ABI1" s="17">
        <v>737</v>
      </c>
      <c r="ABJ1" s="17">
        <v>738</v>
      </c>
      <c r="ABK1" s="17">
        <v>739</v>
      </c>
      <c r="ABL1" s="17">
        <v>740</v>
      </c>
      <c r="ABM1" s="17">
        <v>741</v>
      </c>
      <c r="ABN1" s="17">
        <v>742</v>
      </c>
      <c r="ABO1" s="17">
        <v>743</v>
      </c>
      <c r="ABP1" s="17">
        <v>744</v>
      </c>
      <c r="ABQ1" s="17">
        <v>745</v>
      </c>
      <c r="ABR1" s="17">
        <v>746</v>
      </c>
      <c r="ABS1" s="17">
        <v>747</v>
      </c>
      <c r="ABT1" s="17">
        <v>748</v>
      </c>
      <c r="ABU1" s="17">
        <v>749</v>
      </c>
      <c r="ABV1" s="17">
        <v>750</v>
      </c>
      <c r="ABW1" s="17">
        <v>751</v>
      </c>
      <c r="ABX1" s="17">
        <v>752</v>
      </c>
      <c r="ABY1" s="17">
        <v>753</v>
      </c>
      <c r="ABZ1" s="17">
        <v>754</v>
      </c>
      <c r="ACA1" s="17">
        <v>755</v>
      </c>
      <c r="ACB1" s="17">
        <v>756</v>
      </c>
      <c r="ACC1" s="17">
        <v>757</v>
      </c>
      <c r="ACD1" s="17">
        <v>758</v>
      </c>
      <c r="ACE1" s="17">
        <v>759</v>
      </c>
      <c r="ACF1" s="17">
        <v>760</v>
      </c>
      <c r="ACG1" s="17">
        <v>761</v>
      </c>
      <c r="ACH1" s="17">
        <v>762</v>
      </c>
      <c r="ACI1" s="17">
        <v>763</v>
      </c>
      <c r="ACJ1" s="17">
        <v>764</v>
      </c>
      <c r="ACK1" s="17">
        <v>765</v>
      </c>
      <c r="ACL1" s="17">
        <v>766</v>
      </c>
      <c r="ACM1" s="17">
        <v>767</v>
      </c>
      <c r="ACN1" s="17">
        <v>768</v>
      </c>
      <c r="ACO1" s="17">
        <v>769</v>
      </c>
      <c r="ACP1" s="17">
        <v>770</v>
      </c>
      <c r="ACQ1" s="17">
        <v>771</v>
      </c>
      <c r="ACR1" s="17">
        <v>772</v>
      </c>
      <c r="ACS1" s="17">
        <v>773</v>
      </c>
      <c r="ACT1" s="17">
        <v>774</v>
      </c>
      <c r="ACU1" s="17">
        <v>775</v>
      </c>
      <c r="ACV1" s="17">
        <v>776</v>
      </c>
      <c r="ACW1" s="17">
        <v>777</v>
      </c>
      <c r="ACX1" s="17">
        <v>778</v>
      </c>
      <c r="ACY1" s="17">
        <v>779</v>
      </c>
      <c r="ACZ1" s="17">
        <v>780</v>
      </c>
      <c r="ADA1" s="17">
        <v>781</v>
      </c>
      <c r="ADB1" s="17">
        <v>782</v>
      </c>
      <c r="ADC1" s="17">
        <v>783</v>
      </c>
      <c r="ADD1" s="17">
        <v>784</v>
      </c>
      <c r="ADE1" s="17">
        <v>785</v>
      </c>
      <c r="ADF1" s="17">
        <v>786</v>
      </c>
      <c r="ADG1" s="17">
        <v>787</v>
      </c>
      <c r="ADH1" s="17">
        <v>788</v>
      </c>
      <c r="ADI1" s="17">
        <v>789</v>
      </c>
      <c r="ADJ1" s="17">
        <v>790</v>
      </c>
      <c r="ADK1" s="17">
        <v>791</v>
      </c>
      <c r="ADL1" s="17">
        <v>792</v>
      </c>
      <c r="ADM1" s="17">
        <v>793</v>
      </c>
      <c r="ADN1" s="17">
        <v>794</v>
      </c>
      <c r="ADO1" s="17">
        <v>795</v>
      </c>
      <c r="ADP1" s="17">
        <v>796</v>
      </c>
      <c r="ADQ1" s="17">
        <v>797</v>
      </c>
      <c r="ADR1" s="17">
        <v>798</v>
      </c>
      <c r="ADS1" s="17">
        <v>799</v>
      </c>
      <c r="ADT1" s="17">
        <v>800</v>
      </c>
      <c r="ADU1" s="17">
        <v>801</v>
      </c>
      <c r="ADV1" s="17">
        <v>802</v>
      </c>
      <c r="ADW1" s="17">
        <v>803</v>
      </c>
      <c r="ADX1" s="17">
        <v>804</v>
      </c>
      <c r="ADY1" s="17">
        <v>805</v>
      </c>
      <c r="ADZ1" s="17">
        <v>806</v>
      </c>
      <c r="AEA1" s="17">
        <v>807</v>
      </c>
      <c r="AEB1" s="17">
        <v>808</v>
      </c>
      <c r="AEC1" s="17">
        <v>809</v>
      </c>
      <c r="AED1" s="17">
        <v>810</v>
      </c>
      <c r="AEE1" s="17">
        <v>811</v>
      </c>
      <c r="AEF1" s="17">
        <v>812</v>
      </c>
      <c r="AEG1" s="17">
        <v>813</v>
      </c>
      <c r="AEH1" s="17">
        <v>814</v>
      </c>
      <c r="AEI1" s="17">
        <v>815</v>
      </c>
      <c r="AEJ1" s="17">
        <v>816</v>
      </c>
      <c r="AEK1" s="17">
        <v>817</v>
      </c>
      <c r="AEL1" s="17">
        <v>818</v>
      </c>
      <c r="AEM1" s="17">
        <v>819</v>
      </c>
      <c r="AEN1" s="17">
        <v>820</v>
      </c>
      <c r="AEO1" s="17">
        <v>821</v>
      </c>
      <c r="AEP1" s="17">
        <v>822</v>
      </c>
      <c r="AEQ1" s="17">
        <v>823</v>
      </c>
      <c r="AER1" s="17">
        <v>824</v>
      </c>
      <c r="AES1" s="17">
        <v>825</v>
      </c>
      <c r="AET1" s="17">
        <v>826</v>
      </c>
      <c r="AEU1" s="17">
        <v>827</v>
      </c>
      <c r="AEV1" s="17">
        <v>828</v>
      </c>
      <c r="AEW1" s="17">
        <v>829</v>
      </c>
      <c r="AEX1" s="17">
        <v>830</v>
      </c>
      <c r="AEY1" s="17">
        <v>831</v>
      </c>
      <c r="AEZ1" s="17">
        <v>832</v>
      </c>
      <c r="AFA1" s="17">
        <v>833</v>
      </c>
      <c r="AFB1" s="17">
        <v>834</v>
      </c>
      <c r="AFC1" s="17">
        <v>835</v>
      </c>
      <c r="AFD1" s="17">
        <v>836</v>
      </c>
      <c r="AFE1" s="17">
        <v>837</v>
      </c>
      <c r="AFF1" s="17">
        <v>838</v>
      </c>
      <c r="AFG1" s="17">
        <v>839</v>
      </c>
      <c r="AFH1" s="17">
        <v>840</v>
      </c>
      <c r="AFI1" s="17">
        <v>841</v>
      </c>
      <c r="AFJ1" s="17">
        <v>842</v>
      </c>
      <c r="AFK1" s="17">
        <v>843</v>
      </c>
      <c r="AFL1" s="17">
        <v>844</v>
      </c>
      <c r="AFM1" s="17">
        <v>845</v>
      </c>
      <c r="AFN1" s="17">
        <v>846</v>
      </c>
      <c r="AFO1" s="17">
        <v>847</v>
      </c>
      <c r="AFP1" s="17">
        <v>848</v>
      </c>
      <c r="AFQ1" s="17">
        <v>849</v>
      </c>
      <c r="AFR1" s="17">
        <v>850</v>
      </c>
      <c r="AFS1" s="17">
        <v>851</v>
      </c>
      <c r="AFT1" s="17">
        <v>852</v>
      </c>
      <c r="AFU1" s="17">
        <v>853</v>
      </c>
      <c r="AFV1" s="17">
        <v>854</v>
      </c>
      <c r="AFW1" s="17">
        <v>855</v>
      </c>
      <c r="AFX1" s="17">
        <v>856</v>
      </c>
      <c r="AFY1" s="17">
        <v>857</v>
      </c>
      <c r="AFZ1" s="17">
        <v>858</v>
      </c>
      <c r="AGA1" s="17">
        <v>859</v>
      </c>
      <c r="AGB1" s="17">
        <v>860</v>
      </c>
      <c r="AGC1" s="17">
        <v>861</v>
      </c>
      <c r="AGD1" s="17">
        <v>862</v>
      </c>
      <c r="AGE1" s="17">
        <v>863</v>
      </c>
      <c r="AGF1" s="17">
        <v>864</v>
      </c>
      <c r="AGG1" s="17">
        <v>865</v>
      </c>
      <c r="AGH1" s="17">
        <v>866</v>
      </c>
      <c r="AGI1" s="17">
        <v>867</v>
      </c>
      <c r="AGJ1" s="17">
        <v>868</v>
      </c>
      <c r="AGK1" s="17">
        <v>869</v>
      </c>
      <c r="AGL1" s="17">
        <v>870</v>
      </c>
      <c r="AGM1" s="17">
        <v>871</v>
      </c>
      <c r="AGN1" s="17">
        <v>872</v>
      </c>
      <c r="AGO1" s="17">
        <v>873</v>
      </c>
      <c r="AGP1" s="17">
        <v>874</v>
      </c>
      <c r="AGQ1" s="17">
        <v>875</v>
      </c>
      <c r="AGR1" s="17">
        <v>876</v>
      </c>
      <c r="AGS1" s="17">
        <v>877</v>
      </c>
      <c r="AGT1" s="17">
        <v>878</v>
      </c>
      <c r="AGU1" s="17">
        <v>879</v>
      </c>
      <c r="AGV1" s="17">
        <v>880</v>
      </c>
      <c r="AGW1" s="17">
        <v>881</v>
      </c>
      <c r="AGX1" s="17">
        <v>882</v>
      </c>
      <c r="AGY1" s="17">
        <v>883</v>
      </c>
      <c r="AGZ1" s="17">
        <v>884</v>
      </c>
      <c r="AHA1" s="17">
        <v>885</v>
      </c>
      <c r="AHB1" s="17">
        <v>886</v>
      </c>
      <c r="AHC1" s="17">
        <v>887</v>
      </c>
      <c r="AHD1" s="17">
        <v>888</v>
      </c>
      <c r="AHE1" s="17">
        <v>889</v>
      </c>
      <c r="AHF1" s="17">
        <v>890</v>
      </c>
      <c r="AHG1" s="17">
        <v>891</v>
      </c>
      <c r="AHH1" s="17">
        <v>892</v>
      </c>
      <c r="AHI1" s="17">
        <v>893</v>
      </c>
      <c r="AHJ1" s="17">
        <v>894</v>
      </c>
      <c r="AHK1" s="17">
        <v>895</v>
      </c>
      <c r="AHL1" s="17">
        <v>896</v>
      </c>
      <c r="AHM1" s="17">
        <v>897</v>
      </c>
      <c r="AHN1" s="17">
        <v>898</v>
      </c>
      <c r="AHO1" s="17">
        <v>899</v>
      </c>
      <c r="AHP1" s="17">
        <v>900</v>
      </c>
      <c r="AHQ1" s="17">
        <v>901</v>
      </c>
      <c r="AHR1" s="17">
        <v>902</v>
      </c>
      <c r="AHS1" s="17">
        <v>903</v>
      </c>
      <c r="AHT1" s="17">
        <v>904</v>
      </c>
      <c r="AHU1" s="17">
        <v>905</v>
      </c>
      <c r="AHV1" s="17">
        <v>906</v>
      </c>
      <c r="AHW1" s="17">
        <v>907</v>
      </c>
      <c r="AHX1" s="17">
        <v>908</v>
      </c>
      <c r="AHY1" s="17">
        <v>909</v>
      </c>
      <c r="AHZ1" s="17">
        <v>910</v>
      </c>
      <c r="AIA1" s="17">
        <v>911</v>
      </c>
      <c r="AIB1" s="17">
        <v>912</v>
      </c>
      <c r="AIC1" s="17">
        <v>913</v>
      </c>
      <c r="AID1" s="17">
        <v>914</v>
      </c>
      <c r="AIE1" s="17">
        <v>915</v>
      </c>
      <c r="AIF1" s="17">
        <v>916</v>
      </c>
      <c r="AIG1" s="17">
        <v>917</v>
      </c>
      <c r="AIH1" s="17">
        <v>918</v>
      </c>
      <c r="AII1" s="17">
        <v>919</v>
      </c>
      <c r="AIJ1" s="17">
        <v>920</v>
      </c>
      <c r="AIK1" s="17">
        <v>921</v>
      </c>
      <c r="AIL1" s="17">
        <v>922</v>
      </c>
      <c r="AIM1" s="17">
        <v>923</v>
      </c>
      <c r="AIN1" s="17">
        <v>924</v>
      </c>
      <c r="AIO1" s="17">
        <v>925</v>
      </c>
      <c r="AIP1" s="17">
        <v>926</v>
      </c>
      <c r="AIQ1" s="17">
        <v>927</v>
      </c>
      <c r="AIR1" s="17">
        <v>928</v>
      </c>
      <c r="AIS1" s="17">
        <v>929</v>
      </c>
      <c r="AIT1" s="17">
        <v>930</v>
      </c>
      <c r="AIU1" s="17">
        <v>931</v>
      </c>
      <c r="AIV1" s="131">
        <v>932</v>
      </c>
      <c r="AIW1" s="17">
        <v>933</v>
      </c>
      <c r="AIX1" s="17">
        <v>934</v>
      </c>
      <c r="AIY1" s="17">
        <v>935</v>
      </c>
      <c r="AIZ1" s="17">
        <v>936</v>
      </c>
      <c r="AJA1" s="9">
        <v>937</v>
      </c>
      <c r="AJB1" s="127">
        <v>938</v>
      </c>
      <c r="AJC1" s="127">
        <v>939</v>
      </c>
      <c r="AJD1" s="127">
        <v>940</v>
      </c>
      <c r="AJE1" s="127">
        <v>941</v>
      </c>
      <c r="AJF1" s="127">
        <v>942</v>
      </c>
      <c r="AJG1" s="127">
        <v>943</v>
      </c>
      <c r="AJH1" s="127">
        <v>944</v>
      </c>
      <c r="AJI1" s="127">
        <v>945</v>
      </c>
      <c r="AJJ1" s="127">
        <v>946</v>
      </c>
      <c r="AJK1" s="127">
        <v>947</v>
      </c>
      <c r="AJL1" s="127">
        <v>948</v>
      </c>
      <c r="AJM1" s="127">
        <v>949</v>
      </c>
      <c r="AJN1" s="127">
        <v>950</v>
      </c>
      <c r="AJO1" s="127">
        <v>951</v>
      </c>
      <c r="AJP1" s="127">
        <v>952</v>
      </c>
      <c r="AJQ1" s="127">
        <v>953</v>
      </c>
      <c r="AJR1" s="127">
        <v>954</v>
      </c>
      <c r="AJS1" s="127">
        <v>955</v>
      </c>
      <c r="AJT1" s="127">
        <v>956</v>
      </c>
      <c r="AJU1" s="127">
        <v>957</v>
      </c>
      <c r="AJV1" s="127">
        <v>958</v>
      </c>
      <c r="AJW1" s="127">
        <v>959</v>
      </c>
      <c r="AJX1" s="127">
        <v>960</v>
      </c>
      <c r="AJY1" s="127">
        <v>961</v>
      </c>
      <c r="AJZ1" s="127">
        <v>962</v>
      </c>
      <c r="AKA1" s="127">
        <v>963</v>
      </c>
      <c r="AKB1" s="127">
        <v>964</v>
      </c>
      <c r="AKC1" s="127">
        <v>965</v>
      </c>
      <c r="AKD1" s="127">
        <v>966</v>
      </c>
      <c r="AKE1" s="127">
        <v>967</v>
      </c>
      <c r="AKF1" s="127">
        <v>968</v>
      </c>
      <c r="AKG1" s="127">
        <v>969</v>
      </c>
      <c r="AKH1" s="127">
        <v>970</v>
      </c>
      <c r="AKI1" s="127">
        <v>971</v>
      </c>
      <c r="AKJ1" s="127">
        <v>972</v>
      </c>
      <c r="AKK1" s="127">
        <v>973</v>
      </c>
      <c r="AKL1" s="127">
        <v>974</v>
      </c>
      <c r="AKM1" s="127">
        <v>975</v>
      </c>
      <c r="AKN1" s="127">
        <v>976</v>
      </c>
      <c r="AKO1" s="127">
        <v>977</v>
      </c>
      <c r="AKP1" s="127">
        <v>978</v>
      </c>
      <c r="AKQ1" s="127">
        <v>979</v>
      </c>
      <c r="AKR1" s="127">
        <v>980</v>
      </c>
      <c r="AKS1" s="127">
        <v>981</v>
      </c>
      <c r="AKT1" s="127">
        <v>982</v>
      </c>
      <c r="AKU1" s="127">
        <v>983</v>
      </c>
      <c r="AKV1" s="127">
        <v>984</v>
      </c>
      <c r="AKW1" s="127">
        <v>985</v>
      </c>
      <c r="AKX1" s="127">
        <v>986</v>
      </c>
      <c r="AKY1" s="127">
        <v>987</v>
      </c>
      <c r="AKZ1" s="127">
        <v>988</v>
      </c>
      <c r="ALA1" s="127">
        <v>989</v>
      </c>
      <c r="ALB1" s="127">
        <v>990</v>
      </c>
      <c r="ALC1" s="127">
        <v>991</v>
      </c>
      <c r="ALD1" s="127">
        <v>992</v>
      </c>
      <c r="ALE1" s="127">
        <v>993</v>
      </c>
      <c r="ALF1" s="127">
        <v>994</v>
      </c>
      <c r="ALG1" s="127">
        <v>995</v>
      </c>
      <c r="ALH1" s="127">
        <v>996</v>
      </c>
      <c r="ALI1" s="127">
        <v>997</v>
      </c>
      <c r="ALJ1" s="127">
        <v>998</v>
      </c>
      <c r="ALK1" s="127">
        <v>999</v>
      </c>
      <c r="ALL1" s="127">
        <v>1000</v>
      </c>
      <c r="ALM1" s="127">
        <v>1001</v>
      </c>
      <c r="ALN1" s="127">
        <v>1002</v>
      </c>
      <c r="ALO1" s="127">
        <v>1003</v>
      </c>
      <c r="ALP1" s="127">
        <v>1004</v>
      </c>
      <c r="ALQ1" s="127">
        <v>1005</v>
      </c>
      <c r="ALR1" s="127">
        <v>1006</v>
      </c>
      <c r="ALS1" s="127">
        <v>1007</v>
      </c>
      <c r="ALT1" s="127">
        <v>1008</v>
      </c>
      <c r="ALU1" s="127">
        <v>1009</v>
      </c>
      <c r="ALV1" s="127">
        <v>1010</v>
      </c>
      <c r="ALW1" s="127">
        <v>1011</v>
      </c>
      <c r="ALX1" s="127">
        <v>1012</v>
      </c>
      <c r="ALY1" s="127">
        <v>1013</v>
      </c>
      <c r="ALZ1" s="127">
        <v>1014</v>
      </c>
      <c r="AMA1" s="127">
        <v>1015</v>
      </c>
      <c r="AMB1" s="127">
        <v>1016</v>
      </c>
      <c r="AMC1" s="127">
        <v>1017</v>
      </c>
      <c r="AMD1" s="127">
        <v>1018</v>
      </c>
    </row>
    <row r="2" spans="1:1018">
      <c r="A2" s="8"/>
      <c r="B2" s="11" t="s">
        <v>529</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9"/>
      <c r="NA2" s="11" t="s">
        <v>528</v>
      </c>
      <c r="NB2" s="8"/>
      <c r="NC2" s="8"/>
      <c r="ND2" s="8"/>
      <c r="NE2" s="8"/>
      <c r="NF2" s="8"/>
      <c r="NG2" s="8"/>
      <c r="NH2" s="8"/>
      <c r="NI2" s="8"/>
      <c r="NJ2" s="8"/>
      <c r="NK2" s="8"/>
      <c r="NL2" s="8"/>
      <c r="NM2" s="8"/>
      <c r="NN2" s="8"/>
      <c r="NO2" s="8"/>
      <c r="NP2" s="8"/>
      <c r="NQ2" s="8"/>
      <c r="NR2" s="8"/>
      <c r="NS2" s="8"/>
      <c r="NT2" s="8"/>
      <c r="NU2" s="8"/>
      <c r="NV2" s="8"/>
      <c r="NW2" s="8"/>
      <c r="NX2" s="9"/>
      <c r="NY2" s="1" t="s">
        <v>642</v>
      </c>
      <c r="OV2" s="7"/>
      <c r="OW2" s="1" t="s">
        <v>643</v>
      </c>
      <c r="PT2" s="7"/>
      <c r="PU2" s="1" t="s">
        <v>644</v>
      </c>
      <c r="QR2" s="7"/>
      <c r="QS2" s="1" t="s">
        <v>548</v>
      </c>
      <c r="RP2" s="7"/>
      <c r="RQ2" s="1" t="s">
        <v>549</v>
      </c>
      <c r="SN2" s="7"/>
      <c r="SO2" s="1" t="s">
        <v>638</v>
      </c>
      <c r="TM2" s="11" t="s">
        <v>637</v>
      </c>
      <c r="TN2" s="8"/>
      <c r="TO2" s="8"/>
      <c r="TP2" s="8"/>
      <c r="TQ2" s="9"/>
      <c r="TR2" s="8"/>
      <c r="TS2" s="8"/>
      <c r="TT2" s="8"/>
      <c r="TU2" s="8"/>
      <c r="TV2" s="9"/>
      <c r="TW2" s="8"/>
      <c r="TX2" s="8"/>
      <c r="TY2" s="8"/>
      <c r="TZ2" s="8"/>
      <c r="UA2" s="9"/>
      <c r="UB2" s="8"/>
      <c r="UC2" s="8"/>
      <c r="UD2" s="8"/>
      <c r="UE2" s="8"/>
      <c r="UF2" s="9"/>
      <c r="UG2" s="8"/>
      <c r="UH2" s="8"/>
      <c r="UI2" s="8"/>
      <c r="UJ2" s="8"/>
      <c r="UK2" s="9"/>
      <c r="UL2" s="8"/>
      <c r="UM2" s="8"/>
      <c r="UN2" s="8"/>
      <c r="UO2" s="8"/>
      <c r="UP2" s="9"/>
      <c r="UQ2" s="8"/>
      <c r="UR2" s="8"/>
      <c r="US2" s="8"/>
      <c r="UT2" s="8"/>
      <c r="UU2" s="9"/>
      <c r="UV2" s="8"/>
      <c r="UW2" s="8"/>
      <c r="UX2" s="8"/>
      <c r="UY2" s="8"/>
      <c r="UZ2" s="9"/>
      <c r="VA2" s="8"/>
      <c r="VB2" s="8"/>
      <c r="VC2" s="8"/>
      <c r="VD2" s="8"/>
      <c r="VE2" s="9"/>
      <c r="VF2" s="8"/>
      <c r="VG2" s="8"/>
      <c r="VH2" s="8"/>
      <c r="VI2" s="8"/>
      <c r="VJ2" s="9"/>
      <c r="VK2" s="8"/>
      <c r="VL2" s="8"/>
      <c r="VM2" s="8"/>
      <c r="VN2" s="8"/>
      <c r="VO2" s="9"/>
      <c r="VP2" s="8"/>
      <c r="VQ2" s="8"/>
      <c r="VR2" s="8"/>
      <c r="VS2" s="8"/>
      <c r="VT2" s="9"/>
      <c r="VU2" s="8"/>
      <c r="VV2" s="8"/>
      <c r="VW2" s="8"/>
      <c r="VX2" s="8"/>
      <c r="VY2" s="9"/>
      <c r="VZ2" s="8"/>
      <c r="WA2" s="8"/>
      <c r="WB2" s="8"/>
      <c r="WC2" s="8"/>
      <c r="WD2" s="9"/>
      <c r="WE2" s="8"/>
      <c r="WF2" s="8"/>
      <c r="WG2" s="8"/>
      <c r="WH2" s="8"/>
      <c r="WI2" s="9"/>
      <c r="WJ2" s="11" t="s">
        <v>652</v>
      </c>
      <c r="WK2" s="8"/>
      <c r="WL2" s="8"/>
      <c r="WM2" s="8"/>
      <c r="WN2" s="8"/>
      <c r="WO2" s="8"/>
      <c r="WP2" s="17"/>
      <c r="WQ2" s="17"/>
      <c r="WR2" s="8"/>
      <c r="WS2" s="8"/>
      <c r="WT2" s="8"/>
      <c r="WU2" s="8"/>
      <c r="WV2" s="8"/>
      <c r="WW2" s="17"/>
      <c r="WX2" s="17"/>
      <c r="WY2" s="17"/>
      <c r="WZ2" s="17"/>
      <c r="XA2" s="17"/>
      <c r="XB2" s="17"/>
      <c r="XC2" s="17"/>
      <c r="XD2" s="17"/>
      <c r="XE2" s="17"/>
      <c r="XF2" s="17"/>
      <c r="XG2" s="17"/>
      <c r="XH2" s="17"/>
      <c r="XI2" s="3"/>
      <c r="XJ2" s="3"/>
      <c r="XK2" s="3"/>
      <c r="XL2" s="3"/>
      <c r="XP2" s="8"/>
      <c r="XQ2" s="8"/>
      <c r="XR2" s="8"/>
      <c r="XS2" s="8"/>
      <c r="XT2" s="8"/>
      <c r="XU2" s="17"/>
      <c r="XV2" s="17"/>
      <c r="XW2" s="17"/>
      <c r="XX2" s="17"/>
      <c r="XY2" s="17"/>
      <c r="XZ2" s="17"/>
      <c r="YA2" s="17"/>
      <c r="YB2" s="17"/>
      <c r="YC2" s="17"/>
      <c r="YD2" s="17"/>
      <c r="YE2" s="17"/>
      <c r="YF2" s="17"/>
      <c r="YG2" s="3"/>
      <c r="YH2" s="3"/>
      <c r="YI2" s="3"/>
      <c r="YJ2" s="3"/>
      <c r="YN2" s="17"/>
      <c r="YO2" s="3"/>
      <c r="YP2" s="3"/>
      <c r="YQ2" s="3"/>
      <c r="YR2" s="3"/>
      <c r="YV2" s="8"/>
      <c r="YW2" s="8"/>
      <c r="YX2" s="8"/>
      <c r="YY2" s="8"/>
      <c r="YZ2" s="8"/>
      <c r="ZA2" s="17"/>
      <c r="ZB2" s="17"/>
      <c r="ZC2" s="17"/>
      <c r="ZD2" s="17"/>
      <c r="ZE2" s="3"/>
      <c r="ZF2" s="3"/>
      <c r="ZG2" s="3"/>
      <c r="ZH2" s="3"/>
      <c r="ZL2" s="17"/>
      <c r="ZM2" s="17"/>
      <c r="ZN2" s="17"/>
      <c r="ZO2" s="17"/>
      <c r="ZP2" s="17"/>
      <c r="ZQ2" s="17"/>
      <c r="ZR2" s="17"/>
      <c r="ZS2" s="17"/>
      <c r="ZT2" s="17"/>
      <c r="ZU2" s="17"/>
      <c r="ZV2" s="17"/>
      <c r="ZW2" s="17"/>
      <c r="ZX2" s="17"/>
      <c r="ZY2" s="17"/>
      <c r="ZZ2" s="17"/>
      <c r="AAA2" s="17"/>
      <c r="AAB2" s="17"/>
      <c r="AAC2" s="3"/>
      <c r="AAD2" s="3"/>
      <c r="AAE2" s="3"/>
      <c r="AAF2" s="3"/>
      <c r="AAJ2" s="17"/>
      <c r="AAK2" s="3"/>
      <c r="AAL2" s="3"/>
      <c r="AAM2" s="3"/>
      <c r="AAN2" s="3"/>
      <c r="AAR2" s="17"/>
      <c r="AAS2" s="3"/>
      <c r="AAT2" s="3"/>
      <c r="AAU2" s="3"/>
      <c r="AAV2" s="3"/>
      <c r="AAZ2" s="19" t="s">
        <v>697</v>
      </c>
      <c r="ABO2" s="7"/>
      <c r="ABP2" s="126"/>
      <c r="ABQ2" s="8"/>
      <c r="ABR2" s="8"/>
      <c r="ABS2" s="8"/>
      <c r="ABT2" s="9"/>
      <c r="ABU2" s="19" t="s">
        <v>698</v>
      </c>
      <c r="ACJ2" s="7"/>
      <c r="ACK2" s="126"/>
      <c r="ACL2" s="8"/>
      <c r="ACM2" s="8"/>
      <c r="ACN2" s="8"/>
      <c r="ACO2" s="9"/>
      <c r="ACP2" s="19" t="s">
        <v>699</v>
      </c>
      <c r="ADE2" s="7"/>
      <c r="ADF2" s="126"/>
      <c r="ADG2" s="8"/>
      <c r="ADH2" s="8"/>
      <c r="ADI2" s="8"/>
      <c r="ADJ2" s="9"/>
      <c r="ADK2" s="19" t="s">
        <v>700</v>
      </c>
      <c r="ADZ2" s="3"/>
      <c r="AEA2" s="126"/>
      <c r="AEB2" s="8"/>
      <c r="AEC2" s="8"/>
      <c r="AED2" s="8"/>
      <c r="AEE2" s="9"/>
      <c r="AEF2" s="19" t="s">
        <v>704</v>
      </c>
      <c r="AEU2" s="7"/>
      <c r="AEV2" s="126"/>
      <c r="AEW2" s="8"/>
      <c r="AEX2" s="8"/>
      <c r="AEY2" s="8"/>
      <c r="AEZ2" s="9"/>
      <c r="AFA2" s="19" t="s">
        <v>701</v>
      </c>
      <c r="AFP2" s="7"/>
      <c r="AFQ2" s="126"/>
      <c r="AFR2" s="8"/>
      <c r="AFS2" s="8"/>
      <c r="AFT2" s="8"/>
      <c r="AFU2" s="9"/>
      <c r="AFV2" s="19" t="s">
        <v>702</v>
      </c>
      <c r="AGK2" s="7"/>
      <c r="AGL2" s="126"/>
      <c r="AGM2" s="8"/>
      <c r="AGN2" s="8"/>
      <c r="AGO2" s="8"/>
      <c r="AGP2" s="9"/>
      <c r="AGQ2" s="19" t="s">
        <v>703</v>
      </c>
      <c r="AHF2" s="7"/>
      <c r="AHG2" s="19"/>
      <c r="AHH2" s="8"/>
      <c r="AHI2" s="8"/>
      <c r="AHJ2" s="8"/>
      <c r="AHK2" s="9"/>
      <c r="AHL2" s="11" t="s">
        <v>665</v>
      </c>
      <c r="AHM2" s="8"/>
      <c r="AHN2" s="9"/>
      <c r="AHO2" s="8"/>
      <c r="AHP2" s="8"/>
      <c r="AHQ2" s="8"/>
      <c r="AHR2" s="8"/>
      <c r="AHS2" s="8"/>
      <c r="AHT2" s="8"/>
      <c r="AHU2" s="8"/>
      <c r="AHV2" s="8"/>
      <c r="AHW2" s="8"/>
      <c r="AHX2" s="1" t="s">
        <v>666</v>
      </c>
      <c r="AHY2" s="8"/>
      <c r="AHZ2" s="9"/>
      <c r="AIA2" s="8"/>
      <c r="AIB2" s="8"/>
      <c r="AIC2" s="8"/>
      <c r="AID2" s="8"/>
      <c r="AIE2" s="8"/>
      <c r="AIF2" s="8"/>
      <c r="AIG2" s="8"/>
      <c r="AIH2" s="8"/>
      <c r="AII2" s="9"/>
      <c r="AIJ2" s="1" t="s">
        <v>681</v>
      </c>
      <c r="AIK2" s="8"/>
      <c r="AIL2" s="9"/>
      <c r="AIM2" s="8"/>
      <c r="AIN2" s="8"/>
      <c r="AIO2" s="8"/>
      <c r="AIP2" s="8"/>
      <c r="AIQ2" s="8"/>
      <c r="AIR2" s="8"/>
      <c r="AIS2" s="8"/>
      <c r="AIT2" s="8"/>
      <c r="AIU2" s="17"/>
      <c r="AIV2" s="132" t="s">
        <v>1062</v>
      </c>
      <c r="AIW2" s="8"/>
      <c r="AIX2" s="8"/>
      <c r="AIY2" s="8"/>
      <c r="AIZ2" s="8"/>
      <c r="AJA2" s="9"/>
      <c r="AJB2" s="1" t="s">
        <v>641</v>
      </c>
      <c r="AJZ2" s="3"/>
      <c r="AKG2" s="1" t="s">
        <v>639</v>
      </c>
      <c r="ALF2" s="1" t="s">
        <v>640</v>
      </c>
      <c r="AMD2" s="7"/>
    </row>
    <row r="3" spans="1:1018" ht="24">
      <c r="A3" s="12" t="s">
        <v>26</v>
      </c>
      <c r="B3" s="13" t="s">
        <v>141</v>
      </c>
      <c r="C3" s="13" t="s">
        <v>142</v>
      </c>
      <c r="D3" s="13" t="s">
        <v>143</v>
      </c>
      <c r="E3" s="13" t="s">
        <v>144</v>
      </c>
      <c r="F3" s="13" t="s">
        <v>145</v>
      </c>
      <c r="G3" s="13" t="s">
        <v>146</v>
      </c>
      <c r="H3" s="13" t="s">
        <v>147</v>
      </c>
      <c r="I3" s="13" t="s">
        <v>148</v>
      </c>
      <c r="J3" s="13" t="s">
        <v>149</v>
      </c>
      <c r="K3" s="13" t="s">
        <v>150</v>
      </c>
      <c r="L3" s="13" t="s">
        <v>151</v>
      </c>
      <c r="M3" s="13" t="s">
        <v>152</v>
      </c>
      <c r="N3" s="13" t="s">
        <v>153</v>
      </c>
      <c r="O3" s="13" t="s">
        <v>154</v>
      </c>
      <c r="P3" s="13" t="s">
        <v>155</v>
      </c>
      <c r="Q3" s="13" t="s">
        <v>156</v>
      </c>
      <c r="R3" s="13" t="s">
        <v>157</v>
      </c>
      <c r="S3" s="13" t="s">
        <v>158</v>
      </c>
      <c r="T3" s="13" t="s">
        <v>159</v>
      </c>
      <c r="U3" s="13" t="s">
        <v>160</v>
      </c>
      <c r="V3" s="13" t="s">
        <v>161</v>
      </c>
      <c r="W3" s="13" t="s">
        <v>162</v>
      </c>
      <c r="X3" s="13" t="s">
        <v>163</v>
      </c>
      <c r="Y3" s="13" t="s">
        <v>164</v>
      </c>
      <c r="Z3" s="13" t="s">
        <v>165</v>
      </c>
      <c r="AA3" s="13" t="s">
        <v>166</v>
      </c>
      <c r="AB3" s="13" t="s">
        <v>167</v>
      </c>
      <c r="AC3" s="13" t="s">
        <v>168</v>
      </c>
      <c r="AD3" s="13" t="s">
        <v>169</v>
      </c>
      <c r="AE3" s="13" t="s">
        <v>170</v>
      </c>
      <c r="AF3" s="13" t="s">
        <v>171</v>
      </c>
      <c r="AG3" s="13" t="s">
        <v>172</v>
      </c>
      <c r="AH3" s="13" t="s">
        <v>173</v>
      </c>
      <c r="AI3" s="13" t="s">
        <v>174</v>
      </c>
      <c r="AJ3" s="13" t="s">
        <v>175</v>
      </c>
      <c r="AK3" s="13" t="s">
        <v>176</v>
      </c>
      <c r="AL3" s="13" t="s">
        <v>177</v>
      </c>
      <c r="AM3" s="13" t="s">
        <v>178</v>
      </c>
      <c r="AN3" s="13" t="s">
        <v>179</v>
      </c>
      <c r="AO3" s="13" t="s">
        <v>180</v>
      </c>
      <c r="AP3" s="13" t="s">
        <v>181</v>
      </c>
      <c r="AQ3" s="13" t="s">
        <v>182</v>
      </c>
      <c r="AR3" s="13" t="s">
        <v>183</v>
      </c>
      <c r="AS3" s="13" t="s">
        <v>184</v>
      </c>
      <c r="AT3" s="13" t="s">
        <v>185</v>
      </c>
      <c r="AU3" s="13" t="s">
        <v>186</v>
      </c>
      <c r="AV3" s="13" t="s">
        <v>187</v>
      </c>
      <c r="AW3" s="13" t="s">
        <v>188</v>
      </c>
      <c r="AX3" s="13" t="s">
        <v>189</v>
      </c>
      <c r="AY3" s="13" t="s">
        <v>190</v>
      </c>
      <c r="AZ3" s="13" t="s">
        <v>191</v>
      </c>
      <c r="BA3" s="13" t="s">
        <v>192</v>
      </c>
      <c r="BB3" s="13" t="s">
        <v>193</v>
      </c>
      <c r="BC3" s="13" t="s">
        <v>194</v>
      </c>
      <c r="BD3" s="13" t="s">
        <v>195</v>
      </c>
      <c r="BE3" s="13" t="s">
        <v>196</v>
      </c>
      <c r="BF3" s="13" t="s">
        <v>197</v>
      </c>
      <c r="BG3" s="13" t="s">
        <v>198</v>
      </c>
      <c r="BH3" s="13" t="s">
        <v>199</v>
      </c>
      <c r="BI3" s="13" t="s">
        <v>200</v>
      </c>
      <c r="BJ3" s="13" t="s">
        <v>201</v>
      </c>
      <c r="BK3" s="13" t="s">
        <v>202</v>
      </c>
      <c r="BL3" s="13" t="s">
        <v>203</v>
      </c>
      <c r="BM3" s="13" t="s">
        <v>204</v>
      </c>
      <c r="BN3" s="13" t="s">
        <v>205</v>
      </c>
      <c r="BO3" s="13" t="s">
        <v>206</v>
      </c>
      <c r="BP3" s="13" t="s">
        <v>207</v>
      </c>
      <c r="BQ3" s="13" t="s">
        <v>208</v>
      </c>
      <c r="BR3" s="13" t="s">
        <v>209</v>
      </c>
      <c r="BS3" s="13" t="s">
        <v>210</v>
      </c>
      <c r="BT3" s="13" t="s">
        <v>211</v>
      </c>
      <c r="BU3" s="13" t="s">
        <v>212</v>
      </c>
      <c r="BV3" s="13" t="s">
        <v>213</v>
      </c>
      <c r="BW3" s="13" t="s">
        <v>214</v>
      </c>
      <c r="BX3" s="13" t="s">
        <v>215</v>
      </c>
      <c r="BY3" s="13" t="s">
        <v>216</v>
      </c>
      <c r="BZ3" s="13" t="s">
        <v>217</v>
      </c>
      <c r="CA3" s="13" t="s">
        <v>218</v>
      </c>
      <c r="CB3" s="13" t="s">
        <v>219</v>
      </c>
      <c r="CC3" s="13" t="s">
        <v>220</v>
      </c>
      <c r="CD3" s="13" t="s">
        <v>221</v>
      </c>
      <c r="CE3" s="13" t="s">
        <v>222</v>
      </c>
      <c r="CF3" s="13" t="s">
        <v>223</v>
      </c>
      <c r="CG3" s="13" t="s">
        <v>224</v>
      </c>
      <c r="CH3" s="13" t="s">
        <v>225</v>
      </c>
      <c r="CI3" s="13" t="s">
        <v>226</v>
      </c>
      <c r="CJ3" s="13" t="s">
        <v>227</v>
      </c>
      <c r="CK3" s="13" t="s">
        <v>228</v>
      </c>
      <c r="CL3" s="13" t="s">
        <v>229</v>
      </c>
      <c r="CM3" s="13" t="s">
        <v>230</v>
      </c>
      <c r="CN3" s="13" t="s">
        <v>231</v>
      </c>
      <c r="CO3" s="13" t="s">
        <v>232</v>
      </c>
      <c r="CP3" s="13" t="s">
        <v>233</v>
      </c>
      <c r="CQ3" s="13" t="s">
        <v>234</v>
      </c>
      <c r="CR3" s="13" t="s">
        <v>235</v>
      </c>
      <c r="CS3" s="13" t="s">
        <v>236</v>
      </c>
      <c r="CT3" s="13" t="s">
        <v>237</v>
      </c>
      <c r="CU3" s="13" t="s">
        <v>238</v>
      </c>
      <c r="CV3" s="13" t="s">
        <v>239</v>
      </c>
      <c r="CW3" s="13" t="s">
        <v>240</v>
      </c>
      <c r="CX3" s="13" t="s">
        <v>241</v>
      </c>
      <c r="CY3" s="13" t="s">
        <v>242</v>
      </c>
      <c r="CZ3" s="13" t="s">
        <v>243</v>
      </c>
      <c r="DA3" s="13" t="s">
        <v>244</v>
      </c>
      <c r="DB3" s="13" t="s">
        <v>245</v>
      </c>
      <c r="DC3" s="13" t="s">
        <v>246</v>
      </c>
      <c r="DD3" s="13" t="s">
        <v>247</v>
      </c>
      <c r="DE3" s="13" t="s">
        <v>248</v>
      </c>
      <c r="DF3" s="13" t="s">
        <v>249</v>
      </c>
      <c r="DG3" s="13" t="s">
        <v>250</v>
      </c>
      <c r="DH3" s="13" t="s">
        <v>251</v>
      </c>
      <c r="DI3" s="13" t="s">
        <v>252</v>
      </c>
      <c r="DJ3" s="13" t="s">
        <v>253</v>
      </c>
      <c r="DK3" s="13" t="s">
        <v>254</v>
      </c>
      <c r="DL3" s="13" t="s">
        <v>255</v>
      </c>
      <c r="DM3" s="13" t="s">
        <v>256</v>
      </c>
      <c r="DN3" s="13" t="s">
        <v>257</v>
      </c>
      <c r="DO3" s="13" t="s">
        <v>258</v>
      </c>
      <c r="DP3" s="13" t="s">
        <v>259</v>
      </c>
      <c r="DQ3" s="13" t="s">
        <v>260</v>
      </c>
      <c r="DR3" s="13" t="s">
        <v>261</v>
      </c>
      <c r="DS3" s="14" t="s">
        <v>262</v>
      </c>
      <c r="DT3" s="14" t="s">
        <v>263</v>
      </c>
      <c r="DU3" s="14" t="s">
        <v>264</v>
      </c>
      <c r="DV3" s="14" t="s">
        <v>265</v>
      </c>
      <c r="DW3" s="14" t="s">
        <v>266</v>
      </c>
      <c r="DX3" s="14" t="s">
        <v>267</v>
      </c>
      <c r="DY3" s="14" t="s">
        <v>268</v>
      </c>
      <c r="DZ3" s="14" t="s">
        <v>269</v>
      </c>
      <c r="EA3" s="14" t="s">
        <v>270</v>
      </c>
      <c r="EB3" s="14" t="s">
        <v>271</v>
      </c>
      <c r="EC3" s="14" t="s">
        <v>272</v>
      </c>
      <c r="ED3" s="14" t="s">
        <v>273</v>
      </c>
      <c r="EE3" s="14" t="s">
        <v>274</v>
      </c>
      <c r="EF3" s="14" t="s">
        <v>275</v>
      </c>
      <c r="EG3" s="14" t="s">
        <v>276</v>
      </c>
      <c r="EH3" s="14" t="s">
        <v>277</v>
      </c>
      <c r="EI3" s="14" t="s">
        <v>278</v>
      </c>
      <c r="EJ3" s="14" t="s">
        <v>279</v>
      </c>
      <c r="EK3" s="14" t="s">
        <v>280</v>
      </c>
      <c r="EL3" s="14" t="s">
        <v>281</v>
      </c>
      <c r="EM3" s="14" t="s">
        <v>282</v>
      </c>
      <c r="EN3" s="14" t="s">
        <v>283</v>
      </c>
      <c r="EO3" s="14" t="s">
        <v>284</v>
      </c>
      <c r="EP3" s="14" t="s">
        <v>285</v>
      </c>
      <c r="EQ3" s="14" t="s">
        <v>286</v>
      </c>
      <c r="ER3" s="14" t="s">
        <v>287</v>
      </c>
      <c r="ES3" s="14" t="s">
        <v>288</v>
      </c>
      <c r="ET3" s="14" t="s">
        <v>289</v>
      </c>
      <c r="EU3" s="14" t="s">
        <v>290</v>
      </c>
      <c r="EV3" s="14" t="s">
        <v>291</v>
      </c>
      <c r="EW3" s="14" t="s">
        <v>292</v>
      </c>
      <c r="EX3" s="14" t="s">
        <v>293</v>
      </c>
      <c r="EY3" s="14" t="s">
        <v>294</v>
      </c>
      <c r="EZ3" s="14" t="s">
        <v>295</v>
      </c>
      <c r="FA3" s="14" t="s">
        <v>296</v>
      </c>
      <c r="FB3" s="14" t="s">
        <v>297</v>
      </c>
      <c r="FC3" s="14" t="s">
        <v>298</v>
      </c>
      <c r="FD3" s="14" t="s">
        <v>299</v>
      </c>
      <c r="FE3" s="14" t="s">
        <v>300</v>
      </c>
      <c r="FF3" s="14" t="s">
        <v>301</v>
      </c>
      <c r="FG3" s="14" t="s">
        <v>302</v>
      </c>
      <c r="FH3" s="14" t="s">
        <v>303</v>
      </c>
      <c r="FI3" s="14" t="s">
        <v>304</v>
      </c>
      <c r="FJ3" s="14" t="s">
        <v>305</v>
      </c>
      <c r="FK3" s="14" t="s">
        <v>306</v>
      </c>
      <c r="FL3" s="14" t="s">
        <v>307</v>
      </c>
      <c r="FM3" s="14" t="s">
        <v>308</v>
      </c>
      <c r="FN3" s="14" t="s">
        <v>309</v>
      </c>
      <c r="FO3" s="14" t="s">
        <v>310</v>
      </c>
      <c r="FP3" s="14" t="s">
        <v>311</v>
      </c>
      <c r="FQ3" s="14" t="s">
        <v>312</v>
      </c>
      <c r="FR3" s="14" t="s">
        <v>313</v>
      </c>
      <c r="FS3" s="14" t="s">
        <v>314</v>
      </c>
      <c r="FT3" s="14" t="s">
        <v>315</v>
      </c>
      <c r="FU3" s="14" t="s">
        <v>316</v>
      </c>
      <c r="FV3" s="14" t="s">
        <v>317</v>
      </c>
      <c r="FW3" s="14" t="s">
        <v>318</v>
      </c>
      <c r="FX3" s="14" t="s">
        <v>319</v>
      </c>
      <c r="FY3" s="14" t="s">
        <v>320</v>
      </c>
      <c r="FZ3" s="14" t="s">
        <v>321</v>
      </c>
      <c r="GA3" s="14" t="s">
        <v>322</v>
      </c>
      <c r="GB3" s="14" t="s">
        <v>323</v>
      </c>
      <c r="GC3" s="14" t="s">
        <v>324</v>
      </c>
      <c r="GD3" s="14" t="s">
        <v>325</v>
      </c>
      <c r="GE3" s="14" t="s">
        <v>326</v>
      </c>
      <c r="GF3" s="14" t="s">
        <v>327</v>
      </c>
      <c r="GG3" s="14" t="s">
        <v>328</v>
      </c>
      <c r="GH3" s="14" t="s">
        <v>329</v>
      </c>
      <c r="GI3" s="14" t="s">
        <v>330</v>
      </c>
      <c r="GJ3" s="14" t="s">
        <v>331</v>
      </c>
      <c r="GK3" s="14" t="s">
        <v>332</v>
      </c>
      <c r="GL3" s="14" t="s">
        <v>333</v>
      </c>
      <c r="GM3" s="14" t="s">
        <v>334</v>
      </c>
      <c r="GN3" s="14" t="s">
        <v>335</v>
      </c>
      <c r="GO3" s="14" t="s">
        <v>336</v>
      </c>
      <c r="GP3" s="14" t="s">
        <v>337</v>
      </c>
      <c r="GQ3" s="14" t="s">
        <v>338</v>
      </c>
      <c r="GR3" s="14" t="s">
        <v>339</v>
      </c>
      <c r="GS3" s="14" t="s">
        <v>340</v>
      </c>
      <c r="GT3" s="14" t="s">
        <v>341</v>
      </c>
      <c r="GU3" s="14" t="s">
        <v>342</v>
      </c>
      <c r="GV3" s="14" t="s">
        <v>343</v>
      </c>
      <c r="GW3" s="14" t="s">
        <v>344</v>
      </c>
      <c r="GX3" s="14" t="s">
        <v>345</v>
      </c>
      <c r="GY3" s="14" t="s">
        <v>346</v>
      </c>
      <c r="GZ3" s="14" t="s">
        <v>347</v>
      </c>
      <c r="HA3" s="14" t="s">
        <v>348</v>
      </c>
      <c r="HB3" s="14" t="s">
        <v>349</v>
      </c>
      <c r="HC3" s="14" t="s">
        <v>350</v>
      </c>
      <c r="HD3" s="14" t="s">
        <v>351</v>
      </c>
      <c r="HE3" s="14" t="s">
        <v>352</v>
      </c>
      <c r="HF3" s="14" t="s">
        <v>353</v>
      </c>
      <c r="HG3" s="14" t="s">
        <v>354</v>
      </c>
      <c r="HH3" s="14" t="s">
        <v>355</v>
      </c>
      <c r="HI3" s="14" t="s">
        <v>356</v>
      </c>
      <c r="HJ3" s="14" t="s">
        <v>357</v>
      </c>
      <c r="HK3" s="14" t="s">
        <v>358</v>
      </c>
      <c r="HL3" s="14" t="s">
        <v>359</v>
      </c>
      <c r="HM3" s="14" t="s">
        <v>360</v>
      </c>
      <c r="HN3" s="14" t="s">
        <v>361</v>
      </c>
      <c r="HO3" s="14" t="s">
        <v>362</v>
      </c>
      <c r="HP3" s="14" t="s">
        <v>363</v>
      </c>
      <c r="HQ3" s="14" t="s">
        <v>364</v>
      </c>
      <c r="HR3" s="14" t="s">
        <v>365</v>
      </c>
      <c r="HS3" s="14" t="s">
        <v>366</v>
      </c>
      <c r="HT3" s="14" t="s">
        <v>367</v>
      </c>
      <c r="HU3" s="14" t="s">
        <v>368</v>
      </c>
      <c r="HV3" s="14" t="s">
        <v>369</v>
      </c>
      <c r="HW3" s="14" t="s">
        <v>370</v>
      </c>
      <c r="HX3" s="14" t="s">
        <v>371</v>
      </c>
      <c r="HY3" s="14" t="s">
        <v>372</v>
      </c>
      <c r="HZ3" s="14" t="s">
        <v>373</v>
      </c>
      <c r="IA3" s="14" t="s">
        <v>374</v>
      </c>
      <c r="IB3" s="14" t="s">
        <v>375</v>
      </c>
      <c r="IC3" s="14" t="s">
        <v>376</v>
      </c>
      <c r="ID3" s="14" t="s">
        <v>377</v>
      </c>
      <c r="IE3" s="14" t="s">
        <v>378</v>
      </c>
      <c r="IF3" s="14" t="s">
        <v>379</v>
      </c>
      <c r="IG3" s="14" t="s">
        <v>380</v>
      </c>
      <c r="IH3" s="14" t="s">
        <v>381</v>
      </c>
      <c r="II3" s="14" t="s">
        <v>382</v>
      </c>
      <c r="IJ3" s="15" t="s">
        <v>383</v>
      </c>
      <c r="IK3" s="15" t="s">
        <v>384</v>
      </c>
      <c r="IL3" s="15" t="s">
        <v>385</v>
      </c>
      <c r="IM3" s="15" t="s">
        <v>386</v>
      </c>
      <c r="IN3" s="15" t="s">
        <v>387</v>
      </c>
      <c r="IO3" s="15" t="s">
        <v>388</v>
      </c>
      <c r="IP3" s="15" t="s">
        <v>389</v>
      </c>
      <c r="IQ3" s="15" t="s">
        <v>390</v>
      </c>
      <c r="IR3" s="15" t="s">
        <v>391</v>
      </c>
      <c r="IS3" s="15" t="s">
        <v>392</v>
      </c>
      <c r="IT3" s="15" t="s">
        <v>393</v>
      </c>
      <c r="IU3" s="15" t="s">
        <v>394</v>
      </c>
      <c r="IV3" s="15" t="s">
        <v>395</v>
      </c>
      <c r="IW3" s="15" t="s">
        <v>396</v>
      </c>
      <c r="IX3" s="15" t="s">
        <v>397</v>
      </c>
      <c r="IY3" s="15" t="s">
        <v>398</v>
      </c>
      <c r="IZ3" s="15" t="s">
        <v>399</v>
      </c>
      <c r="JA3" s="15" t="s">
        <v>400</v>
      </c>
      <c r="JB3" s="15" t="s">
        <v>401</v>
      </c>
      <c r="JC3" s="15" t="s">
        <v>402</v>
      </c>
      <c r="JD3" s="15" t="s">
        <v>403</v>
      </c>
      <c r="JE3" s="15" t="s">
        <v>404</v>
      </c>
      <c r="JF3" s="15" t="s">
        <v>405</v>
      </c>
      <c r="JG3" s="15" t="s">
        <v>406</v>
      </c>
      <c r="JH3" s="15" t="s">
        <v>407</v>
      </c>
      <c r="JI3" s="15" t="s">
        <v>408</v>
      </c>
      <c r="JJ3" s="15" t="s">
        <v>409</v>
      </c>
      <c r="JK3" s="15" t="s">
        <v>410</v>
      </c>
      <c r="JL3" s="15" t="s">
        <v>411</v>
      </c>
      <c r="JM3" s="15" t="s">
        <v>412</v>
      </c>
      <c r="JN3" s="15" t="s">
        <v>413</v>
      </c>
      <c r="JO3" s="15" t="s">
        <v>414</v>
      </c>
      <c r="JP3" s="15" t="s">
        <v>415</v>
      </c>
      <c r="JQ3" s="15" t="s">
        <v>416</v>
      </c>
      <c r="JR3" s="15" t="s">
        <v>417</v>
      </c>
      <c r="JS3" s="15" t="s">
        <v>418</v>
      </c>
      <c r="JT3" s="15" t="s">
        <v>419</v>
      </c>
      <c r="JU3" s="15" t="s">
        <v>420</v>
      </c>
      <c r="JV3" s="15" t="s">
        <v>421</v>
      </c>
      <c r="JW3" s="15" t="s">
        <v>422</v>
      </c>
      <c r="JX3" s="15" t="s">
        <v>423</v>
      </c>
      <c r="JY3" s="15" t="s">
        <v>424</v>
      </c>
      <c r="JZ3" s="15" t="s">
        <v>425</v>
      </c>
      <c r="KA3" s="15" t="s">
        <v>426</v>
      </c>
      <c r="KB3" s="15" t="s">
        <v>427</v>
      </c>
      <c r="KC3" s="15" t="s">
        <v>428</v>
      </c>
      <c r="KD3" s="15" t="s">
        <v>429</v>
      </c>
      <c r="KE3" s="15" t="s">
        <v>430</v>
      </c>
      <c r="KF3" s="15" t="s">
        <v>431</v>
      </c>
      <c r="KG3" s="15" t="s">
        <v>432</v>
      </c>
      <c r="KH3" s="15" t="s">
        <v>433</v>
      </c>
      <c r="KI3" s="15" t="s">
        <v>434</v>
      </c>
      <c r="KJ3" s="15" t="s">
        <v>435</v>
      </c>
      <c r="KK3" s="15" t="s">
        <v>436</v>
      </c>
      <c r="KL3" s="15" t="s">
        <v>437</v>
      </c>
      <c r="KM3" s="15" t="s">
        <v>438</v>
      </c>
      <c r="KN3" s="15" t="s">
        <v>439</v>
      </c>
      <c r="KO3" s="15" t="s">
        <v>440</v>
      </c>
      <c r="KP3" s="15" t="s">
        <v>441</v>
      </c>
      <c r="KQ3" s="15" t="s">
        <v>442</v>
      </c>
      <c r="KR3" s="15" t="s">
        <v>443</v>
      </c>
      <c r="KS3" s="15" t="s">
        <v>444</v>
      </c>
      <c r="KT3" s="15" t="s">
        <v>445</v>
      </c>
      <c r="KU3" s="15" t="s">
        <v>446</v>
      </c>
      <c r="KV3" s="15" t="s">
        <v>447</v>
      </c>
      <c r="KW3" s="15" t="s">
        <v>448</v>
      </c>
      <c r="KX3" s="15" t="s">
        <v>449</v>
      </c>
      <c r="KY3" s="15" t="s">
        <v>450</v>
      </c>
      <c r="KZ3" s="15" t="s">
        <v>451</v>
      </c>
      <c r="LA3" s="15" t="s">
        <v>452</v>
      </c>
      <c r="LB3" s="15" t="s">
        <v>453</v>
      </c>
      <c r="LC3" s="15" t="s">
        <v>454</v>
      </c>
      <c r="LD3" s="15" t="s">
        <v>455</v>
      </c>
      <c r="LE3" s="15" t="s">
        <v>456</v>
      </c>
      <c r="LF3" s="15" t="s">
        <v>457</v>
      </c>
      <c r="LG3" s="15" t="s">
        <v>458</v>
      </c>
      <c r="LH3" s="15" t="s">
        <v>459</v>
      </c>
      <c r="LI3" s="15" t="s">
        <v>460</v>
      </c>
      <c r="LJ3" s="15" t="s">
        <v>461</v>
      </c>
      <c r="LK3" s="15" t="s">
        <v>462</v>
      </c>
      <c r="LL3" s="15" t="s">
        <v>463</v>
      </c>
      <c r="LM3" s="15" t="s">
        <v>464</v>
      </c>
      <c r="LN3" s="15" t="s">
        <v>465</v>
      </c>
      <c r="LO3" s="15" t="s">
        <v>466</v>
      </c>
      <c r="LP3" s="15" t="s">
        <v>467</v>
      </c>
      <c r="LQ3" s="15" t="s">
        <v>468</v>
      </c>
      <c r="LR3" s="15" t="s">
        <v>469</v>
      </c>
      <c r="LS3" s="15" t="s">
        <v>470</v>
      </c>
      <c r="LT3" s="15" t="s">
        <v>471</v>
      </c>
      <c r="LU3" s="15" t="s">
        <v>472</v>
      </c>
      <c r="LV3" s="15" t="s">
        <v>473</v>
      </c>
      <c r="LW3" s="15" t="s">
        <v>474</v>
      </c>
      <c r="LX3" s="15" t="s">
        <v>475</v>
      </c>
      <c r="LY3" s="15" t="s">
        <v>476</v>
      </c>
      <c r="LZ3" s="15" t="s">
        <v>477</v>
      </c>
      <c r="MA3" s="15" t="s">
        <v>478</v>
      </c>
      <c r="MB3" s="15" t="s">
        <v>479</v>
      </c>
      <c r="MC3" s="15" t="s">
        <v>480</v>
      </c>
      <c r="MD3" s="15" t="s">
        <v>481</v>
      </c>
      <c r="ME3" s="15" t="s">
        <v>482</v>
      </c>
      <c r="MF3" s="15" t="s">
        <v>483</v>
      </c>
      <c r="MG3" s="15" t="s">
        <v>484</v>
      </c>
      <c r="MH3" s="15" t="s">
        <v>485</v>
      </c>
      <c r="MI3" s="15" t="s">
        <v>486</v>
      </c>
      <c r="MJ3" s="15" t="s">
        <v>487</v>
      </c>
      <c r="MK3" s="15" t="s">
        <v>488</v>
      </c>
      <c r="ML3" s="15" t="s">
        <v>489</v>
      </c>
      <c r="MM3" s="15" t="s">
        <v>490</v>
      </c>
      <c r="MN3" s="15" t="s">
        <v>491</v>
      </c>
      <c r="MO3" s="15" t="s">
        <v>492</v>
      </c>
      <c r="MP3" s="15" t="s">
        <v>493</v>
      </c>
      <c r="MQ3" s="15" t="s">
        <v>494</v>
      </c>
      <c r="MR3" s="15" t="s">
        <v>495</v>
      </c>
      <c r="MS3" s="15" t="s">
        <v>496</v>
      </c>
      <c r="MT3" s="15" t="s">
        <v>497</v>
      </c>
      <c r="MU3" s="15" t="s">
        <v>498</v>
      </c>
      <c r="MV3" s="15" t="s">
        <v>499</v>
      </c>
      <c r="MW3" s="15" t="s">
        <v>500</v>
      </c>
      <c r="MX3" s="15" t="s">
        <v>501</v>
      </c>
      <c r="MY3" s="15" t="s">
        <v>502</v>
      </c>
      <c r="MZ3" s="15" t="s">
        <v>503</v>
      </c>
      <c r="NA3" s="10" t="s">
        <v>527</v>
      </c>
      <c r="NB3" s="10" t="s">
        <v>520</v>
      </c>
      <c r="NC3" s="10" t="s">
        <v>521</v>
      </c>
      <c r="ND3" s="10" t="s">
        <v>522</v>
      </c>
      <c r="NE3" s="10" t="s">
        <v>523</v>
      </c>
      <c r="NF3" s="10" t="s">
        <v>524</v>
      </c>
      <c r="NG3" s="10" t="s">
        <v>525</v>
      </c>
      <c r="NH3" s="10" t="s">
        <v>526</v>
      </c>
      <c r="NI3" s="10" t="s">
        <v>530</v>
      </c>
      <c r="NJ3" s="10" t="s">
        <v>531</v>
      </c>
      <c r="NK3" s="10" t="s">
        <v>532</v>
      </c>
      <c r="NL3" s="10" t="s">
        <v>533</v>
      </c>
      <c r="NM3" s="10" t="s">
        <v>534</v>
      </c>
      <c r="NN3" s="10" t="s">
        <v>535</v>
      </c>
      <c r="NO3" s="10" t="s">
        <v>536</v>
      </c>
      <c r="NP3" s="10" t="s">
        <v>537</v>
      </c>
      <c r="NQ3" s="10" t="s">
        <v>538</v>
      </c>
      <c r="NR3" s="10" t="s">
        <v>539</v>
      </c>
      <c r="NS3" s="10" t="s">
        <v>540</v>
      </c>
      <c r="NT3" s="10" t="s">
        <v>541</v>
      </c>
      <c r="NU3" s="10" t="s">
        <v>542</v>
      </c>
      <c r="NV3" s="10" t="s">
        <v>543</v>
      </c>
      <c r="NW3" s="10" t="s">
        <v>544</v>
      </c>
      <c r="NX3" s="18" t="s">
        <v>545</v>
      </c>
      <c r="NY3" s="10" t="s">
        <v>527</v>
      </c>
      <c r="NZ3" s="10" t="s">
        <v>520</v>
      </c>
      <c r="OA3" s="10" t="s">
        <v>521</v>
      </c>
      <c r="OB3" s="10" t="s">
        <v>522</v>
      </c>
      <c r="OC3" s="10" t="s">
        <v>523</v>
      </c>
      <c r="OD3" s="10" t="s">
        <v>524</v>
      </c>
      <c r="OE3" s="10" t="s">
        <v>525</v>
      </c>
      <c r="OF3" s="10" t="s">
        <v>526</v>
      </c>
      <c r="OG3" s="10" t="s">
        <v>530</v>
      </c>
      <c r="OH3" s="10" t="s">
        <v>531</v>
      </c>
      <c r="OI3" s="10" t="s">
        <v>532</v>
      </c>
      <c r="OJ3" s="10" t="s">
        <v>533</v>
      </c>
      <c r="OK3" s="10" t="s">
        <v>534</v>
      </c>
      <c r="OL3" s="10" t="s">
        <v>535</v>
      </c>
      <c r="OM3" s="10" t="s">
        <v>536</v>
      </c>
      <c r="ON3" s="10" t="s">
        <v>537</v>
      </c>
      <c r="OO3" s="10" t="s">
        <v>538</v>
      </c>
      <c r="OP3" s="10" t="s">
        <v>539</v>
      </c>
      <c r="OQ3" s="10" t="s">
        <v>540</v>
      </c>
      <c r="OR3" s="10" t="s">
        <v>541</v>
      </c>
      <c r="OS3" s="10" t="s">
        <v>542</v>
      </c>
      <c r="OT3" s="10" t="s">
        <v>543</v>
      </c>
      <c r="OU3" s="10" t="s">
        <v>544</v>
      </c>
      <c r="OV3" s="18" t="s">
        <v>545</v>
      </c>
      <c r="OW3" s="10" t="s">
        <v>527</v>
      </c>
      <c r="OX3" s="10" t="s">
        <v>520</v>
      </c>
      <c r="OY3" s="10" t="s">
        <v>521</v>
      </c>
      <c r="OZ3" s="10" t="s">
        <v>522</v>
      </c>
      <c r="PA3" s="10" t="s">
        <v>523</v>
      </c>
      <c r="PB3" s="10" t="s">
        <v>524</v>
      </c>
      <c r="PC3" s="10" t="s">
        <v>525</v>
      </c>
      <c r="PD3" s="10" t="s">
        <v>526</v>
      </c>
      <c r="PE3" s="10" t="s">
        <v>530</v>
      </c>
      <c r="PF3" s="10" t="s">
        <v>531</v>
      </c>
      <c r="PG3" s="10" t="s">
        <v>532</v>
      </c>
      <c r="PH3" s="10" t="s">
        <v>533</v>
      </c>
      <c r="PI3" s="10" t="s">
        <v>534</v>
      </c>
      <c r="PJ3" s="10" t="s">
        <v>535</v>
      </c>
      <c r="PK3" s="10" t="s">
        <v>536</v>
      </c>
      <c r="PL3" s="10" t="s">
        <v>537</v>
      </c>
      <c r="PM3" s="10" t="s">
        <v>538</v>
      </c>
      <c r="PN3" s="10" t="s">
        <v>539</v>
      </c>
      <c r="PO3" s="10" t="s">
        <v>540</v>
      </c>
      <c r="PP3" s="10" t="s">
        <v>541</v>
      </c>
      <c r="PQ3" s="10" t="s">
        <v>542</v>
      </c>
      <c r="PR3" s="10" t="s">
        <v>543</v>
      </c>
      <c r="PS3" s="10" t="s">
        <v>544</v>
      </c>
      <c r="PT3" s="18" t="s">
        <v>545</v>
      </c>
      <c r="PU3" s="10" t="s">
        <v>527</v>
      </c>
      <c r="PV3" s="10" t="s">
        <v>520</v>
      </c>
      <c r="PW3" s="10" t="s">
        <v>521</v>
      </c>
      <c r="PX3" s="10" t="s">
        <v>522</v>
      </c>
      <c r="PY3" s="10" t="s">
        <v>523</v>
      </c>
      <c r="PZ3" s="10" t="s">
        <v>524</v>
      </c>
      <c r="QA3" s="10" t="s">
        <v>525</v>
      </c>
      <c r="QB3" s="10" t="s">
        <v>526</v>
      </c>
      <c r="QC3" s="10" t="s">
        <v>530</v>
      </c>
      <c r="QD3" s="10" t="s">
        <v>531</v>
      </c>
      <c r="QE3" s="10" t="s">
        <v>532</v>
      </c>
      <c r="QF3" s="10" t="s">
        <v>533</v>
      </c>
      <c r="QG3" s="10" t="s">
        <v>534</v>
      </c>
      <c r="QH3" s="10" t="s">
        <v>535</v>
      </c>
      <c r="QI3" s="10" t="s">
        <v>536</v>
      </c>
      <c r="QJ3" s="10" t="s">
        <v>537</v>
      </c>
      <c r="QK3" s="10" t="s">
        <v>538</v>
      </c>
      <c r="QL3" s="10" t="s">
        <v>539</v>
      </c>
      <c r="QM3" s="10" t="s">
        <v>540</v>
      </c>
      <c r="QN3" s="10" t="s">
        <v>541</v>
      </c>
      <c r="QO3" s="10" t="s">
        <v>542</v>
      </c>
      <c r="QP3" s="10" t="s">
        <v>543</v>
      </c>
      <c r="QQ3" s="10" t="s">
        <v>544</v>
      </c>
      <c r="QR3" s="18" t="s">
        <v>545</v>
      </c>
      <c r="QS3" s="10" t="s">
        <v>527</v>
      </c>
      <c r="QT3" s="10" t="s">
        <v>520</v>
      </c>
      <c r="QU3" s="10" t="s">
        <v>521</v>
      </c>
      <c r="QV3" s="10" t="s">
        <v>522</v>
      </c>
      <c r="QW3" s="10" t="s">
        <v>523</v>
      </c>
      <c r="QX3" s="10" t="s">
        <v>524</v>
      </c>
      <c r="QY3" s="10" t="s">
        <v>525</v>
      </c>
      <c r="QZ3" s="10" t="s">
        <v>526</v>
      </c>
      <c r="RA3" s="10" t="s">
        <v>530</v>
      </c>
      <c r="RB3" s="10" t="s">
        <v>531</v>
      </c>
      <c r="RC3" s="10" t="s">
        <v>532</v>
      </c>
      <c r="RD3" s="10" t="s">
        <v>533</v>
      </c>
      <c r="RE3" s="10" t="s">
        <v>534</v>
      </c>
      <c r="RF3" s="10" t="s">
        <v>535</v>
      </c>
      <c r="RG3" s="10" t="s">
        <v>536</v>
      </c>
      <c r="RH3" s="10" t="s">
        <v>537</v>
      </c>
      <c r="RI3" s="10" t="s">
        <v>538</v>
      </c>
      <c r="RJ3" s="10" t="s">
        <v>539</v>
      </c>
      <c r="RK3" s="10" t="s">
        <v>540</v>
      </c>
      <c r="RL3" s="10" t="s">
        <v>541</v>
      </c>
      <c r="RM3" s="10" t="s">
        <v>542</v>
      </c>
      <c r="RN3" s="10" t="s">
        <v>543</v>
      </c>
      <c r="RO3" s="10" t="s">
        <v>544</v>
      </c>
      <c r="RP3" s="18" t="s">
        <v>545</v>
      </c>
      <c r="RQ3" s="10" t="s">
        <v>527</v>
      </c>
      <c r="RR3" s="10" t="s">
        <v>520</v>
      </c>
      <c r="RS3" s="10" t="s">
        <v>521</v>
      </c>
      <c r="RT3" s="10" t="s">
        <v>522</v>
      </c>
      <c r="RU3" s="10" t="s">
        <v>523</v>
      </c>
      <c r="RV3" s="10" t="s">
        <v>524</v>
      </c>
      <c r="RW3" s="10" t="s">
        <v>525</v>
      </c>
      <c r="RX3" s="10" t="s">
        <v>526</v>
      </c>
      <c r="RY3" s="10" t="s">
        <v>530</v>
      </c>
      <c r="RZ3" s="10" t="s">
        <v>531</v>
      </c>
      <c r="SA3" s="10" t="s">
        <v>532</v>
      </c>
      <c r="SB3" s="10" t="s">
        <v>533</v>
      </c>
      <c r="SC3" s="10" t="s">
        <v>534</v>
      </c>
      <c r="SD3" s="10" t="s">
        <v>535</v>
      </c>
      <c r="SE3" s="10" t="s">
        <v>536</v>
      </c>
      <c r="SF3" s="10" t="s">
        <v>537</v>
      </c>
      <c r="SG3" s="10" t="s">
        <v>538</v>
      </c>
      <c r="SH3" s="10" t="s">
        <v>539</v>
      </c>
      <c r="SI3" s="10" t="s">
        <v>540</v>
      </c>
      <c r="SJ3" s="10" t="s">
        <v>541</v>
      </c>
      <c r="SK3" s="10" t="s">
        <v>542</v>
      </c>
      <c r="SL3" s="10" t="s">
        <v>543</v>
      </c>
      <c r="SM3" s="10" t="s">
        <v>544</v>
      </c>
      <c r="SN3" s="18" t="s">
        <v>545</v>
      </c>
      <c r="SO3" s="10" t="s">
        <v>527</v>
      </c>
      <c r="SP3" s="10" t="s">
        <v>520</v>
      </c>
      <c r="SQ3" s="10" t="s">
        <v>521</v>
      </c>
      <c r="SR3" s="10" t="s">
        <v>522</v>
      </c>
      <c r="SS3" s="10" t="s">
        <v>523</v>
      </c>
      <c r="ST3" s="10" t="s">
        <v>524</v>
      </c>
      <c r="SU3" s="10" t="s">
        <v>525</v>
      </c>
      <c r="SV3" s="10" t="s">
        <v>526</v>
      </c>
      <c r="SW3" s="10" t="s">
        <v>530</v>
      </c>
      <c r="SX3" s="10" t="s">
        <v>531</v>
      </c>
      <c r="SY3" s="10" t="s">
        <v>532</v>
      </c>
      <c r="SZ3" s="10" t="s">
        <v>533</v>
      </c>
      <c r="TA3" s="10" t="s">
        <v>534</v>
      </c>
      <c r="TB3" s="10" t="s">
        <v>535</v>
      </c>
      <c r="TC3" s="10" t="s">
        <v>536</v>
      </c>
      <c r="TD3" s="10" t="s">
        <v>537</v>
      </c>
      <c r="TE3" s="10" t="s">
        <v>538</v>
      </c>
      <c r="TF3" s="10" t="s">
        <v>539</v>
      </c>
      <c r="TG3" s="10" t="s">
        <v>540</v>
      </c>
      <c r="TH3" s="10" t="s">
        <v>541</v>
      </c>
      <c r="TI3" s="10" t="s">
        <v>542</v>
      </c>
      <c r="TJ3" s="10" t="s">
        <v>543</v>
      </c>
      <c r="TK3" s="10" t="s">
        <v>544</v>
      </c>
      <c r="TL3" s="18" t="s">
        <v>545</v>
      </c>
      <c r="TM3" s="21" t="s">
        <v>562</v>
      </c>
      <c r="TN3" s="22" t="s">
        <v>577</v>
      </c>
      <c r="TO3" s="20" t="s">
        <v>592</v>
      </c>
      <c r="TP3" s="23" t="s">
        <v>607</v>
      </c>
      <c r="TQ3" s="24" t="s">
        <v>622</v>
      </c>
      <c r="TR3" s="21" t="s">
        <v>563</v>
      </c>
      <c r="TS3" s="22" t="s">
        <v>578</v>
      </c>
      <c r="TT3" s="20" t="s">
        <v>593</v>
      </c>
      <c r="TU3" s="23" t="s">
        <v>608</v>
      </c>
      <c r="TV3" s="24" t="s">
        <v>623</v>
      </c>
      <c r="TW3" s="21" t="s">
        <v>564</v>
      </c>
      <c r="TX3" s="22" t="s">
        <v>579</v>
      </c>
      <c r="TY3" s="20" t="s">
        <v>594</v>
      </c>
      <c r="TZ3" s="23" t="s">
        <v>609</v>
      </c>
      <c r="UA3" s="24" t="s">
        <v>624</v>
      </c>
      <c r="UB3" s="21" t="s">
        <v>565</v>
      </c>
      <c r="UC3" s="22" t="s">
        <v>580</v>
      </c>
      <c r="UD3" s="20" t="s">
        <v>595</v>
      </c>
      <c r="UE3" s="23" t="s">
        <v>610</v>
      </c>
      <c r="UF3" s="24" t="s">
        <v>625</v>
      </c>
      <c r="UG3" s="21" t="s">
        <v>566</v>
      </c>
      <c r="UH3" s="22" t="s">
        <v>581</v>
      </c>
      <c r="UI3" s="20" t="s">
        <v>596</v>
      </c>
      <c r="UJ3" s="23" t="s">
        <v>611</v>
      </c>
      <c r="UK3" s="24" t="s">
        <v>626</v>
      </c>
      <c r="UL3" s="21" t="s">
        <v>567</v>
      </c>
      <c r="UM3" s="22" t="s">
        <v>582</v>
      </c>
      <c r="UN3" s="20" t="s">
        <v>597</v>
      </c>
      <c r="UO3" s="23" t="s">
        <v>612</v>
      </c>
      <c r="UP3" s="24" t="s">
        <v>627</v>
      </c>
      <c r="UQ3" s="21" t="s">
        <v>568</v>
      </c>
      <c r="UR3" s="22" t="s">
        <v>583</v>
      </c>
      <c r="US3" s="20" t="s">
        <v>598</v>
      </c>
      <c r="UT3" s="23" t="s">
        <v>613</v>
      </c>
      <c r="UU3" s="24" t="s">
        <v>628</v>
      </c>
      <c r="UV3" s="21" t="s">
        <v>569</v>
      </c>
      <c r="UW3" s="22" t="s">
        <v>584</v>
      </c>
      <c r="UX3" s="20" t="s">
        <v>599</v>
      </c>
      <c r="UY3" s="23" t="s">
        <v>614</v>
      </c>
      <c r="UZ3" s="24" t="s">
        <v>629</v>
      </c>
      <c r="VA3" s="21" t="s">
        <v>570</v>
      </c>
      <c r="VB3" s="22" t="s">
        <v>585</v>
      </c>
      <c r="VC3" s="20" t="s">
        <v>600</v>
      </c>
      <c r="VD3" s="23" t="s">
        <v>615</v>
      </c>
      <c r="VE3" s="24" t="s">
        <v>630</v>
      </c>
      <c r="VF3" s="21" t="s">
        <v>571</v>
      </c>
      <c r="VG3" s="22" t="s">
        <v>586</v>
      </c>
      <c r="VH3" s="20" t="s">
        <v>601</v>
      </c>
      <c r="VI3" s="23" t="s">
        <v>616</v>
      </c>
      <c r="VJ3" s="24" t="s">
        <v>631</v>
      </c>
      <c r="VK3" s="21" t="s">
        <v>572</v>
      </c>
      <c r="VL3" s="22" t="s">
        <v>587</v>
      </c>
      <c r="VM3" s="20" t="s">
        <v>602</v>
      </c>
      <c r="VN3" s="23" t="s">
        <v>617</v>
      </c>
      <c r="VO3" s="24" t="s">
        <v>632</v>
      </c>
      <c r="VP3" s="21" t="s">
        <v>573</v>
      </c>
      <c r="VQ3" s="22" t="s">
        <v>588</v>
      </c>
      <c r="VR3" s="20" t="s">
        <v>603</v>
      </c>
      <c r="VS3" s="23" t="s">
        <v>618</v>
      </c>
      <c r="VT3" s="24" t="s">
        <v>633</v>
      </c>
      <c r="VU3" s="21" t="s">
        <v>574</v>
      </c>
      <c r="VV3" s="22" t="s">
        <v>589</v>
      </c>
      <c r="VW3" s="20" t="s">
        <v>604</v>
      </c>
      <c r="VX3" s="23" t="s">
        <v>619</v>
      </c>
      <c r="VY3" s="24" t="s">
        <v>634</v>
      </c>
      <c r="VZ3" s="21" t="s">
        <v>575</v>
      </c>
      <c r="WA3" s="22" t="s">
        <v>590</v>
      </c>
      <c r="WB3" s="20" t="s">
        <v>605</v>
      </c>
      <c r="WC3" s="23" t="s">
        <v>620</v>
      </c>
      <c r="WD3" s="24" t="s">
        <v>635</v>
      </c>
      <c r="WE3" s="21" t="s">
        <v>576</v>
      </c>
      <c r="WF3" s="22" t="s">
        <v>591</v>
      </c>
      <c r="WG3" s="20" t="s">
        <v>606</v>
      </c>
      <c r="WH3" s="23" t="s">
        <v>621</v>
      </c>
      <c r="WI3" s="24" t="s">
        <v>636</v>
      </c>
      <c r="WJ3" s="21" t="s">
        <v>562</v>
      </c>
      <c r="WK3" s="22" t="s">
        <v>577</v>
      </c>
      <c r="WL3" s="20" t="s">
        <v>592</v>
      </c>
      <c r="WM3" s="128" t="s">
        <v>1031</v>
      </c>
      <c r="WN3" s="23" t="s">
        <v>607</v>
      </c>
      <c r="WO3" s="124" t="s">
        <v>667</v>
      </c>
      <c r="WP3" s="124" t="s">
        <v>622</v>
      </c>
      <c r="WQ3" s="24" t="s">
        <v>668</v>
      </c>
      <c r="WR3" s="21" t="s">
        <v>563</v>
      </c>
      <c r="WS3" s="22" t="s">
        <v>578</v>
      </c>
      <c r="WT3" s="20" t="s">
        <v>593</v>
      </c>
      <c r="WU3" s="128" t="s">
        <v>1035</v>
      </c>
      <c r="WV3" s="23" t="s">
        <v>608</v>
      </c>
      <c r="WW3" s="124" t="s">
        <v>1036</v>
      </c>
      <c r="WX3" s="124" t="s">
        <v>623</v>
      </c>
      <c r="WY3" s="24" t="s">
        <v>1037</v>
      </c>
      <c r="WZ3" s="21" t="s">
        <v>564</v>
      </c>
      <c r="XA3" s="22" t="s">
        <v>579</v>
      </c>
      <c r="XB3" s="20" t="s">
        <v>594</v>
      </c>
      <c r="XC3" s="128" t="s">
        <v>1038</v>
      </c>
      <c r="XD3" s="23" t="s">
        <v>609</v>
      </c>
      <c r="XE3" s="124" t="s">
        <v>669</v>
      </c>
      <c r="XF3" s="124" t="s">
        <v>624</v>
      </c>
      <c r="XG3" s="24" t="s">
        <v>670</v>
      </c>
      <c r="XH3" s="21" t="s">
        <v>565</v>
      </c>
      <c r="XI3" s="22" t="s">
        <v>580</v>
      </c>
      <c r="XJ3" s="20" t="s">
        <v>595</v>
      </c>
      <c r="XK3" s="128" t="s">
        <v>1039</v>
      </c>
      <c r="XL3" s="23" t="s">
        <v>610</v>
      </c>
      <c r="XM3" s="124" t="s">
        <v>1040</v>
      </c>
      <c r="XN3" s="124" t="s">
        <v>625</v>
      </c>
      <c r="XO3" s="24" t="s">
        <v>1041</v>
      </c>
      <c r="XP3" s="21" t="s">
        <v>566</v>
      </c>
      <c r="XQ3" s="22" t="s">
        <v>581</v>
      </c>
      <c r="XR3" s="20" t="s">
        <v>596</v>
      </c>
      <c r="XS3" s="128" t="s">
        <v>1042</v>
      </c>
      <c r="XT3" s="23" t="s">
        <v>611</v>
      </c>
      <c r="XU3" s="124" t="s">
        <v>671</v>
      </c>
      <c r="XV3" s="124" t="s">
        <v>626</v>
      </c>
      <c r="XW3" s="24" t="s">
        <v>672</v>
      </c>
      <c r="XX3" s="21" t="s">
        <v>567</v>
      </c>
      <c r="XY3" s="22" t="s">
        <v>582</v>
      </c>
      <c r="XZ3" s="20" t="s">
        <v>597</v>
      </c>
      <c r="YA3" s="128" t="s">
        <v>1043</v>
      </c>
      <c r="YB3" s="23" t="s">
        <v>612</v>
      </c>
      <c r="YC3" s="124" t="s">
        <v>1044</v>
      </c>
      <c r="YD3" s="124" t="s">
        <v>627</v>
      </c>
      <c r="YE3" s="24" t="s">
        <v>1045</v>
      </c>
      <c r="YF3" s="21" t="s">
        <v>568</v>
      </c>
      <c r="YG3" s="22" t="s">
        <v>583</v>
      </c>
      <c r="YH3" s="20" t="s">
        <v>598</v>
      </c>
      <c r="YI3" s="128" t="s">
        <v>1046</v>
      </c>
      <c r="YJ3" s="23" t="s">
        <v>613</v>
      </c>
      <c r="YK3" s="124" t="s">
        <v>1047</v>
      </c>
      <c r="YL3" s="124" t="s">
        <v>628</v>
      </c>
      <c r="YM3" s="24" t="s">
        <v>1048</v>
      </c>
      <c r="YN3" s="21" t="s">
        <v>569</v>
      </c>
      <c r="YO3" s="22" t="s">
        <v>584</v>
      </c>
      <c r="YP3" s="20" t="s">
        <v>599</v>
      </c>
      <c r="YQ3" s="128" t="s">
        <v>1049</v>
      </c>
      <c r="YR3" s="23" t="s">
        <v>614</v>
      </c>
      <c r="YS3" s="124" t="s">
        <v>673</v>
      </c>
      <c r="YT3" s="124" t="s">
        <v>629</v>
      </c>
      <c r="YU3" s="24" t="s">
        <v>674</v>
      </c>
      <c r="YV3" s="21" t="s">
        <v>570</v>
      </c>
      <c r="YW3" s="22" t="s">
        <v>585</v>
      </c>
      <c r="YX3" s="20" t="s">
        <v>600</v>
      </c>
      <c r="YY3" s="128" t="s">
        <v>1032</v>
      </c>
      <c r="YZ3" s="23" t="s">
        <v>615</v>
      </c>
      <c r="ZA3" s="124" t="s">
        <v>675</v>
      </c>
      <c r="ZB3" s="124" t="s">
        <v>630</v>
      </c>
      <c r="ZC3" s="24" t="s">
        <v>676</v>
      </c>
      <c r="ZD3" s="21" t="s">
        <v>571</v>
      </c>
      <c r="ZE3" s="22" t="s">
        <v>586</v>
      </c>
      <c r="ZF3" s="20" t="s">
        <v>601</v>
      </c>
      <c r="ZG3" s="128" t="s">
        <v>1050</v>
      </c>
      <c r="ZH3" s="23" t="s">
        <v>616</v>
      </c>
      <c r="ZI3" s="124" t="s">
        <v>1051</v>
      </c>
      <c r="ZJ3" s="124" t="s">
        <v>631</v>
      </c>
      <c r="ZK3" s="24" t="s">
        <v>1052</v>
      </c>
      <c r="ZL3" s="21" t="s">
        <v>572</v>
      </c>
      <c r="ZM3" s="22" t="s">
        <v>587</v>
      </c>
      <c r="ZN3" s="20" t="s">
        <v>602</v>
      </c>
      <c r="ZO3" s="128" t="s">
        <v>1033</v>
      </c>
      <c r="ZP3" s="23" t="s">
        <v>617</v>
      </c>
      <c r="ZQ3" s="124" t="s">
        <v>677</v>
      </c>
      <c r="ZR3" s="124" t="s">
        <v>632</v>
      </c>
      <c r="ZS3" s="24" t="s">
        <v>678</v>
      </c>
      <c r="ZT3" s="21" t="s">
        <v>573</v>
      </c>
      <c r="ZU3" s="22" t="s">
        <v>588</v>
      </c>
      <c r="ZV3" s="20" t="s">
        <v>603</v>
      </c>
      <c r="ZW3" s="128" t="s">
        <v>1053</v>
      </c>
      <c r="ZX3" s="23" t="s">
        <v>618</v>
      </c>
      <c r="ZY3" s="124" t="s">
        <v>1054</v>
      </c>
      <c r="ZZ3" s="124" t="s">
        <v>633</v>
      </c>
      <c r="AAA3" s="24" t="s">
        <v>1055</v>
      </c>
      <c r="AAB3" s="21" t="s">
        <v>574</v>
      </c>
      <c r="AAC3" s="22" t="s">
        <v>589</v>
      </c>
      <c r="AAD3" s="20" t="s">
        <v>604</v>
      </c>
      <c r="AAE3" s="128" t="s">
        <v>1056</v>
      </c>
      <c r="AAF3" s="23" t="s">
        <v>619</v>
      </c>
      <c r="AAG3" s="124" t="s">
        <v>1057</v>
      </c>
      <c r="AAH3" s="124" t="s">
        <v>634</v>
      </c>
      <c r="AAI3" s="24" t="s">
        <v>1058</v>
      </c>
      <c r="AAJ3" s="21" t="s">
        <v>575</v>
      </c>
      <c r="AAK3" s="22" t="s">
        <v>590</v>
      </c>
      <c r="AAL3" s="20" t="s">
        <v>605</v>
      </c>
      <c r="AAM3" s="128" t="s">
        <v>1059</v>
      </c>
      <c r="AAN3" s="23" t="s">
        <v>620</v>
      </c>
      <c r="AAO3" s="124" t="s">
        <v>1060</v>
      </c>
      <c r="AAP3" s="124" t="s">
        <v>635</v>
      </c>
      <c r="AAQ3" s="24" t="s">
        <v>1061</v>
      </c>
      <c r="AAR3" s="21" t="s">
        <v>576</v>
      </c>
      <c r="AAS3" s="22" t="s">
        <v>591</v>
      </c>
      <c r="AAT3" s="20" t="s">
        <v>606</v>
      </c>
      <c r="AAU3" s="128" t="s">
        <v>1034</v>
      </c>
      <c r="AAV3" s="23" t="s">
        <v>621</v>
      </c>
      <c r="AAW3" s="124" t="s">
        <v>679</v>
      </c>
      <c r="AAX3" s="124" t="s">
        <v>636</v>
      </c>
      <c r="AAY3" s="24" t="s">
        <v>680</v>
      </c>
      <c r="AAZ3" s="33" t="s">
        <v>20</v>
      </c>
      <c r="ABA3" s="32" t="s">
        <v>682</v>
      </c>
      <c r="ABB3" s="32" t="s">
        <v>683</v>
      </c>
      <c r="ABC3" s="32" t="s">
        <v>647</v>
      </c>
      <c r="ABD3" s="32" t="s">
        <v>648</v>
      </c>
      <c r="ABE3" s="32" t="s">
        <v>649</v>
      </c>
      <c r="ABF3" s="32" t="s">
        <v>684</v>
      </c>
      <c r="ABG3" s="32" t="s">
        <v>685</v>
      </c>
      <c r="ABH3" s="32" t="s">
        <v>686</v>
      </c>
      <c r="ABI3" s="32" t="s">
        <v>687</v>
      </c>
      <c r="ABJ3" s="32" t="s">
        <v>688</v>
      </c>
      <c r="ABK3" s="32" t="s">
        <v>689</v>
      </c>
      <c r="ABL3" s="32" t="s">
        <v>690</v>
      </c>
      <c r="ABM3" s="32" t="s">
        <v>691</v>
      </c>
      <c r="ABN3" s="32" t="s">
        <v>692</v>
      </c>
      <c r="ABO3" s="32" t="s">
        <v>693</v>
      </c>
      <c r="ABP3" s="32" t="s">
        <v>737</v>
      </c>
      <c r="ABQ3" s="32" t="s">
        <v>738</v>
      </c>
      <c r="ABR3" s="32" t="s">
        <v>739</v>
      </c>
      <c r="ABS3" s="32" t="s">
        <v>740</v>
      </c>
      <c r="ABT3" s="32" t="s">
        <v>741</v>
      </c>
      <c r="ABU3" s="33" t="s">
        <v>20</v>
      </c>
      <c r="ABV3" s="32" t="s">
        <v>682</v>
      </c>
      <c r="ABW3" s="32" t="s">
        <v>683</v>
      </c>
      <c r="ABX3" s="32" t="s">
        <v>647</v>
      </c>
      <c r="ABY3" s="32" t="s">
        <v>648</v>
      </c>
      <c r="ABZ3" s="32" t="s">
        <v>649</v>
      </c>
      <c r="ACA3" s="32" t="s">
        <v>684</v>
      </c>
      <c r="ACB3" s="32" t="s">
        <v>685</v>
      </c>
      <c r="ACC3" s="32" t="s">
        <v>686</v>
      </c>
      <c r="ACD3" s="32" t="s">
        <v>687</v>
      </c>
      <c r="ACE3" s="32" t="s">
        <v>688</v>
      </c>
      <c r="ACF3" s="32" t="s">
        <v>689</v>
      </c>
      <c r="ACG3" s="32" t="s">
        <v>690</v>
      </c>
      <c r="ACH3" s="32" t="s">
        <v>691</v>
      </c>
      <c r="ACI3" s="32" t="s">
        <v>692</v>
      </c>
      <c r="ACJ3" s="32" t="s">
        <v>693</v>
      </c>
      <c r="ACK3" s="32" t="s">
        <v>737</v>
      </c>
      <c r="ACL3" s="32" t="s">
        <v>738</v>
      </c>
      <c r="ACM3" s="32" t="s">
        <v>739</v>
      </c>
      <c r="ACN3" s="32" t="s">
        <v>740</v>
      </c>
      <c r="ACO3" s="32" t="s">
        <v>741</v>
      </c>
      <c r="ACP3" s="33" t="s">
        <v>20</v>
      </c>
      <c r="ACQ3" s="32" t="s">
        <v>682</v>
      </c>
      <c r="ACR3" s="32" t="s">
        <v>683</v>
      </c>
      <c r="ACS3" s="32" t="s">
        <v>647</v>
      </c>
      <c r="ACT3" s="32" t="s">
        <v>648</v>
      </c>
      <c r="ACU3" s="32" t="s">
        <v>649</v>
      </c>
      <c r="ACV3" s="32" t="s">
        <v>684</v>
      </c>
      <c r="ACW3" s="32" t="s">
        <v>685</v>
      </c>
      <c r="ACX3" s="32" t="s">
        <v>686</v>
      </c>
      <c r="ACY3" s="32" t="s">
        <v>687</v>
      </c>
      <c r="ACZ3" s="32" t="s">
        <v>688</v>
      </c>
      <c r="ADA3" s="32" t="s">
        <v>689</v>
      </c>
      <c r="ADB3" s="32" t="s">
        <v>690</v>
      </c>
      <c r="ADC3" s="32" t="s">
        <v>691</v>
      </c>
      <c r="ADD3" s="32" t="s">
        <v>692</v>
      </c>
      <c r="ADE3" s="32" t="s">
        <v>693</v>
      </c>
      <c r="ADF3" s="32" t="s">
        <v>737</v>
      </c>
      <c r="ADG3" s="32" t="s">
        <v>738</v>
      </c>
      <c r="ADH3" s="32" t="s">
        <v>739</v>
      </c>
      <c r="ADI3" s="32" t="s">
        <v>740</v>
      </c>
      <c r="ADJ3" s="32" t="s">
        <v>741</v>
      </c>
      <c r="ADK3" s="33" t="s">
        <v>20</v>
      </c>
      <c r="ADL3" s="32" t="s">
        <v>682</v>
      </c>
      <c r="ADM3" s="32" t="s">
        <v>683</v>
      </c>
      <c r="ADN3" s="32" t="s">
        <v>647</v>
      </c>
      <c r="ADO3" s="32" t="s">
        <v>648</v>
      </c>
      <c r="ADP3" s="32" t="s">
        <v>649</v>
      </c>
      <c r="ADQ3" s="32" t="s">
        <v>684</v>
      </c>
      <c r="ADR3" s="32" t="s">
        <v>685</v>
      </c>
      <c r="ADS3" s="32" t="s">
        <v>686</v>
      </c>
      <c r="ADT3" s="32" t="s">
        <v>687</v>
      </c>
      <c r="ADU3" s="32" t="s">
        <v>688</v>
      </c>
      <c r="ADV3" s="32" t="s">
        <v>689</v>
      </c>
      <c r="ADW3" s="32" t="s">
        <v>690</v>
      </c>
      <c r="ADX3" s="32" t="s">
        <v>691</v>
      </c>
      <c r="ADY3" s="32" t="s">
        <v>692</v>
      </c>
      <c r="ADZ3" s="32" t="s">
        <v>693</v>
      </c>
      <c r="AEA3" s="32" t="s">
        <v>737</v>
      </c>
      <c r="AEB3" s="32" t="s">
        <v>738</v>
      </c>
      <c r="AEC3" s="32" t="s">
        <v>739</v>
      </c>
      <c r="AED3" s="32" t="s">
        <v>740</v>
      </c>
      <c r="AEE3" s="32" t="s">
        <v>741</v>
      </c>
      <c r="AEF3" s="33" t="s">
        <v>20</v>
      </c>
      <c r="AEG3" s="32" t="s">
        <v>682</v>
      </c>
      <c r="AEH3" s="32" t="s">
        <v>683</v>
      </c>
      <c r="AEI3" s="32" t="s">
        <v>647</v>
      </c>
      <c r="AEJ3" s="32" t="s">
        <v>648</v>
      </c>
      <c r="AEK3" s="32" t="s">
        <v>649</v>
      </c>
      <c r="AEL3" s="32" t="s">
        <v>684</v>
      </c>
      <c r="AEM3" s="32" t="s">
        <v>685</v>
      </c>
      <c r="AEN3" s="32" t="s">
        <v>686</v>
      </c>
      <c r="AEO3" s="32" t="s">
        <v>687</v>
      </c>
      <c r="AEP3" s="32" t="s">
        <v>688</v>
      </c>
      <c r="AEQ3" s="32" t="s">
        <v>689</v>
      </c>
      <c r="AER3" s="32" t="s">
        <v>690</v>
      </c>
      <c r="AES3" s="32" t="s">
        <v>691</v>
      </c>
      <c r="AET3" s="32" t="s">
        <v>692</v>
      </c>
      <c r="AEU3" s="32" t="s">
        <v>693</v>
      </c>
      <c r="AEV3" s="32" t="s">
        <v>737</v>
      </c>
      <c r="AEW3" s="32" t="s">
        <v>738</v>
      </c>
      <c r="AEX3" s="32" t="s">
        <v>739</v>
      </c>
      <c r="AEY3" s="32" t="s">
        <v>740</v>
      </c>
      <c r="AEZ3" s="32" t="s">
        <v>741</v>
      </c>
      <c r="AFA3" s="33" t="s">
        <v>20</v>
      </c>
      <c r="AFB3" s="32" t="s">
        <v>682</v>
      </c>
      <c r="AFC3" s="32" t="s">
        <v>683</v>
      </c>
      <c r="AFD3" s="32" t="s">
        <v>647</v>
      </c>
      <c r="AFE3" s="32" t="s">
        <v>648</v>
      </c>
      <c r="AFF3" s="32" t="s">
        <v>649</v>
      </c>
      <c r="AFG3" s="32" t="s">
        <v>684</v>
      </c>
      <c r="AFH3" s="32" t="s">
        <v>685</v>
      </c>
      <c r="AFI3" s="32" t="s">
        <v>686</v>
      </c>
      <c r="AFJ3" s="32" t="s">
        <v>687</v>
      </c>
      <c r="AFK3" s="32" t="s">
        <v>688</v>
      </c>
      <c r="AFL3" s="32" t="s">
        <v>689</v>
      </c>
      <c r="AFM3" s="32" t="s">
        <v>690</v>
      </c>
      <c r="AFN3" s="32" t="s">
        <v>691</v>
      </c>
      <c r="AFO3" s="32" t="s">
        <v>692</v>
      </c>
      <c r="AFP3" s="32" t="s">
        <v>693</v>
      </c>
      <c r="AFQ3" s="32" t="s">
        <v>737</v>
      </c>
      <c r="AFR3" s="32" t="s">
        <v>738</v>
      </c>
      <c r="AFS3" s="32" t="s">
        <v>739</v>
      </c>
      <c r="AFT3" s="32" t="s">
        <v>740</v>
      </c>
      <c r="AFU3" s="32" t="s">
        <v>741</v>
      </c>
      <c r="AFV3" s="33" t="s">
        <v>20</v>
      </c>
      <c r="AFW3" s="32" t="s">
        <v>682</v>
      </c>
      <c r="AFX3" s="32" t="s">
        <v>683</v>
      </c>
      <c r="AFY3" s="32" t="s">
        <v>647</v>
      </c>
      <c r="AFZ3" s="32" t="s">
        <v>648</v>
      </c>
      <c r="AGA3" s="32" t="s">
        <v>649</v>
      </c>
      <c r="AGB3" s="32" t="s">
        <v>684</v>
      </c>
      <c r="AGC3" s="32" t="s">
        <v>685</v>
      </c>
      <c r="AGD3" s="32" t="s">
        <v>686</v>
      </c>
      <c r="AGE3" s="32" t="s">
        <v>687</v>
      </c>
      <c r="AGF3" s="32" t="s">
        <v>688</v>
      </c>
      <c r="AGG3" s="32" t="s">
        <v>689</v>
      </c>
      <c r="AGH3" s="32" t="s">
        <v>690</v>
      </c>
      <c r="AGI3" s="32" t="s">
        <v>691</v>
      </c>
      <c r="AGJ3" s="32" t="s">
        <v>692</v>
      </c>
      <c r="AGK3" s="32" t="s">
        <v>693</v>
      </c>
      <c r="AGL3" s="32" t="s">
        <v>737</v>
      </c>
      <c r="AGM3" s="32" t="s">
        <v>738</v>
      </c>
      <c r="AGN3" s="32" t="s">
        <v>739</v>
      </c>
      <c r="AGO3" s="32" t="s">
        <v>740</v>
      </c>
      <c r="AGP3" s="32" t="s">
        <v>741</v>
      </c>
      <c r="AGQ3" s="33" t="s">
        <v>20</v>
      </c>
      <c r="AGR3" s="32" t="s">
        <v>682</v>
      </c>
      <c r="AGS3" s="32" t="s">
        <v>683</v>
      </c>
      <c r="AGT3" s="32" t="s">
        <v>647</v>
      </c>
      <c r="AGU3" s="32" t="s">
        <v>648</v>
      </c>
      <c r="AGV3" s="32" t="s">
        <v>649</v>
      </c>
      <c r="AGW3" s="32" t="s">
        <v>684</v>
      </c>
      <c r="AGX3" s="32" t="s">
        <v>685</v>
      </c>
      <c r="AGY3" s="32" t="s">
        <v>686</v>
      </c>
      <c r="AGZ3" s="32" t="s">
        <v>687</v>
      </c>
      <c r="AHA3" s="32" t="s">
        <v>688</v>
      </c>
      <c r="AHB3" s="32" t="s">
        <v>689</v>
      </c>
      <c r="AHC3" s="32" t="s">
        <v>690</v>
      </c>
      <c r="AHD3" s="32" t="s">
        <v>691</v>
      </c>
      <c r="AHE3" s="32" t="s">
        <v>692</v>
      </c>
      <c r="AHF3" s="32" t="s">
        <v>693</v>
      </c>
      <c r="AHG3" s="32" t="s">
        <v>737</v>
      </c>
      <c r="AHH3" s="32" t="s">
        <v>738</v>
      </c>
      <c r="AHI3" s="32" t="s">
        <v>739</v>
      </c>
      <c r="AHJ3" s="32" t="s">
        <v>740</v>
      </c>
      <c r="AHK3" s="32" t="s">
        <v>741</v>
      </c>
      <c r="AHL3" s="27" t="s">
        <v>653</v>
      </c>
      <c r="AHM3" s="28" t="s">
        <v>654</v>
      </c>
      <c r="AHN3" s="29" t="s">
        <v>655</v>
      </c>
      <c r="AHO3" s="27" t="s">
        <v>656</v>
      </c>
      <c r="AHP3" s="28" t="s">
        <v>657</v>
      </c>
      <c r="AHQ3" s="29" t="s">
        <v>658</v>
      </c>
      <c r="AHR3" s="27" t="s">
        <v>659</v>
      </c>
      <c r="AHS3" s="28" t="s">
        <v>660</v>
      </c>
      <c r="AHT3" s="29" t="s">
        <v>661</v>
      </c>
      <c r="AHU3" s="27" t="s">
        <v>662</v>
      </c>
      <c r="AHV3" s="28" t="s">
        <v>663</v>
      </c>
      <c r="AHW3" s="29" t="s">
        <v>664</v>
      </c>
      <c r="AHX3" s="27" t="s">
        <v>667</v>
      </c>
      <c r="AHY3" s="28" t="s">
        <v>622</v>
      </c>
      <c r="AHZ3" s="30" t="s">
        <v>668</v>
      </c>
      <c r="AIA3" s="27" t="s">
        <v>675</v>
      </c>
      <c r="AIB3" s="28" t="s">
        <v>630</v>
      </c>
      <c r="AIC3" s="30" t="s">
        <v>676</v>
      </c>
      <c r="AID3" s="27" t="s">
        <v>677</v>
      </c>
      <c r="AIE3" s="28" t="s">
        <v>632</v>
      </c>
      <c r="AIF3" s="30" t="s">
        <v>678</v>
      </c>
      <c r="AIG3" s="27" t="s">
        <v>679</v>
      </c>
      <c r="AIH3" s="28" t="s">
        <v>636</v>
      </c>
      <c r="AII3" s="30" t="s">
        <v>680</v>
      </c>
      <c r="AIJ3" s="27" t="s">
        <v>667</v>
      </c>
      <c r="AIK3" s="28" t="s">
        <v>622</v>
      </c>
      <c r="AIL3" s="30" t="s">
        <v>668</v>
      </c>
      <c r="AIM3" s="27" t="s">
        <v>675</v>
      </c>
      <c r="AIN3" s="28" t="s">
        <v>630</v>
      </c>
      <c r="AIO3" s="30" t="s">
        <v>676</v>
      </c>
      <c r="AIP3" s="27" t="s">
        <v>677</v>
      </c>
      <c r="AIQ3" s="28" t="s">
        <v>632</v>
      </c>
      <c r="AIR3" s="30" t="s">
        <v>678</v>
      </c>
      <c r="AIS3" s="27" t="s">
        <v>679</v>
      </c>
      <c r="AIT3" s="28" t="s">
        <v>636</v>
      </c>
      <c r="AIU3" s="130" t="s">
        <v>680</v>
      </c>
      <c r="AIV3" s="133">
        <v>1950</v>
      </c>
      <c r="AIW3" s="10">
        <v>1955</v>
      </c>
      <c r="AIX3" s="10">
        <v>1960</v>
      </c>
      <c r="AIY3" s="10">
        <v>1965</v>
      </c>
      <c r="AIZ3" s="10">
        <v>1970</v>
      </c>
      <c r="AJA3" s="18">
        <v>1975</v>
      </c>
      <c r="AJB3" s="10">
        <v>1950</v>
      </c>
      <c r="AJC3" s="10">
        <v>1955</v>
      </c>
      <c r="AJD3" s="10">
        <v>1960</v>
      </c>
      <c r="AJE3" s="10">
        <v>1965</v>
      </c>
      <c r="AJF3" s="10">
        <v>1970</v>
      </c>
      <c r="AJG3" s="10">
        <v>1975</v>
      </c>
      <c r="AJH3" s="10">
        <v>1980</v>
      </c>
      <c r="AJI3" s="10">
        <v>1985</v>
      </c>
      <c r="AJJ3" s="10">
        <v>1990</v>
      </c>
      <c r="AJK3" s="10">
        <v>1995</v>
      </c>
      <c r="AJL3" s="10">
        <v>2000</v>
      </c>
      <c r="AJM3" s="10">
        <v>2005</v>
      </c>
      <c r="AJN3" s="10">
        <v>2010</v>
      </c>
      <c r="AJO3" s="10">
        <v>2015</v>
      </c>
      <c r="AJP3" s="10">
        <v>2020</v>
      </c>
      <c r="AJQ3" s="10">
        <v>2025</v>
      </c>
      <c r="AJR3" s="10">
        <v>2030</v>
      </c>
      <c r="AJS3" s="10">
        <v>2035</v>
      </c>
      <c r="AJT3" s="10">
        <v>2040</v>
      </c>
      <c r="AJU3" s="10">
        <v>2045</v>
      </c>
      <c r="AJV3" s="10">
        <v>2050</v>
      </c>
      <c r="AJW3" s="10">
        <v>2055</v>
      </c>
      <c r="AJX3" s="10">
        <v>2060</v>
      </c>
      <c r="AJY3" s="10">
        <v>2065</v>
      </c>
      <c r="AJZ3" s="10">
        <v>2070</v>
      </c>
      <c r="AKA3" s="10">
        <v>2075</v>
      </c>
      <c r="AKB3" s="10">
        <v>2080</v>
      </c>
      <c r="AKC3" s="10">
        <v>2085</v>
      </c>
      <c r="AKD3" s="10">
        <v>2090</v>
      </c>
      <c r="AKE3" s="10">
        <v>2095</v>
      </c>
      <c r="AKF3" s="10">
        <v>2100</v>
      </c>
      <c r="AKG3" s="10">
        <v>1980</v>
      </c>
      <c r="AKH3" s="10">
        <v>1985</v>
      </c>
      <c r="AKI3" s="10">
        <v>1990</v>
      </c>
      <c r="AKJ3" s="10">
        <v>1995</v>
      </c>
      <c r="AKK3" s="10">
        <v>2000</v>
      </c>
      <c r="AKL3" s="10">
        <v>2005</v>
      </c>
      <c r="AKM3" s="10">
        <v>2010</v>
      </c>
      <c r="AKN3" s="10">
        <v>2015</v>
      </c>
      <c r="AKO3" s="10">
        <v>2020</v>
      </c>
      <c r="AKP3" s="10">
        <v>2025</v>
      </c>
      <c r="AKQ3" s="10">
        <v>2030</v>
      </c>
      <c r="AKR3" s="10">
        <v>2035</v>
      </c>
      <c r="AKS3" s="10">
        <v>2040</v>
      </c>
      <c r="AKT3" s="10">
        <v>2045</v>
      </c>
      <c r="AKU3" s="10">
        <v>2050</v>
      </c>
      <c r="AKV3" s="10">
        <v>2055</v>
      </c>
      <c r="AKW3" s="10">
        <v>2060</v>
      </c>
      <c r="AKX3" s="10">
        <v>2065</v>
      </c>
      <c r="AKY3" s="10">
        <v>2070</v>
      </c>
      <c r="AKZ3" s="10">
        <v>2075</v>
      </c>
      <c r="ALA3" s="10">
        <v>2080</v>
      </c>
      <c r="ALB3" s="10">
        <v>2085</v>
      </c>
      <c r="ALC3" s="10">
        <v>2090</v>
      </c>
      <c r="ALD3" s="10">
        <v>2095</v>
      </c>
      <c r="ALE3" s="18">
        <v>2100</v>
      </c>
      <c r="ALF3" s="10">
        <v>1980</v>
      </c>
      <c r="ALG3" s="10">
        <v>1985</v>
      </c>
      <c r="ALH3" s="10">
        <v>1990</v>
      </c>
      <c r="ALI3" s="10">
        <v>1995</v>
      </c>
      <c r="ALJ3" s="10">
        <v>2000</v>
      </c>
      <c r="ALK3" s="10">
        <v>2005</v>
      </c>
      <c r="ALL3" s="10">
        <v>2010</v>
      </c>
      <c r="ALM3" s="10">
        <v>2015</v>
      </c>
      <c r="ALN3" s="10">
        <v>2020</v>
      </c>
      <c r="ALO3" s="10">
        <v>2025</v>
      </c>
      <c r="ALP3" s="10">
        <v>2030</v>
      </c>
      <c r="ALQ3" s="10">
        <v>2035</v>
      </c>
      <c r="ALR3" s="10">
        <v>2040</v>
      </c>
      <c r="ALS3" s="10">
        <v>2045</v>
      </c>
      <c r="ALT3" s="10">
        <v>2050</v>
      </c>
      <c r="ALU3" s="10">
        <v>2055</v>
      </c>
      <c r="ALV3" s="10">
        <v>2060</v>
      </c>
      <c r="ALW3" s="10">
        <v>2065</v>
      </c>
      <c r="ALX3" s="10">
        <v>2070</v>
      </c>
      <c r="ALY3" s="10">
        <v>2075</v>
      </c>
      <c r="ALZ3" s="10">
        <v>2080</v>
      </c>
      <c r="AMA3" s="10">
        <v>2085</v>
      </c>
      <c r="AMB3" s="10">
        <v>2090</v>
      </c>
      <c r="AMC3" s="18">
        <v>2095</v>
      </c>
      <c r="AMD3" s="18">
        <v>2100</v>
      </c>
    </row>
    <row r="4" spans="1:1018">
      <c r="A4" s="121" t="s">
        <v>1030</v>
      </c>
      <c r="B4" s="122">
        <v>84267.524999999994</v>
      </c>
      <c r="C4" s="122">
        <v>87007.691999999995</v>
      </c>
      <c r="D4" s="122">
        <v>89774.847999999998</v>
      </c>
      <c r="E4" s="122">
        <v>92577.065000000002</v>
      </c>
      <c r="F4" s="122">
        <v>95430.369000000006</v>
      </c>
      <c r="G4" s="122">
        <v>98345.202000000005</v>
      </c>
      <c r="H4" s="122">
        <v>101316.803</v>
      </c>
      <c r="I4" s="122">
        <v>104334.251</v>
      </c>
      <c r="J4" s="122">
        <v>107393.98299999999</v>
      </c>
      <c r="K4" s="122">
        <v>110491.694</v>
      </c>
      <c r="L4" s="122">
        <v>113621.378</v>
      </c>
      <c r="M4" s="122">
        <v>116791.27800000001</v>
      </c>
      <c r="N4" s="122">
        <v>119994.86199999999</v>
      </c>
      <c r="O4" s="122">
        <v>123194.41099999999</v>
      </c>
      <c r="P4" s="122">
        <v>126340.27</v>
      </c>
      <c r="Q4" s="122">
        <v>129401.969</v>
      </c>
      <c r="R4" s="122">
        <v>132368.01699999999</v>
      </c>
      <c r="S4" s="122">
        <v>135263.848</v>
      </c>
      <c r="T4" s="122">
        <v>138142.446</v>
      </c>
      <c r="U4" s="122">
        <v>141077.592</v>
      </c>
      <c r="V4" s="122">
        <v>144127.63099999999</v>
      </c>
      <c r="W4" s="122">
        <v>147299.125</v>
      </c>
      <c r="X4" s="122">
        <v>150590.23499999999</v>
      </c>
      <c r="Y4" s="122">
        <v>154039.003</v>
      </c>
      <c r="Z4" s="122">
        <v>157688.47</v>
      </c>
      <c r="AA4" s="122">
        <v>161562.769</v>
      </c>
      <c r="AB4" s="122">
        <v>165683.51199999999</v>
      </c>
      <c r="AC4" s="122">
        <v>170026.90700000001</v>
      </c>
      <c r="AD4" s="122">
        <v>174513.989</v>
      </c>
      <c r="AE4" s="122">
        <v>179035.24299999999</v>
      </c>
      <c r="AF4" s="122">
        <v>183508.81</v>
      </c>
      <c r="AG4" s="122">
        <v>187907.27</v>
      </c>
      <c r="AH4" s="122">
        <v>192244.217</v>
      </c>
      <c r="AI4" s="122">
        <v>196529.23699999999</v>
      </c>
      <c r="AJ4" s="122">
        <v>200786.79</v>
      </c>
      <c r="AK4" s="122">
        <v>205035.978</v>
      </c>
      <c r="AL4" s="122">
        <v>209266.99600000001</v>
      </c>
      <c r="AM4" s="122">
        <v>213471.44200000001</v>
      </c>
      <c r="AN4" s="122">
        <v>217672.269</v>
      </c>
      <c r="AO4" s="122">
        <v>221900.69699999999</v>
      </c>
      <c r="AP4" s="122">
        <v>226176.52100000001</v>
      </c>
      <c r="AQ4" s="122">
        <v>230510.071</v>
      </c>
      <c r="AR4" s="122">
        <v>234887.26800000001</v>
      </c>
      <c r="AS4" s="122">
        <v>239273.82</v>
      </c>
      <c r="AT4" s="122">
        <v>243621.24900000001</v>
      </c>
      <c r="AU4" s="122">
        <v>247894.27100000001</v>
      </c>
      <c r="AV4" s="122">
        <v>252082.53700000001</v>
      </c>
      <c r="AW4" s="122">
        <v>256194.65299999999</v>
      </c>
      <c r="AX4" s="122">
        <v>260237.69099999999</v>
      </c>
      <c r="AY4" s="122">
        <v>264225.549</v>
      </c>
      <c r="AZ4" s="122">
        <v>268169.93300000002</v>
      </c>
      <c r="BA4" s="122">
        <v>272070.00300000003</v>
      </c>
      <c r="BB4" s="122">
        <v>275925.17599999998</v>
      </c>
      <c r="BC4" s="122">
        <v>279748.64600000001</v>
      </c>
      <c r="BD4" s="122">
        <v>283557.125</v>
      </c>
      <c r="BE4" s="122">
        <v>287362.93099999998</v>
      </c>
      <c r="BF4" s="122">
        <v>291170.96999999997</v>
      </c>
      <c r="BG4" s="122">
        <v>294979.44500000001</v>
      </c>
      <c r="BH4" s="122">
        <v>298785.05499999999</v>
      </c>
      <c r="BI4" s="122">
        <v>302581.45</v>
      </c>
      <c r="BJ4" s="122">
        <v>306363.17499999999</v>
      </c>
      <c r="BK4" s="122">
        <v>310129.68599999999</v>
      </c>
      <c r="BL4" s="122">
        <v>313880.89199999999</v>
      </c>
      <c r="BM4" s="122">
        <v>317611.83299999998</v>
      </c>
      <c r="BN4" s="122">
        <v>321316.55300000001</v>
      </c>
      <c r="BO4" s="122">
        <v>324990.02899999998</v>
      </c>
      <c r="BP4" s="122">
        <v>328629.41899999999</v>
      </c>
      <c r="BQ4" s="122">
        <v>332233.24599999998</v>
      </c>
      <c r="BR4" s="122">
        <v>335799.85600000003</v>
      </c>
      <c r="BS4" s="122">
        <v>339328.04</v>
      </c>
      <c r="BT4" s="122">
        <v>342816.44799999997</v>
      </c>
      <c r="BU4" s="122">
        <v>346263.522</v>
      </c>
      <c r="BV4" s="122">
        <v>349667.31800000003</v>
      </c>
      <c r="BW4" s="122">
        <v>353026.033</v>
      </c>
      <c r="BX4" s="122">
        <v>356337.95699999999</v>
      </c>
      <c r="BY4" s="122">
        <v>359601.66200000001</v>
      </c>
      <c r="BZ4" s="122">
        <v>362815.95799999998</v>
      </c>
      <c r="CA4" s="122">
        <v>365980.28200000001</v>
      </c>
      <c r="CB4" s="122">
        <v>369094.02299999999</v>
      </c>
      <c r="CC4" s="122">
        <v>372156.88900000002</v>
      </c>
      <c r="CD4" s="122">
        <v>375168.69099999999</v>
      </c>
      <c r="CE4" s="122">
        <v>378129.22</v>
      </c>
      <c r="CF4" s="122">
        <v>381038.38500000001</v>
      </c>
      <c r="CG4" s="122">
        <v>383896.34499999997</v>
      </c>
      <c r="CH4" s="122">
        <v>386703.60100000002</v>
      </c>
      <c r="CI4" s="122">
        <v>389460.54599999997</v>
      </c>
      <c r="CJ4" s="122">
        <v>392167.484</v>
      </c>
      <c r="CK4" s="122">
        <v>394824.86099999998</v>
      </c>
      <c r="CL4" s="122">
        <v>397433.86800000002</v>
      </c>
      <c r="CM4" s="122">
        <v>399996.19500000001</v>
      </c>
      <c r="CN4" s="122">
        <v>402513.04499999998</v>
      </c>
      <c r="CO4" s="122">
        <v>404984.95299999998</v>
      </c>
      <c r="CP4" s="122">
        <v>407412.07299999997</v>
      </c>
      <c r="CQ4" s="122">
        <v>409795.45600000001</v>
      </c>
      <c r="CR4" s="122">
        <v>412136.011</v>
      </c>
      <c r="CS4" s="122">
        <v>414434.391</v>
      </c>
      <c r="CT4" s="122">
        <v>416690.74900000001</v>
      </c>
      <c r="CU4" s="122">
        <v>418904.88500000001</v>
      </c>
      <c r="CV4" s="122">
        <v>421076.38199999998</v>
      </c>
      <c r="CW4" s="122">
        <v>423204.46299999999</v>
      </c>
      <c r="CX4" s="122">
        <v>425288.35800000001</v>
      </c>
      <c r="CY4" s="122">
        <v>427327.636</v>
      </c>
      <c r="CZ4" s="122">
        <v>429321.61300000001</v>
      </c>
      <c r="DA4" s="122">
        <v>431268.99699999997</v>
      </c>
      <c r="DB4" s="122">
        <v>433168.39799999999</v>
      </c>
      <c r="DC4" s="122">
        <v>435018.48800000001</v>
      </c>
      <c r="DD4" s="122">
        <v>436818.32</v>
      </c>
      <c r="DE4" s="122">
        <v>438567.05599999998</v>
      </c>
      <c r="DF4" s="122">
        <v>440263.29800000001</v>
      </c>
      <c r="DG4" s="122">
        <v>441905.51</v>
      </c>
      <c r="DH4" s="122">
        <v>443492.321</v>
      </c>
      <c r="DI4" s="122">
        <v>445022.75300000003</v>
      </c>
      <c r="DJ4" s="122">
        <v>446496.15299999999</v>
      </c>
      <c r="DK4" s="122">
        <v>447912.01</v>
      </c>
      <c r="DL4" s="122">
        <v>449269.97399999999</v>
      </c>
      <c r="DM4" s="122">
        <v>450569.663</v>
      </c>
      <c r="DN4" s="122">
        <v>451810.53100000002</v>
      </c>
      <c r="DO4" s="122">
        <v>452992.13900000002</v>
      </c>
      <c r="DP4" s="122">
        <v>454113.77899999998</v>
      </c>
      <c r="DQ4" s="122">
        <v>455174.79700000002</v>
      </c>
      <c r="DR4" s="122">
        <v>456174.42700000003</v>
      </c>
      <c r="DS4" s="122">
        <v>81663.963000000003</v>
      </c>
      <c r="DT4" s="122">
        <v>84245.475999999995</v>
      </c>
      <c r="DU4" s="122">
        <v>86887.902000000002</v>
      </c>
      <c r="DV4" s="122">
        <v>89579.827999999994</v>
      </c>
      <c r="DW4" s="122">
        <v>92308.718999999997</v>
      </c>
      <c r="DX4" s="122">
        <v>95064.659</v>
      </c>
      <c r="DY4" s="122">
        <v>97839.317999999999</v>
      </c>
      <c r="DZ4" s="122">
        <v>100630.45699999999</v>
      </c>
      <c r="EA4" s="122">
        <v>103442.06200000001</v>
      </c>
      <c r="EB4" s="122">
        <v>106282.09600000001</v>
      </c>
      <c r="EC4" s="122">
        <v>109155.19</v>
      </c>
      <c r="ED4" s="122">
        <v>112062.548</v>
      </c>
      <c r="EE4" s="122">
        <v>114998.012</v>
      </c>
      <c r="EF4" s="122">
        <v>117950.213</v>
      </c>
      <c r="EG4" s="122">
        <v>120904.13800000001</v>
      </c>
      <c r="EH4" s="122">
        <v>123849.338</v>
      </c>
      <c r="EI4" s="122">
        <v>126787.45699999999</v>
      </c>
      <c r="EJ4" s="122">
        <v>129723.807</v>
      </c>
      <c r="EK4" s="122">
        <v>132657.38699999999</v>
      </c>
      <c r="EL4" s="122">
        <v>135587.65400000001</v>
      </c>
      <c r="EM4" s="122">
        <v>138518.36600000001</v>
      </c>
      <c r="EN4" s="122">
        <v>141445.152</v>
      </c>
      <c r="EO4" s="122">
        <v>144379.755</v>
      </c>
      <c r="EP4" s="122">
        <v>147361.76500000001</v>
      </c>
      <c r="EQ4" s="122">
        <v>150443.07</v>
      </c>
      <c r="ER4" s="122">
        <v>153660.56700000001</v>
      </c>
      <c r="ES4" s="122">
        <v>157025.33900000001</v>
      </c>
      <c r="ET4" s="122">
        <v>160525.80799999999</v>
      </c>
      <c r="EU4" s="122">
        <v>164146.66200000001</v>
      </c>
      <c r="EV4" s="122">
        <v>167862.52100000001</v>
      </c>
      <c r="EW4" s="122">
        <v>171650.758</v>
      </c>
      <c r="EX4" s="122">
        <v>175516.24400000001</v>
      </c>
      <c r="EY4" s="122">
        <v>179454.99900000001</v>
      </c>
      <c r="EZ4" s="122">
        <v>183424.05300000001</v>
      </c>
      <c r="FA4" s="122">
        <v>187368.28099999999</v>
      </c>
      <c r="FB4" s="122">
        <v>191251.391</v>
      </c>
      <c r="FC4" s="122">
        <v>195044.45199999999</v>
      </c>
      <c r="FD4" s="122">
        <v>198763.81099999999</v>
      </c>
      <c r="FE4" s="122">
        <v>202473.611</v>
      </c>
      <c r="FF4" s="122">
        <v>206265.69200000001</v>
      </c>
      <c r="FG4" s="122">
        <v>210202.35399999999</v>
      </c>
      <c r="FH4" s="122">
        <v>214307.71900000001</v>
      </c>
      <c r="FI4" s="122">
        <v>218549.853</v>
      </c>
      <c r="FJ4" s="122">
        <v>222866.03599999999</v>
      </c>
      <c r="FK4" s="122">
        <v>227165.74799999999</v>
      </c>
      <c r="FL4" s="122">
        <v>231382.91699999999</v>
      </c>
      <c r="FM4" s="122">
        <v>235497.97200000001</v>
      </c>
      <c r="FN4" s="122">
        <v>239529.209</v>
      </c>
      <c r="FO4" s="122">
        <v>243493.723</v>
      </c>
      <c r="FP4" s="122">
        <v>247422.522</v>
      </c>
      <c r="FQ4" s="122">
        <v>251339.266</v>
      </c>
      <c r="FR4" s="122">
        <v>255244.46299999999</v>
      </c>
      <c r="FS4" s="122">
        <v>259131.46100000001</v>
      </c>
      <c r="FT4" s="122">
        <v>263009.37400000001</v>
      </c>
      <c r="FU4" s="122">
        <v>266888.94199999998</v>
      </c>
      <c r="FV4" s="122">
        <v>270777.55599999998</v>
      </c>
      <c r="FW4" s="122">
        <v>274678.98300000001</v>
      </c>
      <c r="FX4" s="122">
        <v>278591.73499999999</v>
      </c>
      <c r="FY4" s="122">
        <v>282510.995</v>
      </c>
      <c r="FZ4" s="122">
        <v>286428.93199999997</v>
      </c>
      <c r="GA4" s="122">
        <v>290338.978</v>
      </c>
      <c r="GB4" s="122">
        <v>294239.05900000001</v>
      </c>
      <c r="GC4" s="122">
        <v>298128.29599999997</v>
      </c>
      <c r="GD4" s="122">
        <v>302002.23499999999</v>
      </c>
      <c r="GE4" s="122">
        <v>305856.02500000002</v>
      </c>
      <c r="GF4" s="122">
        <v>309685.18699999998</v>
      </c>
      <c r="GG4" s="122">
        <v>313486.65100000001</v>
      </c>
      <c r="GH4" s="122">
        <v>317257.57900000003</v>
      </c>
      <c r="GI4" s="122">
        <v>320994.02100000001</v>
      </c>
      <c r="GJ4" s="122">
        <v>324692.06800000003</v>
      </c>
      <c r="GK4" s="122">
        <v>328348.196</v>
      </c>
      <c r="GL4" s="122">
        <v>331959.70400000003</v>
      </c>
      <c r="GM4" s="122">
        <v>335524.71000000002</v>
      </c>
      <c r="GN4" s="122">
        <v>339041.326</v>
      </c>
      <c r="GO4" s="122">
        <v>342508.141</v>
      </c>
      <c r="GP4" s="122">
        <v>345923.92099999997</v>
      </c>
      <c r="GQ4" s="122">
        <v>349287.27600000001</v>
      </c>
      <c r="GR4" s="122">
        <v>352596.98599999998</v>
      </c>
      <c r="GS4" s="122">
        <v>355852.59</v>
      </c>
      <c r="GT4" s="122">
        <v>359053.73599999998</v>
      </c>
      <c r="GU4" s="122">
        <v>362200.35800000001</v>
      </c>
      <c r="GV4" s="122">
        <v>365292.092</v>
      </c>
      <c r="GW4" s="122">
        <v>368328.712</v>
      </c>
      <c r="GX4" s="122">
        <v>371310.48599999998</v>
      </c>
      <c r="GY4" s="122">
        <v>374237.679</v>
      </c>
      <c r="GZ4" s="122">
        <v>377110.82799999998</v>
      </c>
      <c r="HA4" s="122">
        <v>379930.25599999999</v>
      </c>
      <c r="HB4" s="122">
        <v>382696.48599999998</v>
      </c>
      <c r="HC4" s="122">
        <v>385410.60200000001</v>
      </c>
      <c r="HD4" s="122">
        <v>388073.79599999997</v>
      </c>
      <c r="HE4" s="122">
        <v>390687.27100000001</v>
      </c>
      <c r="HF4" s="122">
        <v>393251.56</v>
      </c>
      <c r="HG4" s="122">
        <v>395767.36300000001</v>
      </c>
      <c r="HH4" s="122">
        <v>398236.30699999997</v>
      </c>
      <c r="HI4" s="122">
        <v>400660.26500000001</v>
      </c>
      <c r="HJ4" s="122">
        <v>403040.712</v>
      </c>
      <c r="HK4" s="122">
        <v>405378.17800000001</v>
      </c>
      <c r="HL4" s="122">
        <v>407672.86800000002</v>
      </c>
      <c r="HM4" s="122">
        <v>409924.87</v>
      </c>
      <c r="HN4" s="122">
        <v>412134.22499999998</v>
      </c>
      <c r="HO4" s="122">
        <v>414300.81800000003</v>
      </c>
      <c r="HP4" s="122">
        <v>416424.43699999998</v>
      </c>
      <c r="HQ4" s="122">
        <v>418504.65500000003</v>
      </c>
      <c r="HR4" s="122">
        <v>420540.83100000001</v>
      </c>
      <c r="HS4" s="122">
        <v>422531.92599999998</v>
      </c>
      <c r="HT4" s="122">
        <v>424476.93699999998</v>
      </c>
      <c r="HU4" s="122">
        <v>426375.11200000002</v>
      </c>
      <c r="HV4" s="122">
        <v>428225.4</v>
      </c>
      <c r="HW4" s="122">
        <v>430026.08799999999</v>
      </c>
      <c r="HX4" s="122">
        <v>431775.31099999999</v>
      </c>
      <c r="HY4" s="122">
        <v>433471.3</v>
      </c>
      <c r="HZ4" s="122">
        <v>435112.505</v>
      </c>
      <c r="IA4" s="122">
        <v>436697.80099999998</v>
      </c>
      <c r="IB4" s="122">
        <v>438226.05</v>
      </c>
      <c r="IC4" s="122">
        <v>439696.26400000002</v>
      </c>
      <c r="ID4" s="122">
        <v>441107.11800000002</v>
      </c>
      <c r="IE4" s="122">
        <v>442457.32199999999</v>
      </c>
      <c r="IF4" s="122">
        <v>443745.18199999997</v>
      </c>
      <c r="IG4" s="122">
        <v>444968.96600000001</v>
      </c>
      <c r="IH4" s="122">
        <v>446126.647</v>
      </c>
      <c r="II4" s="122">
        <v>447215.98200000002</v>
      </c>
      <c r="IJ4" s="122">
        <v>165931.48800000001</v>
      </c>
      <c r="IK4" s="122">
        <v>171253.16800000001</v>
      </c>
      <c r="IL4" s="122">
        <v>176662.75</v>
      </c>
      <c r="IM4" s="122">
        <v>182156.89300000001</v>
      </c>
      <c r="IN4" s="122">
        <v>187739.08799999999</v>
      </c>
      <c r="IO4" s="122">
        <v>193409.861</v>
      </c>
      <c r="IP4" s="122">
        <v>199156.12100000001</v>
      </c>
      <c r="IQ4" s="122">
        <v>204964.70800000001</v>
      </c>
      <c r="IR4" s="122">
        <v>210836.04500000001</v>
      </c>
      <c r="IS4" s="122">
        <v>216773.79</v>
      </c>
      <c r="IT4" s="122">
        <v>222776.568</v>
      </c>
      <c r="IU4" s="122">
        <v>228853.826</v>
      </c>
      <c r="IV4" s="122">
        <v>234992.87400000001</v>
      </c>
      <c r="IW4" s="122">
        <v>241144.62400000001</v>
      </c>
      <c r="IX4" s="122">
        <v>247244.408</v>
      </c>
      <c r="IY4" s="122">
        <v>253251.307</v>
      </c>
      <c r="IZ4" s="122">
        <v>259155.47399999999</v>
      </c>
      <c r="JA4" s="122">
        <v>264987.65500000003</v>
      </c>
      <c r="JB4" s="122">
        <v>270799.83299999998</v>
      </c>
      <c r="JC4" s="122">
        <v>276665.24599999998</v>
      </c>
      <c r="JD4" s="122">
        <v>282645.99699999997</v>
      </c>
      <c r="JE4" s="122">
        <v>288744.277</v>
      </c>
      <c r="JF4" s="122">
        <v>294969.99</v>
      </c>
      <c r="JG4" s="122">
        <v>301400.76799999998</v>
      </c>
      <c r="JH4" s="122">
        <v>308131.53999999998</v>
      </c>
      <c r="JI4" s="122">
        <v>315223.33600000001</v>
      </c>
      <c r="JJ4" s="122">
        <v>322708.85100000002</v>
      </c>
      <c r="JK4" s="122">
        <v>330552.71500000003</v>
      </c>
      <c r="JL4" s="122">
        <v>338660.65100000001</v>
      </c>
      <c r="JM4" s="122">
        <v>346897.76400000002</v>
      </c>
      <c r="JN4" s="122">
        <v>355159.56800000003</v>
      </c>
      <c r="JO4" s="122">
        <v>363423.51400000002</v>
      </c>
      <c r="JP4" s="122">
        <v>371699.21600000001</v>
      </c>
      <c r="JQ4" s="122">
        <v>379953.29</v>
      </c>
      <c r="JR4" s="122">
        <v>388155.071</v>
      </c>
      <c r="JS4" s="122">
        <v>396287.36900000001</v>
      </c>
      <c r="JT4" s="122">
        <v>404311.44799999997</v>
      </c>
      <c r="JU4" s="122">
        <v>412235.25300000003</v>
      </c>
      <c r="JV4" s="122">
        <v>420145.88</v>
      </c>
      <c r="JW4" s="122">
        <v>428166.38900000002</v>
      </c>
      <c r="JX4" s="122">
        <v>436378.875</v>
      </c>
      <c r="JY4" s="122">
        <v>444817.79</v>
      </c>
      <c r="JZ4" s="122">
        <v>453437.12099999998</v>
      </c>
      <c r="KA4" s="122">
        <v>462139.85600000003</v>
      </c>
      <c r="KB4" s="122">
        <v>470786.99699999997</v>
      </c>
      <c r="KC4" s="122">
        <v>479277.18800000002</v>
      </c>
      <c r="KD4" s="122">
        <v>487580.50900000002</v>
      </c>
      <c r="KE4" s="122">
        <v>495723.86200000002</v>
      </c>
      <c r="KF4" s="122">
        <v>503731.41399999999</v>
      </c>
      <c r="KG4" s="122">
        <v>511648.071</v>
      </c>
      <c r="KH4" s="122">
        <v>519509.19900000002</v>
      </c>
      <c r="KI4" s="122">
        <v>527314.46600000001</v>
      </c>
      <c r="KJ4" s="122">
        <v>535056.63699999999</v>
      </c>
      <c r="KK4" s="122">
        <v>542758.02</v>
      </c>
      <c r="KL4" s="122">
        <v>550446.06700000004</v>
      </c>
      <c r="KM4" s="122">
        <v>558140.48699999996</v>
      </c>
      <c r="KN4" s="122">
        <v>565849.95299999998</v>
      </c>
      <c r="KO4" s="122">
        <v>573571.18000000005</v>
      </c>
      <c r="KP4" s="122">
        <v>581296.05000000005</v>
      </c>
      <c r="KQ4" s="122">
        <v>589010.38199999998</v>
      </c>
      <c r="KR4" s="122">
        <v>596702.15300000005</v>
      </c>
      <c r="KS4" s="122">
        <v>604368.745</v>
      </c>
      <c r="KT4" s="122">
        <v>612009.18799999997</v>
      </c>
      <c r="KU4" s="122">
        <v>619614.06799999997</v>
      </c>
      <c r="KV4" s="122">
        <v>627172.57799999998</v>
      </c>
      <c r="KW4" s="122">
        <v>634675.21600000001</v>
      </c>
      <c r="KX4" s="122">
        <v>642116.06999999995</v>
      </c>
      <c r="KY4" s="122">
        <v>649490.82499999995</v>
      </c>
      <c r="KZ4" s="122">
        <v>656793.87699999998</v>
      </c>
      <c r="LA4" s="122">
        <v>664020.10800000001</v>
      </c>
      <c r="LB4" s="122">
        <v>671164.64399999997</v>
      </c>
      <c r="LC4" s="122">
        <v>678223.22600000002</v>
      </c>
      <c r="LD4" s="122">
        <v>685192.02800000005</v>
      </c>
      <c r="LE4" s="122">
        <v>692067.35900000005</v>
      </c>
      <c r="LF4" s="122">
        <v>698846.098</v>
      </c>
      <c r="LG4" s="122">
        <v>705525.58299999998</v>
      </c>
      <c r="LH4" s="122">
        <v>712103.23400000005</v>
      </c>
      <c r="LI4" s="122">
        <v>718577.26800000004</v>
      </c>
      <c r="LJ4" s="122">
        <v>724946.61300000001</v>
      </c>
      <c r="LK4" s="122">
        <v>731210.625</v>
      </c>
      <c r="LL4" s="122">
        <v>737369.049</v>
      </c>
      <c r="LM4" s="122">
        <v>743421.31200000003</v>
      </c>
      <c r="LN4" s="122">
        <v>749367.09699999995</v>
      </c>
      <c r="LO4" s="122">
        <v>755206.83100000001</v>
      </c>
      <c r="LP4" s="122">
        <v>760941.28</v>
      </c>
      <c r="LQ4" s="122">
        <v>766571.37399999995</v>
      </c>
      <c r="LR4" s="122">
        <v>772097.74</v>
      </c>
      <c r="LS4" s="122">
        <v>777521.34699999995</v>
      </c>
      <c r="LT4" s="122">
        <v>782844.47</v>
      </c>
      <c r="LU4" s="122">
        <v>788069.99100000004</v>
      </c>
      <c r="LV4" s="122">
        <v>793200.31599999999</v>
      </c>
      <c r="LW4" s="122">
        <v>798236.51300000004</v>
      </c>
      <c r="LX4" s="122">
        <v>803179.43599999999</v>
      </c>
      <c r="LY4" s="122">
        <v>808031.76300000004</v>
      </c>
      <c r="LZ4" s="122">
        <v>812796.27599999995</v>
      </c>
      <c r="MA4" s="122">
        <v>817475.103</v>
      </c>
      <c r="MB4" s="122">
        <v>822068.92700000003</v>
      </c>
      <c r="MC4" s="122">
        <v>826577.75300000003</v>
      </c>
      <c r="MD4" s="122">
        <v>831001.25199999998</v>
      </c>
      <c r="ME4" s="122">
        <v>835338.68799999997</v>
      </c>
      <c r="MF4" s="122">
        <v>839589.17599999998</v>
      </c>
      <c r="MG4" s="122">
        <v>843752.07299999997</v>
      </c>
      <c r="MH4" s="122">
        <v>847826.26800000004</v>
      </c>
      <c r="MI4" s="122">
        <v>851809.82799999998</v>
      </c>
      <c r="MJ4" s="122">
        <v>855700.32400000002</v>
      </c>
      <c r="MK4" s="122">
        <v>859495.42500000005</v>
      </c>
      <c r="ML4" s="122">
        <v>863193.43200000003</v>
      </c>
      <c r="MM4" s="122">
        <v>866792.45600000001</v>
      </c>
      <c r="MN4" s="122">
        <v>870289.38600000006</v>
      </c>
      <c r="MO4" s="122">
        <v>873680.821</v>
      </c>
      <c r="MP4" s="122">
        <v>876963.62100000004</v>
      </c>
      <c r="MQ4" s="122">
        <v>880135.25800000003</v>
      </c>
      <c r="MR4" s="122">
        <v>883193.95400000003</v>
      </c>
      <c r="MS4" s="122">
        <v>886138.06</v>
      </c>
      <c r="MT4" s="122">
        <v>888966.23800000001</v>
      </c>
      <c r="MU4" s="122">
        <v>891676.78099999996</v>
      </c>
      <c r="MV4" s="122">
        <v>894267.853</v>
      </c>
      <c r="MW4" s="122">
        <v>896737.321</v>
      </c>
      <c r="MX4" s="122">
        <v>899082.745</v>
      </c>
      <c r="MY4" s="122">
        <v>901301.44400000002</v>
      </c>
      <c r="MZ4" s="122">
        <v>903390.40899999999</v>
      </c>
      <c r="NA4" s="123">
        <v>3.0649999999999999</v>
      </c>
      <c r="NB4" s="123">
        <v>2.827</v>
      </c>
      <c r="NC4" s="123">
        <v>2.5640000000000001</v>
      </c>
      <c r="ND4" s="123">
        <v>2.1960000000000002</v>
      </c>
      <c r="NE4" s="123">
        <v>2.1819999999999999</v>
      </c>
      <c r="NF4" s="123">
        <v>2.3860000000000001</v>
      </c>
      <c r="NG4" s="123">
        <v>2.1909999999999998</v>
      </c>
      <c r="NH4" s="123">
        <v>1.927</v>
      </c>
      <c r="NI4" s="123">
        <v>1.875</v>
      </c>
      <c r="NJ4" s="123">
        <v>1.6120000000000001</v>
      </c>
      <c r="NK4" s="123">
        <v>1.4350000000000001</v>
      </c>
      <c r="NL4" s="123">
        <v>1.3360000000000001</v>
      </c>
      <c r="NM4" s="123">
        <v>1.234</v>
      </c>
      <c r="NN4" s="123">
        <v>1.1180000000000001</v>
      </c>
      <c r="NO4" s="123">
        <v>0.999</v>
      </c>
      <c r="NP4" s="123">
        <v>0.88300000000000001</v>
      </c>
      <c r="NQ4" s="123">
        <v>0.77700000000000002</v>
      </c>
      <c r="NR4" s="123">
        <v>0.68300000000000005</v>
      </c>
      <c r="NS4" s="123">
        <v>0.60299999999999998</v>
      </c>
      <c r="NT4" s="123">
        <v>0.53400000000000003</v>
      </c>
      <c r="NU4" s="123">
        <v>0.46899999999999997</v>
      </c>
      <c r="NV4" s="123">
        <v>0.40200000000000002</v>
      </c>
      <c r="NW4" s="123">
        <v>0.33300000000000002</v>
      </c>
      <c r="NX4" s="181">
        <v>0.26100000000000001</v>
      </c>
      <c r="NY4" s="123">
        <v>57.622326409347103</v>
      </c>
      <c r="NZ4" s="123">
        <v>61.010064767063902</v>
      </c>
      <c r="OA4" s="123">
        <v>62.7613531023527</v>
      </c>
      <c r="OB4" s="123">
        <v>64.594976751658194</v>
      </c>
      <c r="OC4" s="123">
        <v>66.017018559853099</v>
      </c>
      <c r="OD4" s="123">
        <v>67.499417846318593</v>
      </c>
      <c r="OE4" s="123">
        <v>68.569445010526493</v>
      </c>
      <c r="OF4" s="123">
        <v>69.676669341042697</v>
      </c>
      <c r="OG4" s="123">
        <v>70.740587525125406</v>
      </c>
      <c r="OH4" s="123">
        <v>71.563904248232006</v>
      </c>
      <c r="OI4" s="123">
        <v>72.330912630857497</v>
      </c>
      <c r="OJ4" s="123">
        <v>73.039898583026201</v>
      </c>
      <c r="OK4" s="123">
        <v>73.730647869608603</v>
      </c>
      <c r="OL4" s="123">
        <v>74.382937079455104</v>
      </c>
      <c r="OM4" s="123">
        <v>75.005570670125195</v>
      </c>
      <c r="ON4" s="123">
        <v>75.602333347046397</v>
      </c>
      <c r="OO4" s="123">
        <v>76.165357471530001</v>
      </c>
      <c r="OP4" s="123">
        <v>76.706000918982099</v>
      </c>
      <c r="OQ4" s="123">
        <v>77.250454579493606</v>
      </c>
      <c r="OR4" s="123">
        <v>77.797723041126005</v>
      </c>
      <c r="OS4" s="123">
        <v>78.353182300524395</v>
      </c>
      <c r="OT4" s="123">
        <v>78.924066734069598</v>
      </c>
      <c r="OU4" s="123">
        <v>79.493052961695</v>
      </c>
      <c r="OV4" s="123">
        <v>80.051865014734005</v>
      </c>
      <c r="OW4" s="123">
        <v>61.854648672785103</v>
      </c>
      <c r="OX4" s="123">
        <v>64.815126996503395</v>
      </c>
      <c r="OY4" s="123">
        <v>66.570044820184407</v>
      </c>
      <c r="OZ4" s="123">
        <v>68.420351531082602</v>
      </c>
      <c r="PA4" s="123">
        <v>69.748654491524405</v>
      </c>
      <c r="PB4" s="123">
        <v>71.290725692367602</v>
      </c>
      <c r="PC4" s="123">
        <v>72.386612569325294</v>
      </c>
      <c r="PD4" s="123">
        <v>73.411029603326995</v>
      </c>
      <c r="PE4" s="123">
        <v>74.281556613407602</v>
      </c>
      <c r="PF4" s="123">
        <v>75.151674052996498</v>
      </c>
      <c r="PG4" s="123">
        <v>76.014621803144195</v>
      </c>
      <c r="PH4" s="123">
        <v>76.793982078636205</v>
      </c>
      <c r="PI4" s="123">
        <v>77.515310377422907</v>
      </c>
      <c r="PJ4" s="123">
        <v>78.183564195983607</v>
      </c>
      <c r="PK4" s="123">
        <v>78.805761499182495</v>
      </c>
      <c r="PL4" s="123">
        <v>79.384508898975398</v>
      </c>
      <c r="PM4" s="123">
        <v>79.925651641105205</v>
      </c>
      <c r="PN4" s="123">
        <v>80.436911535648505</v>
      </c>
      <c r="PO4" s="123">
        <v>80.9288028397402</v>
      </c>
      <c r="PP4" s="123">
        <v>81.421978499488901</v>
      </c>
      <c r="PQ4" s="123">
        <v>81.911618713091599</v>
      </c>
      <c r="PR4" s="123">
        <v>82.416310324112004</v>
      </c>
      <c r="PS4" s="123">
        <v>82.919601191037401</v>
      </c>
      <c r="PT4" s="123">
        <v>83.406846341456401</v>
      </c>
      <c r="PU4" s="123">
        <v>59.670017819601597</v>
      </c>
      <c r="PV4" s="123">
        <v>62.865546288764598</v>
      </c>
      <c r="PW4" s="123">
        <v>64.615882674445899</v>
      </c>
      <c r="PX4" s="123">
        <v>66.446936909712704</v>
      </c>
      <c r="PY4" s="123">
        <v>67.829646596246405</v>
      </c>
      <c r="PZ4" s="123">
        <v>69.328462498718494</v>
      </c>
      <c r="QA4" s="123">
        <v>70.401751309090599</v>
      </c>
      <c r="QB4" s="123">
        <v>71.466361050257902</v>
      </c>
      <c r="QC4" s="123">
        <v>72.438523734912593</v>
      </c>
      <c r="QD4" s="123">
        <v>73.279507387127893</v>
      </c>
      <c r="QE4" s="123">
        <v>74.088505842573099</v>
      </c>
      <c r="QF4" s="123">
        <v>74.831511644429796</v>
      </c>
      <c r="QG4" s="123">
        <v>75.540757373027603</v>
      </c>
      <c r="QH4" s="123">
        <v>76.206221865345</v>
      </c>
      <c r="QI4" s="123">
        <v>76.834175958167904</v>
      </c>
      <c r="QJ4" s="123">
        <v>77.426835067797001</v>
      </c>
      <c r="QK4" s="123">
        <v>77.982213954713302</v>
      </c>
      <c r="QL4" s="123">
        <v>78.510560228132803</v>
      </c>
      <c r="QM4" s="123">
        <v>79.031377253527396</v>
      </c>
      <c r="QN4" s="123">
        <v>79.554371175799602</v>
      </c>
      <c r="QO4" s="123">
        <v>80.080509406010194</v>
      </c>
      <c r="QP4" s="123">
        <v>80.622282145236696</v>
      </c>
      <c r="QQ4" s="123">
        <v>81.162317185579198</v>
      </c>
      <c r="QR4" s="123">
        <v>81.6890964996214</v>
      </c>
      <c r="QS4" s="122">
        <v>82.677674766356205</v>
      </c>
      <c r="QT4" s="122">
        <v>65.238262582357606</v>
      </c>
      <c r="QU4" s="122">
        <v>55.997275456036398</v>
      </c>
      <c r="QV4" s="122">
        <v>45.698402362344297</v>
      </c>
      <c r="QW4" s="122">
        <v>39.716147083694203</v>
      </c>
      <c r="QX4" s="122">
        <v>33.415916574000903</v>
      </c>
      <c r="QY4" s="122">
        <v>29.027316509407601</v>
      </c>
      <c r="QZ4" s="122">
        <v>25.896879936871802</v>
      </c>
      <c r="RA4" s="122">
        <v>23.597064374981301</v>
      </c>
      <c r="RB4" s="122">
        <v>21.431565194061498</v>
      </c>
      <c r="RC4" s="122">
        <v>19.2457481678649</v>
      </c>
      <c r="RD4" s="122">
        <v>17.322089202092801</v>
      </c>
      <c r="RE4" s="122">
        <v>15.679393649253999</v>
      </c>
      <c r="RF4" s="122">
        <v>14.3839186983025</v>
      </c>
      <c r="RG4" s="122">
        <v>13.311642767709699</v>
      </c>
      <c r="RH4" s="122">
        <v>12.385238464253</v>
      </c>
      <c r="RI4" s="122">
        <v>11.526069636734301</v>
      </c>
      <c r="RJ4" s="122">
        <v>10.731210066888201</v>
      </c>
      <c r="RK4" s="122">
        <v>9.9890663030887694</v>
      </c>
      <c r="RL4" s="122">
        <v>9.3344559656898198</v>
      </c>
      <c r="RM4" s="122">
        <v>8.7452215895491303</v>
      </c>
      <c r="RN4" s="122">
        <v>8.2296862805279698</v>
      </c>
      <c r="RO4" s="122">
        <v>7.7586467794815404</v>
      </c>
      <c r="RP4" s="122">
        <v>7.3114063597938603</v>
      </c>
      <c r="RQ4" s="122">
        <v>118.215420464465</v>
      </c>
      <c r="RR4" s="122">
        <v>92.096131223316704</v>
      </c>
      <c r="RS4" s="122">
        <v>79.150977732527295</v>
      </c>
      <c r="RT4" s="122">
        <v>64.320353358645505</v>
      </c>
      <c r="RU4" s="122">
        <v>55.329717876326399</v>
      </c>
      <c r="RV4" s="122">
        <v>45.907947406686397</v>
      </c>
      <c r="RW4" s="122">
        <v>39.287293263839302</v>
      </c>
      <c r="RX4" s="122">
        <v>35.092383974166701</v>
      </c>
      <c r="RY4" s="122">
        <v>32.285397413613403</v>
      </c>
      <c r="RZ4" s="122">
        <v>29.538025031255501</v>
      </c>
      <c r="SA4" s="122">
        <v>26.626513298642301</v>
      </c>
      <c r="SB4" s="122">
        <v>23.962900250283798</v>
      </c>
      <c r="SC4" s="122">
        <v>21.658646487665401</v>
      </c>
      <c r="SD4" s="122">
        <v>19.835399444736101</v>
      </c>
      <c r="SE4" s="122">
        <v>18.312442414923801</v>
      </c>
      <c r="SF4" s="122">
        <v>16.978599333570401</v>
      </c>
      <c r="SG4" s="122">
        <v>15.721284582208099</v>
      </c>
      <c r="SH4" s="122">
        <v>14.556425145933501</v>
      </c>
      <c r="SI4" s="122">
        <v>13.4676520799879</v>
      </c>
      <c r="SJ4" s="122">
        <v>12.5026355476927</v>
      </c>
      <c r="SK4" s="122">
        <v>11.629664507567099</v>
      </c>
      <c r="SL4" s="122">
        <v>10.8565929621629</v>
      </c>
      <c r="SM4" s="122">
        <v>10.149895551342199</v>
      </c>
      <c r="SN4" s="122">
        <v>9.4818513509967204</v>
      </c>
      <c r="SO4" s="123">
        <v>6.12042400087181</v>
      </c>
      <c r="SP4" s="123">
        <v>5.5143401404085397</v>
      </c>
      <c r="SQ4" s="123">
        <v>4.7742855118732201</v>
      </c>
      <c r="SR4" s="123">
        <v>4.0960221296547603</v>
      </c>
      <c r="SS4" s="123">
        <v>3.65436314101045</v>
      </c>
      <c r="ST4" s="123">
        <v>3.4808770789300101</v>
      </c>
      <c r="SU4" s="123">
        <v>3.4702038178966199</v>
      </c>
      <c r="SV4" s="123">
        <v>3.2695228285816902</v>
      </c>
      <c r="SW4" s="123">
        <v>3.0849294865069901</v>
      </c>
      <c r="SX4" s="123">
        <v>2.9231877571035301</v>
      </c>
      <c r="SY4" s="123">
        <v>2.7836521878204099</v>
      </c>
      <c r="SZ4" s="123">
        <v>2.6601261584617601</v>
      </c>
      <c r="TA4" s="123">
        <v>2.5497699369265598</v>
      </c>
      <c r="TB4" s="123">
        <v>2.4593750285187901</v>
      </c>
      <c r="TC4" s="123">
        <v>2.3849345424175099</v>
      </c>
      <c r="TD4" s="123">
        <v>2.3235635927062601</v>
      </c>
      <c r="TE4" s="123">
        <v>2.26351645598448</v>
      </c>
      <c r="TF4" s="123">
        <v>2.2033896106078799</v>
      </c>
      <c r="TG4" s="123">
        <v>2.1494763469681799</v>
      </c>
      <c r="TH4" s="123">
        <v>2.1061831748162501</v>
      </c>
      <c r="TI4" s="123">
        <v>2.0691926942605199</v>
      </c>
      <c r="TJ4" s="123">
        <v>2.0334636602607898</v>
      </c>
      <c r="TK4" s="123">
        <v>1.9999599148115501</v>
      </c>
      <c r="TL4" s="123">
        <v>1.9697467421945301</v>
      </c>
      <c r="TM4" s="122">
        <v>28634.282999999999</v>
      </c>
      <c r="TN4" s="122">
        <v>44795.006999999998</v>
      </c>
      <c r="TO4" s="122">
        <v>32180.487000000001</v>
      </c>
      <c r="TP4" s="122">
        <v>54343.360999999997</v>
      </c>
      <c r="TQ4" s="122">
        <v>5978.35</v>
      </c>
      <c r="TR4" s="122">
        <v>32769.597999999998</v>
      </c>
      <c r="TS4" s="122">
        <v>51517.351000000002</v>
      </c>
      <c r="TT4" s="122">
        <v>37838.004999999997</v>
      </c>
      <c r="TU4" s="122">
        <v>64397.508999999998</v>
      </c>
      <c r="TV4" s="122">
        <v>6887.3980000000001</v>
      </c>
      <c r="TW4" s="122">
        <v>35823.972000000002</v>
      </c>
      <c r="TX4" s="122">
        <v>59512.775000000001</v>
      </c>
      <c r="TY4" s="122">
        <v>43578.050999999999</v>
      </c>
      <c r="TZ4" s="122">
        <v>75794.873000000007</v>
      </c>
      <c r="UA4" s="122">
        <v>8066.8969999999999</v>
      </c>
      <c r="UB4" s="122">
        <v>36964.764999999999</v>
      </c>
      <c r="UC4" s="122">
        <v>66680.510999999999</v>
      </c>
      <c r="UD4" s="122">
        <v>49734.400000000001</v>
      </c>
      <c r="UE4" s="122">
        <v>90196.062999999995</v>
      </c>
      <c r="UF4" s="122">
        <v>9675.5679999999993</v>
      </c>
      <c r="UG4" s="122">
        <v>37907.673999999999</v>
      </c>
      <c r="UH4" s="122">
        <v>70868.198000000004</v>
      </c>
      <c r="UI4" s="122">
        <v>57708.841</v>
      </c>
      <c r="UJ4" s="122">
        <v>104809.59600000001</v>
      </c>
      <c r="UK4" s="122">
        <v>11351.688</v>
      </c>
      <c r="UL4" s="122">
        <v>39663.425999999999</v>
      </c>
      <c r="UM4" s="122">
        <v>73340.490000000005</v>
      </c>
      <c r="UN4" s="122">
        <v>64981.945</v>
      </c>
      <c r="UO4" s="122">
        <v>124278.178</v>
      </c>
      <c r="UP4" s="122">
        <v>12959.297</v>
      </c>
      <c r="UQ4" s="122">
        <v>44057.720999999998</v>
      </c>
      <c r="UR4" s="122">
        <v>76095.198999999993</v>
      </c>
      <c r="US4" s="122">
        <v>70090.922000000006</v>
      </c>
      <c r="UT4" s="122">
        <v>150240.508</v>
      </c>
      <c r="UU4" s="122">
        <v>14675.218000000001</v>
      </c>
      <c r="UV4" s="122">
        <v>49538.637999999999</v>
      </c>
      <c r="UW4" s="122">
        <v>81194.285000000003</v>
      </c>
      <c r="UX4" s="122">
        <v>71807.028999999995</v>
      </c>
      <c r="UY4" s="122">
        <v>176706.23499999999</v>
      </c>
      <c r="UZ4" s="122">
        <v>17041.182000000001</v>
      </c>
      <c r="VA4" s="122">
        <v>50966.080000000002</v>
      </c>
      <c r="VB4" s="122">
        <v>91151.741999999998</v>
      </c>
      <c r="VC4" s="122">
        <v>73712.604999999996</v>
      </c>
      <c r="VD4" s="122">
        <v>199785.18599999999</v>
      </c>
      <c r="VE4" s="122">
        <v>20763.261999999999</v>
      </c>
      <c r="VF4" s="122">
        <v>51564.997000000003</v>
      </c>
      <c r="VG4" s="122">
        <v>99798.508000000002</v>
      </c>
      <c r="VH4" s="122">
        <v>80078.201000000001</v>
      </c>
      <c r="VI4" s="122">
        <v>222057.16500000001</v>
      </c>
      <c r="VJ4" s="122">
        <v>25778.316999999999</v>
      </c>
      <c r="VK4" s="122">
        <v>51835.911999999997</v>
      </c>
      <c r="VL4" s="122">
        <v>102313.851</v>
      </c>
      <c r="VM4" s="122">
        <v>91147.252999999997</v>
      </c>
      <c r="VN4" s="122">
        <v>241924.59099999999</v>
      </c>
      <c r="VO4" s="122">
        <v>32287.592000000001</v>
      </c>
      <c r="VP4" s="122">
        <v>53089.356</v>
      </c>
      <c r="VQ4" s="122">
        <v>102651.785</v>
      </c>
      <c r="VR4" s="122">
        <v>99720.176000000007</v>
      </c>
      <c r="VS4" s="122">
        <v>262674.03600000002</v>
      </c>
      <c r="VT4" s="122">
        <v>40005.133999999998</v>
      </c>
      <c r="VU4" s="122">
        <v>55110.485000000001</v>
      </c>
      <c r="VV4" s="122">
        <v>104123.818</v>
      </c>
      <c r="VW4" s="122">
        <v>101970.55100000001</v>
      </c>
      <c r="VX4" s="122">
        <v>286493.45699999999</v>
      </c>
      <c r="VY4" s="122">
        <v>49003.841999999997</v>
      </c>
      <c r="VZ4" s="122">
        <v>56772.499000000003</v>
      </c>
      <c r="WA4" s="122">
        <v>107462.66</v>
      </c>
      <c r="WB4" s="122">
        <v>102278.928</v>
      </c>
      <c r="WC4" s="122">
        <v>308429.40899999999</v>
      </c>
      <c r="WD4" s="122">
        <v>59731.72</v>
      </c>
      <c r="WE4" s="122">
        <v>57683.084999999999</v>
      </c>
      <c r="WF4" s="122">
        <v>111189.057</v>
      </c>
      <c r="WG4" s="122">
        <v>103704.53200000001</v>
      </c>
      <c r="WH4" s="122">
        <v>327118.41700000002</v>
      </c>
      <c r="WI4" s="122">
        <v>71469.553</v>
      </c>
      <c r="WJ4" s="125">
        <v>17.25669030341</v>
      </c>
      <c r="WK4" s="125">
        <v>26.996085878528401</v>
      </c>
      <c r="WL4" s="125">
        <v>19.393839823819299</v>
      </c>
      <c r="WM4" s="125">
        <v>52.144321155005898</v>
      </c>
      <c r="WN4" s="125">
        <v>32.750481331186499</v>
      </c>
      <c r="WO4" s="125">
        <v>5.5574213858674</v>
      </c>
      <c r="WP4" s="125">
        <v>3.6029026630557301</v>
      </c>
      <c r="WQ4" s="125">
        <v>0.416002416611849</v>
      </c>
      <c r="WR4" s="125">
        <v>16.943085440716001</v>
      </c>
      <c r="WS4" s="125">
        <v>26.6363621449477</v>
      </c>
      <c r="WT4" s="125">
        <v>19.563637967766301</v>
      </c>
      <c r="WU4" s="125">
        <v>52.859514748319903</v>
      </c>
      <c r="WV4" s="125">
        <v>33.295876780553598</v>
      </c>
      <c r="WW4" s="125">
        <v>5.5241914475084597</v>
      </c>
      <c r="WX4" s="125">
        <v>3.56103766601642</v>
      </c>
      <c r="WY4" s="125">
        <v>0.43292001538639202</v>
      </c>
      <c r="WZ4" s="125">
        <v>16.080673260035098</v>
      </c>
      <c r="XA4" s="125">
        <v>26.7141089093356</v>
      </c>
      <c r="XB4" s="125">
        <v>19.561326126543101</v>
      </c>
      <c r="XC4" s="125">
        <v>53.584147144236503</v>
      </c>
      <c r="XD4" s="125">
        <v>34.022821017693403</v>
      </c>
      <c r="XE4" s="125">
        <v>5.6281754012836798</v>
      </c>
      <c r="XF4" s="125">
        <v>3.6210706863928301</v>
      </c>
      <c r="XG4" s="125">
        <v>0.45497962783949503</v>
      </c>
      <c r="XH4" s="125">
        <v>14.596080643327101</v>
      </c>
      <c r="XI4" s="125">
        <v>26.329779612943899</v>
      </c>
      <c r="XJ4" s="125">
        <v>19.638358667977201</v>
      </c>
      <c r="XK4" s="125">
        <v>55.253599540159499</v>
      </c>
      <c r="XL4" s="125">
        <v>35.615240872182298</v>
      </c>
      <c r="XM4" s="125">
        <v>5.8421779438239998</v>
      </c>
      <c r="XN4" s="125">
        <v>3.82054020356941</v>
      </c>
      <c r="XO4" s="125">
        <v>0.48050966228577102</v>
      </c>
      <c r="XP4" s="125">
        <v>13.411714442218001</v>
      </c>
      <c r="XQ4" s="125">
        <v>25.0731299053211</v>
      </c>
      <c r="XR4" s="125">
        <v>20.417356556441899</v>
      </c>
      <c r="XS4" s="125">
        <v>57.498934612542897</v>
      </c>
      <c r="XT4" s="125">
        <v>37.081578056101002</v>
      </c>
      <c r="XU4" s="125">
        <v>5.9722229145880998</v>
      </c>
      <c r="XV4" s="125">
        <v>4.0162210399180003</v>
      </c>
      <c r="XW4" s="125">
        <v>0.51718687528413798</v>
      </c>
      <c r="XX4" s="125">
        <v>12.582642675921701</v>
      </c>
      <c r="XY4" s="125">
        <v>23.266199428839201</v>
      </c>
      <c r="XZ4" s="125">
        <v>20.6145730911242</v>
      </c>
      <c r="YA4" s="125">
        <v>60.040010172343301</v>
      </c>
      <c r="YB4" s="125">
        <v>39.425437081219101</v>
      </c>
      <c r="YC4" s="125">
        <v>6.0337740985013903</v>
      </c>
      <c r="YD4" s="125">
        <v>4.1111477228957396</v>
      </c>
      <c r="YE4" s="125">
        <v>0.56997334740471095</v>
      </c>
      <c r="YF4" s="125">
        <v>12.4050497212002</v>
      </c>
      <c r="YG4" s="125">
        <v>21.425636771807302</v>
      </c>
      <c r="YH4" s="125">
        <v>19.7350510348633</v>
      </c>
      <c r="YI4" s="125">
        <v>62.037306566382597</v>
      </c>
      <c r="YJ4" s="125">
        <v>42.3022555315193</v>
      </c>
      <c r="YK4" s="125">
        <v>6.2010741042460102</v>
      </c>
      <c r="YL4" s="125">
        <v>4.1320069406098598</v>
      </c>
      <c r="YM4" s="125">
        <v>0.62247344551337003</v>
      </c>
      <c r="YN4" s="125">
        <v>12.5006855820328</v>
      </c>
      <c r="YO4" s="125">
        <v>20.488739069551301</v>
      </c>
      <c r="YP4" s="125">
        <v>18.119938866888301</v>
      </c>
      <c r="YQ4" s="125">
        <v>62.710367132594598</v>
      </c>
      <c r="YR4" s="125">
        <v>44.590428265706301</v>
      </c>
      <c r="YS4" s="125">
        <v>6.6977940949715196</v>
      </c>
      <c r="YT4" s="125">
        <v>4.3002082158212804</v>
      </c>
      <c r="YU4" s="125">
        <v>0.67898555706931996</v>
      </c>
      <c r="YV4" s="125">
        <v>11.679318802955301</v>
      </c>
      <c r="YW4" s="125">
        <v>20.8882114194918</v>
      </c>
      <c r="YX4" s="125">
        <v>16.891882082972099</v>
      </c>
      <c r="YY4" s="125">
        <v>62.674388397009402</v>
      </c>
      <c r="YZ4" s="125">
        <v>45.782506314037299</v>
      </c>
      <c r="ZA4" s="125">
        <v>7.3775585493225302</v>
      </c>
      <c r="ZB4" s="125">
        <v>4.7580813805434596</v>
      </c>
      <c r="ZC4" s="125">
        <v>0.72767683816041695</v>
      </c>
      <c r="ZD4" s="125">
        <v>10.758909101261001</v>
      </c>
      <c r="ZE4" s="125">
        <v>20.822711887551801</v>
      </c>
      <c r="ZF4" s="125">
        <v>16.7081186012968</v>
      </c>
      <c r="ZG4" s="125">
        <v>63.039796920190597</v>
      </c>
      <c r="ZH4" s="125">
        <v>46.3316783188938</v>
      </c>
      <c r="ZI4" s="125">
        <v>8.3122748166349201</v>
      </c>
      <c r="ZJ4" s="125">
        <v>5.3785820909965798</v>
      </c>
      <c r="ZK4" s="125">
        <v>0.76907186327424404</v>
      </c>
      <c r="ZL4" s="125">
        <v>9.9778622014352401</v>
      </c>
      <c r="ZM4" s="125">
        <v>19.694329031505699</v>
      </c>
      <c r="ZN4" s="125">
        <v>17.544877583582501</v>
      </c>
      <c r="ZO4" s="125">
        <v>64.112790426257703</v>
      </c>
      <c r="ZP4" s="125">
        <v>46.567912842675199</v>
      </c>
      <c r="ZQ4" s="125">
        <v>9.4412713180849703</v>
      </c>
      <c r="ZR4" s="125">
        <v>6.2150183408013104</v>
      </c>
      <c r="ZS4" s="125">
        <v>0.86791052183081696</v>
      </c>
      <c r="ZT4" s="125">
        <v>9.5118267240125896</v>
      </c>
      <c r="ZU4" s="125">
        <v>18.391746771812301</v>
      </c>
      <c r="ZV4" s="125">
        <v>17.866501055315901</v>
      </c>
      <c r="ZW4" s="125">
        <v>64.928852222827501</v>
      </c>
      <c r="ZX4" s="125">
        <v>47.0623511675117</v>
      </c>
      <c r="ZY4" s="125">
        <v>10.718224603548601</v>
      </c>
      <c r="ZZ4" s="125">
        <v>7.1675742813475596</v>
      </c>
      <c r="AAA4" s="125">
        <v>1.0816511506716799</v>
      </c>
      <c r="AAB4" s="125">
        <v>9.2358448386560408</v>
      </c>
      <c r="AAC4" s="125">
        <v>17.4498813983666</v>
      </c>
      <c r="AAD4" s="125">
        <v>17.089020122908799</v>
      </c>
      <c r="AAE4" s="125">
        <v>65.101827779059505</v>
      </c>
      <c r="AAF4" s="125">
        <v>48.012807656150699</v>
      </c>
      <c r="AAG4" s="125">
        <v>12.1772557103544</v>
      </c>
      <c r="AAH4" s="125">
        <v>8.2124459839178794</v>
      </c>
      <c r="AAI4" s="125">
        <v>1.33686177599564</v>
      </c>
      <c r="AAJ4" s="125">
        <v>8.9451261950647805</v>
      </c>
      <c r="AAK4" s="125">
        <v>16.9319137238849</v>
      </c>
      <c r="AAL4" s="125">
        <v>16.115160230236601</v>
      </c>
      <c r="AAM4" s="125">
        <v>64.711576353723601</v>
      </c>
      <c r="AAN4" s="125">
        <v>48.596416123487003</v>
      </c>
      <c r="AAO4" s="125">
        <v>13.663265842729899</v>
      </c>
      <c r="AAP4" s="125">
        <v>9.4113837273267595</v>
      </c>
      <c r="AAQ4" s="125">
        <v>1.6478762265076401</v>
      </c>
      <c r="AAR4" s="125">
        <v>8.5944761118852995</v>
      </c>
      <c r="AAS4" s="125">
        <v>16.566584368529401</v>
      </c>
      <c r="AAT4" s="125">
        <v>15.4514295303076</v>
      </c>
      <c r="AAU4" s="125">
        <v>64.1903522260031</v>
      </c>
      <c r="AAV4" s="125">
        <v>48.7389226956955</v>
      </c>
      <c r="AAW4" s="125">
        <v>15.081368171712001</v>
      </c>
      <c r="AAX4" s="125">
        <v>10.648587293582199</v>
      </c>
      <c r="AAY4" s="125">
        <v>1.98867611983446</v>
      </c>
      <c r="AAZ4" s="122">
        <v>14610.59</v>
      </c>
      <c r="ABA4" s="122">
        <v>12237.123</v>
      </c>
      <c r="ABB4" s="122">
        <v>10633.543</v>
      </c>
      <c r="ABC4" s="122">
        <v>9004.7170000000006</v>
      </c>
      <c r="ABD4" s="122">
        <v>7486.402</v>
      </c>
      <c r="ABE4" s="122">
        <v>6272.6480000000001</v>
      </c>
      <c r="ABF4" s="122">
        <v>4843.5069999999996</v>
      </c>
      <c r="ABG4" s="122">
        <v>3800.634</v>
      </c>
      <c r="ABH4" s="122">
        <v>3442.828</v>
      </c>
      <c r="ABI4" s="122">
        <v>3068.0149999999999</v>
      </c>
      <c r="ABJ4" s="122">
        <v>2569.62</v>
      </c>
      <c r="ABK4" s="122">
        <v>2031.7809999999999</v>
      </c>
      <c r="ABL4" s="122">
        <v>1556.604</v>
      </c>
      <c r="ABM4" s="122">
        <v>1161.21</v>
      </c>
      <c r="ABN4" s="122">
        <v>805.71900000000005</v>
      </c>
      <c r="ABO4" s="122">
        <v>460.91899999999998</v>
      </c>
      <c r="ABP4" s="122">
        <v>207.94300000000001</v>
      </c>
      <c r="ABQ4" s="122">
        <v>61.601999999999997</v>
      </c>
      <c r="ABR4" s="122">
        <v>10.97</v>
      </c>
      <c r="ABS4" s="122">
        <v>1.093</v>
      </c>
      <c r="ABT4" s="122">
        <v>5.7000000000000002E-2</v>
      </c>
      <c r="ABU4" s="122">
        <v>26051.917000000001</v>
      </c>
      <c r="ABV4" s="122">
        <v>24960.620999999999</v>
      </c>
      <c r="ABW4" s="122">
        <v>21671.9</v>
      </c>
      <c r="ABX4" s="122">
        <v>19143.939999999999</v>
      </c>
      <c r="ABY4" s="122">
        <v>18713.830000000002</v>
      </c>
      <c r="ABZ4" s="122">
        <v>19646.432000000001</v>
      </c>
      <c r="ACA4" s="122">
        <v>19293.097000000002</v>
      </c>
      <c r="ACB4" s="122">
        <v>17147.042000000001</v>
      </c>
      <c r="ACC4" s="122">
        <v>14677.14</v>
      </c>
      <c r="ACD4" s="122">
        <v>11941.062</v>
      </c>
      <c r="ACE4" s="122">
        <v>9594.5910000000003</v>
      </c>
      <c r="ACF4" s="122">
        <v>7753.1570000000002</v>
      </c>
      <c r="ACG4" s="122">
        <v>5846.518</v>
      </c>
      <c r="ACH4" s="122">
        <v>4197.3739999999998</v>
      </c>
      <c r="ACI4" s="122">
        <v>2642.194</v>
      </c>
      <c r="ACJ4" s="122">
        <v>1584.71</v>
      </c>
      <c r="ACK4" s="122">
        <v>862.54700000000003</v>
      </c>
      <c r="ACL4" s="122">
        <v>347.40300000000002</v>
      </c>
      <c r="ACM4" s="122">
        <v>86.662999999999997</v>
      </c>
      <c r="ACN4" s="122">
        <v>13.196</v>
      </c>
      <c r="ACO4" s="122">
        <v>1.1870000000000001</v>
      </c>
      <c r="ACP4" s="122">
        <v>26487.071</v>
      </c>
      <c r="ACQ4" s="122">
        <v>26229.920999999998</v>
      </c>
      <c r="ACR4" s="122">
        <v>26038.524000000001</v>
      </c>
      <c r="ACS4" s="122">
        <v>24892.633999999998</v>
      </c>
      <c r="ACT4" s="122">
        <v>21966.401000000002</v>
      </c>
      <c r="ACU4" s="122">
        <v>20592.888999999999</v>
      </c>
      <c r="ACV4" s="122">
        <v>20253.23</v>
      </c>
      <c r="ACW4" s="122">
        <v>19585.823</v>
      </c>
      <c r="ACX4" s="122">
        <v>17884.046999999999</v>
      </c>
      <c r="ACY4" s="122">
        <v>15701.852000000001</v>
      </c>
      <c r="ACZ4" s="122">
        <v>13433.566999999999</v>
      </c>
      <c r="ADA4" s="122">
        <v>10839.495000000001</v>
      </c>
      <c r="ADB4" s="122">
        <v>8622.1980000000003</v>
      </c>
      <c r="ADC4" s="122">
        <v>6582.3180000000002</v>
      </c>
      <c r="ADD4" s="122">
        <v>4462.4160000000002</v>
      </c>
      <c r="ADE4" s="122">
        <v>2693.29</v>
      </c>
      <c r="ADF4" s="122">
        <v>1259.454</v>
      </c>
      <c r="ADG4" s="122">
        <v>480.23099999999999</v>
      </c>
      <c r="ADH4" s="122">
        <v>136.47999999999999</v>
      </c>
      <c r="ADI4" s="122">
        <v>25.518000000000001</v>
      </c>
      <c r="ADJ4" s="122">
        <v>2.5739999999999998</v>
      </c>
      <c r="ADK4" s="122">
        <v>29471.54</v>
      </c>
      <c r="ADL4" s="122">
        <v>28851.865000000002</v>
      </c>
      <c r="ADM4" s="122">
        <v>27910.531999999999</v>
      </c>
      <c r="ADN4" s="122">
        <v>26767.766</v>
      </c>
      <c r="ADO4" s="122">
        <v>26245.738000000001</v>
      </c>
      <c r="ADP4" s="122">
        <v>26658.643</v>
      </c>
      <c r="ADQ4" s="122">
        <v>26923.523000000001</v>
      </c>
      <c r="ADR4" s="122">
        <v>25663.156999999999</v>
      </c>
      <c r="ADS4" s="122">
        <v>21844.786</v>
      </c>
      <c r="ADT4" s="122">
        <v>18984.954000000002</v>
      </c>
      <c r="ADU4" s="122">
        <v>17530.593000000001</v>
      </c>
      <c r="ADV4" s="122">
        <v>16600.922999999999</v>
      </c>
      <c r="ADW4" s="122">
        <v>14848.278</v>
      </c>
      <c r="ADX4" s="122">
        <v>12398.028</v>
      </c>
      <c r="ADY4" s="122">
        <v>9606.9639999999999</v>
      </c>
      <c r="ADZ4" s="122">
        <v>6447.4610000000002</v>
      </c>
      <c r="AEA4" s="122">
        <v>3752.8420000000001</v>
      </c>
      <c r="AEB4" s="122">
        <v>1706.8119999999999</v>
      </c>
      <c r="AEC4" s="122">
        <v>500.66199999999998</v>
      </c>
      <c r="AED4" s="122">
        <v>92.391999999999996</v>
      </c>
      <c r="AEE4" s="122">
        <v>8.9890000000000008</v>
      </c>
      <c r="AEF4" s="122">
        <v>14023.692999999999</v>
      </c>
      <c r="AEG4" s="122">
        <v>11743.151</v>
      </c>
      <c r="AEH4" s="122">
        <v>10181.19</v>
      </c>
      <c r="AEI4" s="122">
        <v>8625.0329999999994</v>
      </c>
      <c r="AEJ4" s="122">
        <v>7064.335</v>
      </c>
      <c r="AEK4" s="122">
        <v>5743.7780000000002</v>
      </c>
      <c r="AEL4" s="122">
        <v>4444.7370000000001</v>
      </c>
      <c r="AEM4" s="122">
        <v>3692.835</v>
      </c>
      <c r="AEN4" s="122">
        <v>3376.614</v>
      </c>
      <c r="AEO4" s="122">
        <v>3059.4690000000001</v>
      </c>
      <c r="AEP4" s="122">
        <v>2629.1729999999998</v>
      </c>
      <c r="AEQ4" s="122">
        <v>2124.56</v>
      </c>
      <c r="AER4" s="122">
        <v>1686.558</v>
      </c>
      <c r="AES4" s="122">
        <v>1305.546</v>
      </c>
      <c r="AET4" s="122">
        <v>964.98800000000006</v>
      </c>
      <c r="AEU4" s="122">
        <v>589.68899999999996</v>
      </c>
      <c r="AEV4" s="122">
        <v>286.68400000000003</v>
      </c>
      <c r="AEW4" s="122">
        <v>97.465999999999994</v>
      </c>
      <c r="AEX4" s="122">
        <v>21.45</v>
      </c>
      <c r="AEY4" s="122">
        <v>2.8159999999999998</v>
      </c>
      <c r="AEZ4" s="122">
        <v>0.19800000000000001</v>
      </c>
      <c r="AFA4" s="122">
        <v>24914.163</v>
      </c>
      <c r="AFB4" s="122">
        <v>23828.157999999999</v>
      </c>
      <c r="AFC4" s="122">
        <v>20691.062999999998</v>
      </c>
      <c r="AFD4" s="122">
        <v>18360.098999999998</v>
      </c>
      <c r="AFE4" s="122">
        <v>17494.736000000001</v>
      </c>
      <c r="AFF4" s="122">
        <v>17372.719000000001</v>
      </c>
      <c r="AFG4" s="122">
        <v>16731.516</v>
      </c>
      <c r="AFH4" s="122">
        <v>15060.868</v>
      </c>
      <c r="AFI4" s="122">
        <v>12807.191000000001</v>
      </c>
      <c r="AFJ4" s="122">
        <v>10514.044</v>
      </c>
      <c r="AFK4" s="122">
        <v>8722.5920000000006</v>
      </c>
      <c r="AFL4" s="122">
        <v>7092.89</v>
      </c>
      <c r="AFM4" s="122">
        <v>5584.3270000000002</v>
      </c>
      <c r="AFN4" s="122">
        <v>4318.4170000000004</v>
      </c>
      <c r="AFO4" s="122">
        <v>2917.2269999999999</v>
      </c>
      <c r="AFP4" s="122">
        <v>1927.912</v>
      </c>
      <c r="AFQ4" s="122">
        <v>1169.5550000000001</v>
      </c>
      <c r="AFR4" s="122">
        <v>522.18700000000001</v>
      </c>
      <c r="AFS4" s="122">
        <v>144.96799999999999</v>
      </c>
      <c r="AFT4" s="122">
        <v>25.047999999999998</v>
      </c>
      <c r="AFU4" s="122">
        <v>2.6739999999999999</v>
      </c>
      <c r="AFV4" s="122">
        <v>25348.841</v>
      </c>
      <c r="AFW4" s="122">
        <v>25120.187999999998</v>
      </c>
      <c r="AFX4" s="122">
        <v>24925.218000000001</v>
      </c>
      <c r="AFY4" s="122">
        <v>23769.187000000002</v>
      </c>
      <c r="AFZ4" s="122">
        <v>20519.030999999999</v>
      </c>
      <c r="AGA4" s="122">
        <v>18324.203000000001</v>
      </c>
      <c r="AGB4" s="122">
        <v>17626.488000000001</v>
      </c>
      <c r="AGC4" s="122">
        <v>17393.319</v>
      </c>
      <c r="AGD4" s="122">
        <v>16436.296999999999</v>
      </c>
      <c r="AGE4" s="122">
        <v>14644.217000000001</v>
      </c>
      <c r="AGF4" s="122">
        <v>12396.468000000001</v>
      </c>
      <c r="AGG4" s="122">
        <v>10052.014999999999</v>
      </c>
      <c r="AGH4" s="122">
        <v>8138.4830000000002</v>
      </c>
      <c r="AGI4" s="122">
        <v>6336.3130000000001</v>
      </c>
      <c r="AGJ4" s="122">
        <v>4611.1189999999997</v>
      </c>
      <c r="AGK4" s="122">
        <v>3093.261</v>
      </c>
      <c r="AGL4" s="122">
        <v>1612.8979999999999</v>
      </c>
      <c r="AGM4" s="122">
        <v>709.48599999999999</v>
      </c>
      <c r="AGN4" s="122">
        <v>231.44399999999999</v>
      </c>
      <c r="AGO4" s="122">
        <v>45.869</v>
      </c>
      <c r="AGP4" s="122">
        <v>4.9210000000000003</v>
      </c>
      <c r="AGQ4" s="122">
        <v>28211.544999999998</v>
      </c>
      <c r="AGR4" s="122">
        <v>27654.126</v>
      </c>
      <c r="AGS4" s="122">
        <v>26772.534</v>
      </c>
      <c r="AGT4" s="122">
        <v>25699.197</v>
      </c>
      <c r="AGU4" s="122">
        <v>24991.830999999998</v>
      </c>
      <c r="AGV4" s="122">
        <v>24858.272000000001</v>
      </c>
      <c r="AGW4" s="122">
        <v>24694.906999999999</v>
      </c>
      <c r="AGX4" s="122">
        <v>23468.521000000001</v>
      </c>
      <c r="AGY4" s="122">
        <v>20019.241000000002</v>
      </c>
      <c r="AGZ4" s="122">
        <v>17535.952000000001</v>
      </c>
      <c r="AHA4" s="122">
        <v>16522.18</v>
      </c>
      <c r="AHB4" s="122">
        <v>16061.507</v>
      </c>
      <c r="AHC4" s="122">
        <v>14902.98</v>
      </c>
      <c r="AHD4" s="122">
        <v>12761.171</v>
      </c>
      <c r="AHE4" s="122">
        <v>9963.3449999999993</v>
      </c>
      <c r="AHF4" s="122">
        <v>6945.2929999999997</v>
      </c>
      <c r="AHG4" s="122">
        <v>4299.2169999999996</v>
      </c>
      <c r="AHH4" s="122">
        <v>2104.0230000000001</v>
      </c>
      <c r="AHI4" s="122">
        <v>711.346</v>
      </c>
      <c r="AHJ4" s="122">
        <v>153.761</v>
      </c>
      <c r="AHK4" s="122">
        <v>17.247</v>
      </c>
      <c r="AHL4" s="122">
        <v>17629.75</v>
      </c>
      <c r="AHM4" s="122">
        <v>14550.736999999999</v>
      </c>
      <c r="AHN4" s="122">
        <v>12016.425999999999</v>
      </c>
      <c r="AHO4" s="122">
        <v>37504.038999999997</v>
      </c>
      <c r="AHP4" s="122">
        <v>36208.565999999999</v>
      </c>
      <c r="AHQ4" s="122">
        <v>37019.150999999998</v>
      </c>
      <c r="AHR4" s="122">
        <v>48661.821000000004</v>
      </c>
      <c r="AHS4" s="122">
        <v>42485.432000000001</v>
      </c>
      <c r="AHT4" s="122">
        <v>38917.091999999997</v>
      </c>
      <c r="AHU4" s="122">
        <v>52466.963000000003</v>
      </c>
      <c r="AHV4" s="122">
        <v>51237.569000000003</v>
      </c>
      <c r="AHW4" s="122">
        <v>51516.915000000001</v>
      </c>
      <c r="AHX4" s="125">
        <v>5.0625872778392402</v>
      </c>
      <c r="AHY4" s="125">
        <v>3.2153703339453701</v>
      </c>
      <c r="AHZ4" s="125">
        <v>0.334250946613182</v>
      </c>
      <c r="AIA4" s="125">
        <v>6.8892172941328402</v>
      </c>
      <c r="AIB4" s="125">
        <v>4.3042814333500203</v>
      </c>
      <c r="AIC4" s="125">
        <v>0.57963399304386698</v>
      </c>
      <c r="AID4" s="125">
        <v>9.0481728240578008</v>
      </c>
      <c r="AIE4" s="125">
        <v>5.8329734526950103</v>
      </c>
      <c r="AIF4" s="125">
        <v>0.71009340185799297</v>
      </c>
      <c r="AIG4" s="125">
        <v>14.399083908599399</v>
      </c>
      <c r="AIH4" s="125">
        <v>10.0678220666938</v>
      </c>
      <c r="AII4" s="125">
        <v>1.7682048324589099</v>
      </c>
      <c r="AIJ4" s="125">
        <v>6.0680315012388002</v>
      </c>
      <c r="AIK4" s="125">
        <v>4.0027900678785304</v>
      </c>
      <c r="AIL4" s="125">
        <v>0.50036023845671096</v>
      </c>
      <c r="AIM4" s="125">
        <v>7.9030109244161899</v>
      </c>
      <c r="AIN4" s="125">
        <v>5.2463675073781504</v>
      </c>
      <c r="AIO4" s="125">
        <v>0.88697008597724802</v>
      </c>
      <c r="AIP4" s="125">
        <v>9.8606932352543808</v>
      </c>
      <c r="AIQ4" s="125">
        <v>6.6226464590693901</v>
      </c>
      <c r="AIR4" s="125">
        <v>1.0362956976249</v>
      </c>
      <c r="AIS4" s="125">
        <v>15.7937164363163</v>
      </c>
      <c r="AIT4" s="125">
        <v>11.2549432127838</v>
      </c>
      <c r="AIU4" s="125">
        <v>2.2188621983475101</v>
      </c>
      <c r="AIV4" s="134">
        <v>56.5644322946779</v>
      </c>
      <c r="AIW4" s="125">
        <v>55.075274205574402</v>
      </c>
      <c r="AIX4" s="125">
        <v>53.175426948555298</v>
      </c>
      <c r="AIY4" s="125">
        <v>51.830124939715198</v>
      </c>
      <c r="AIZ4" s="125">
        <v>51.5317927037025</v>
      </c>
      <c r="AJA4" s="129">
        <v>51.639902794469798</v>
      </c>
      <c r="AJB4" s="125">
        <v>76.789540605729798</v>
      </c>
      <c r="AJC4" s="125">
        <v>81.569681572059395</v>
      </c>
      <c r="AJD4" s="125">
        <v>88.056788141532294</v>
      </c>
      <c r="AJE4" s="125">
        <v>92.937987543561505</v>
      </c>
      <c r="AJF4" s="125">
        <v>94.054960546356298</v>
      </c>
      <c r="AJG4" s="125">
        <v>93.648699142611903</v>
      </c>
      <c r="AJH4" s="125">
        <v>91.775437449337701</v>
      </c>
      <c r="AJI4" s="125">
        <v>89.180699966941006</v>
      </c>
      <c r="AJJ4" s="125">
        <v>86.622360025293503</v>
      </c>
      <c r="AJK4" s="125">
        <v>80.983684017396598</v>
      </c>
      <c r="AJL4" s="125">
        <v>73.916265881882694</v>
      </c>
      <c r="AJM4" s="125">
        <v>66.555601361412997</v>
      </c>
      <c r="AJN4" s="125">
        <v>61.193329521802703</v>
      </c>
      <c r="AJO4" s="125">
        <v>59.4632667172244</v>
      </c>
      <c r="AJP4" s="125">
        <v>59.5548078850845</v>
      </c>
      <c r="AJQ4" s="125">
        <v>58.6299526418235</v>
      </c>
      <c r="AJR4" s="125">
        <v>55.975117188230399</v>
      </c>
      <c r="AJS4" s="125">
        <v>54.014735478170401</v>
      </c>
      <c r="AJT4" s="125">
        <v>53.605518326423699</v>
      </c>
      <c r="AJU4" s="125">
        <v>54.531856021223199</v>
      </c>
      <c r="AJV4" s="125">
        <v>55.786651003124703</v>
      </c>
      <c r="AJW4" s="125">
        <v>56.647363830035601</v>
      </c>
      <c r="AJX4" s="125">
        <v>56.805270098016202</v>
      </c>
      <c r="AJY4" s="125">
        <v>56.225847801736897</v>
      </c>
      <c r="AJZ4" s="125">
        <v>55.623536252531501</v>
      </c>
      <c r="AKA4" s="125">
        <v>55.900557542928098</v>
      </c>
      <c r="AKB4" s="125">
        <v>57.4979967379073</v>
      </c>
      <c r="AKC4" s="125">
        <v>59.187900869841997</v>
      </c>
      <c r="AKD4" s="125">
        <v>60.428240102941899</v>
      </c>
      <c r="AKE4" s="125">
        <v>61.232547607219701</v>
      </c>
      <c r="AKF4" s="125">
        <v>61.968753901964</v>
      </c>
      <c r="AKG4" s="125">
        <v>84.865955106388697</v>
      </c>
      <c r="AKH4" s="125">
        <v>82.443903984284702</v>
      </c>
      <c r="AKI4" s="125">
        <v>79.864632452163093</v>
      </c>
      <c r="AKJ4" s="125">
        <v>74.069129607610904</v>
      </c>
      <c r="AKK4" s="125">
        <v>66.931404219694798</v>
      </c>
      <c r="AKL4" s="125">
        <v>59.708254548687997</v>
      </c>
      <c r="AKM4" s="125">
        <v>54.5328099581617</v>
      </c>
      <c r="AKN4" s="125">
        <v>52.606014220633298</v>
      </c>
      <c r="AKO4" s="125">
        <v>51.9630602793424</v>
      </c>
      <c r="AKP4" s="125">
        <v>50.097910418074001</v>
      </c>
      <c r="AKQ4" s="125">
        <v>46.281235047895599</v>
      </c>
      <c r="AKR4" s="125">
        <v>42.975614908551599</v>
      </c>
      <c r="AKS4" s="125">
        <v>40.990748105549102</v>
      </c>
      <c r="AKT4" s="125">
        <v>39.988270070105699</v>
      </c>
      <c r="AKU4" s="125">
        <v>39.197573479308801</v>
      </c>
      <c r="AKV4" s="125">
        <v>38.114484093421098</v>
      </c>
      <c r="AKW4" s="125">
        <v>36.732490940234598</v>
      </c>
      <c r="AKX4" s="125">
        <v>35.222151200369403</v>
      </c>
      <c r="AKY4" s="125">
        <v>33.886509843094501</v>
      </c>
      <c r="AKZ4" s="125">
        <v>32.917119820297003</v>
      </c>
      <c r="ALA4" s="125">
        <v>32.332263460560398</v>
      </c>
      <c r="ALB4" s="125">
        <v>31.795560085978199</v>
      </c>
      <c r="ALC4" s="125">
        <v>31.153363186553701</v>
      </c>
      <c r="ALD4" s="125">
        <v>30.424871483220102</v>
      </c>
      <c r="ALE4" s="125">
        <v>29.737040613597799</v>
      </c>
      <c r="ALF4" s="125">
        <v>6.9094823429489596</v>
      </c>
      <c r="ALG4" s="125">
        <v>6.7367959826562798</v>
      </c>
      <c r="ALH4" s="125">
        <v>6.7577275731304001</v>
      </c>
      <c r="ALI4" s="125">
        <v>6.9145544097856702</v>
      </c>
      <c r="ALJ4" s="125">
        <v>6.9848616621878996</v>
      </c>
      <c r="ALK4" s="125">
        <v>6.8473468127250401</v>
      </c>
      <c r="ALL4" s="125">
        <v>6.6605195636410102</v>
      </c>
      <c r="ALM4" s="125">
        <v>6.8572524965910899</v>
      </c>
      <c r="ALN4" s="125">
        <v>7.5917476057420901</v>
      </c>
      <c r="ALO4" s="125">
        <v>8.5320422237494693</v>
      </c>
      <c r="ALP4" s="125">
        <v>9.6938821403348605</v>
      </c>
      <c r="ALQ4" s="125">
        <v>11.039120569618801</v>
      </c>
      <c r="ALR4" s="125">
        <v>12.6147702208746</v>
      </c>
      <c r="ALS4" s="125">
        <v>14.5435859511174</v>
      </c>
      <c r="ALT4" s="125">
        <v>16.589077523815899</v>
      </c>
      <c r="ALU4" s="125">
        <v>18.532879736614401</v>
      </c>
      <c r="ALV4" s="125">
        <v>20.0727791577816</v>
      </c>
      <c r="ALW4" s="125">
        <v>21.003696601367501</v>
      </c>
      <c r="ALX4" s="125">
        <v>21.737026409437</v>
      </c>
      <c r="ALY4" s="125">
        <v>22.983437722631098</v>
      </c>
      <c r="ALZ4" s="125">
        <v>25.165733277346899</v>
      </c>
      <c r="AMA4" s="125">
        <v>27.392340783863698</v>
      </c>
      <c r="AMB4" s="125">
        <v>29.274876916388202</v>
      </c>
      <c r="AMC4" s="125">
        <v>30.807676123999499</v>
      </c>
      <c r="AMD4" s="125">
        <v>32.231713288366201</v>
      </c>
    </row>
    <row r="5" spans="1:1018">
      <c r="A5" s="6" t="s">
        <v>80</v>
      </c>
      <c r="B5" s="5">
        <v>9682.1180000000004</v>
      </c>
      <c r="C5" s="5">
        <v>9987.9750000000004</v>
      </c>
      <c r="D5" s="5">
        <v>10307.008</v>
      </c>
      <c r="E5" s="5">
        <v>10636.887000000001</v>
      </c>
      <c r="F5" s="5">
        <v>10974.406999999999</v>
      </c>
      <c r="G5" s="5">
        <v>11316.684999999999</v>
      </c>
      <c r="H5" s="5">
        <v>11662.342000000001</v>
      </c>
      <c r="I5" s="5">
        <v>12010.09</v>
      </c>
      <c r="J5" s="5">
        <v>12357.073</v>
      </c>
      <c r="K5" s="5">
        <v>12700.082</v>
      </c>
      <c r="L5" s="5">
        <v>13036.365</v>
      </c>
      <c r="M5" s="5">
        <v>13364.921</v>
      </c>
      <c r="N5" s="5">
        <v>13684.683999999999</v>
      </c>
      <c r="O5" s="5">
        <v>13992.898999999999</v>
      </c>
      <c r="P5" s="5">
        <v>14286.526</v>
      </c>
      <c r="Q5" s="5">
        <v>14563.635</v>
      </c>
      <c r="R5" s="5">
        <v>14823.977999999999</v>
      </c>
      <c r="S5" s="5">
        <v>15068.785</v>
      </c>
      <c r="T5" s="5">
        <v>15299.816999999999</v>
      </c>
      <c r="U5" s="5">
        <v>15519.655000000001</v>
      </c>
      <c r="V5" s="5">
        <v>15731.099</v>
      </c>
      <c r="W5" s="5">
        <v>15935.089</v>
      </c>
      <c r="X5" s="5">
        <v>16134.004999999999</v>
      </c>
      <c r="Y5" s="5">
        <v>16333.986000000001</v>
      </c>
      <c r="Z5" s="5">
        <v>16542.652999999998</v>
      </c>
      <c r="AA5" s="5">
        <v>16766.026999999998</v>
      </c>
      <c r="AB5" s="5">
        <v>17006.258999999998</v>
      </c>
      <c r="AC5" s="5">
        <v>17263.894</v>
      </c>
      <c r="AD5" s="5">
        <v>17541.178</v>
      </c>
      <c r="AE5" s="5">
        <v>17840.024000000001</v>
      </c>
      <c r="AF5" s="5">
        <v>18161.36</v>
      </c>
      <c r="AG5" s="5">
        <v>18505.611000000001</v>
      </c>
      <c r="AH5" s="5">
        <v>18871.562999999998</v>
      </c>
      <c r="AI5" s="5">
        <v>19256.116000000002</v>
      </c>
      <c r="AJ5" s="5">
        <v>19654.929</v>
      </c>
      <c r="AK5" s="5">
        <v>20063.891</v>
      </c>
      <c r="AL5" s="5">
        <v>20481.901000000002</v>
      </c>
      <c r="AM5" s="5">
        <v>20906.756000000001</v>
      </c>
      <c r="AN5" s="5">
        <v>21331.992999999999</v>
      </c>
      <c r="AO5" s="5">
        <v>21749.666000000001</v>
      </c>
      <c r="AP5" s="5">
        <v>22153.808000000001</v>
      </c>
      <c r="AQ5" s="5">
        <v>22541.460999999999</v>
      </c>
      <c r="AR5" s="5">
        <v>22912.687000000002</v>
      </c>
      <c r="AS5" s="5">
        <v>23268.436000000002</v>
      </c>
      <c r="AT5" s="5">
        <v>23611.089</v>
      </c>
      <c r="AU5" s="5">
        <v>23942.579000000002</v>
      </c>
      <c r="AV5" s="5">
        <v>24262.883999999998</v>
      </c>
      <c r="AW5" s="5">
        <v>24571.545999999998</v>
      </c>
      <c r="AX5" s="5">
        <v>24869.758999999998</v>
      </c>
      <c r="AY5" s="5">
        <v>25159.052</v>
      </c>
      <c r="AZ5" s="5">
        <v>25440.864000000001</v>
      </c>
      <c r="BA5" s="5">
        <v>25715.883000000002</v>
      </c>
      <c r="BB5" s="5">
        <v>25984.901999999998</v>
      </c>
      <c r="BC5" s="5">
        <v>26249.624</v>
      </c>
      <c r="BD5" s="5">
        <v>26511.983</v>
      </c>
      <c r="BE5" s="5">
        <v>26773.566999999999</v>
      </c>
      <c r="BF5" s="5">
        <v>27035.103999999999</v>
      </c>
      <c r="BG5" s="5">
        <v>27296.984</v>
      </c>
      <c r="BH5" s="5">
        <v>27559.861000000001</v>
      </c>
      <c r="BI5" s="5">
        <v>27824.304</v>
      </c>
      <c r="BJ5" s="5">
        <v>28090.617999999999</v>
      </c>
      <c r="BK5" s="5">
        <v>28359.01</v>
      </c>
      <c r="BL5" s="5">
        <v>28629.273000000001</v>
      </c>
      <c r="BM5" s="5">
        <v>28900.692999999999</v>
      </c>
      <c r="BN5" s="5">
        <v>29172.255000000001</v>
      </c>
      <c r="BO5" s="5">
        <v>29442.993999999999</v>
      </c>
      <c r="BP5" s="5">
        <v>29712.457999999999</v>
      </c>
      <c r="BQ5" s="5">
        <v>29980.09</v>
      </c>
      <c r="BR5" s="5">
        <v>30244.593000000001</v>
      </c>
      <c r="BS5" s="5">
        <v>30504.406999999999</v>
      </c>
      <c r="BT5" s="5">
        <v>30758.217000000001</v>
      </c>
      <c r="BU5" s="5">
        <v>31005.385999999999</v>
      </c>
      <c r="BV5" s="5">
        <v>31245.448</v>
      </c>
      <c r="BW5" s="5">
        <v>31477.524000000001</v>
      </c>
      <c r="BX5" s="5">
        <v>31700.744999999999</v>
      </c>
      <c r="BY5" s="5">
        <v>31914.455000000002</v>
      </c>
      <c r="BZ5" s="5">
        <v>32118.239000000001</v>
      </c>
      <c r="CA5" s="5">
        <v>32312.052</v>
      </c>
      <c r="CB5" s="5">
        <v>32496.064999999999</v>
      </c>
      <c r="CC5" s="5">
        <v>32670.685000000001</v>
      </c>
      <c r="CD5" s="5">
        <v>32836.332000000002</v>
      </c>
      <c r="CE5" s="5">
        <v>32993.154000000002</v>
      </c>
      <c r="CF5" s="5">
        <v>33141.360000000001</v>
      </c>
      <c r="CG5" s="5">
        <v>33281.517</v>
      </c>
      <c r="CH5" s="5">
        <v>33414.305999999997</v>
      </c>
      <c r="CI5" s="5">
        <v>33540.394999999997</v>
      </c>
      <c r="CJ5" s="5">
        <v>33660.161</v>
      </c>
      <c r="CK5" s="5">
        <v>33774.036999999997</v>
      </c>
      <c r="CL5" s="5">
        <v>33882.819000000003</v>
      </c>
      <c r="CM5" s="5">
        <v>33987.404999999999</v>
      </c>
      <c r="CN5" s="5">
        <v>34088.531000000003</v>
      </c>
      <c r="CO5" s="5">
        <v>34186.637000000002</v>
      </c>
      <c r="CP5" s="5">
        <v>34281.99</v>
      </c>
      <c r="CQ5" s="5">
        <v>34374.983</v>
      </c>
      <c r="CR5" s="5">
        <v>34465.936999999998</v>
      </c>
      <c r="CS5" s="5">
        <v>34555.120999999999</v>
      </c>
      <c r="CT5" s="5">
        <v>34642.741999999998</v>
      </c>
      <c r="CU5" s="5">
        <v>34728.872000000003</v>
      </c>
      <c r="CV5" s="5">
        <v>34813.404999999999</v>
      </c>
      <c r="CW5" s="5">
        <v>34896.110999999997</v>
      </c>
      <c r="CX5" s="5">
        <v>34976.78</v>
      </c>
      <c r="CY5" s="5">
        <v>35055.307999999997</v>
      </c>
      <c r="CZ5" s="5">
        <v>35131.599999999999</v>
      </c>
      <c r="DA5" s="5">
        <v>35205.459000000003</v>
      </c>
      <c r="DB5" s="5">
        <v>35276.641000000003</v>
      </c>
      <c r="DC5" s="5">
        <v>35344.879000000001</v>
      </c>
      <c r="DD5" s="5">
        <v>35409.980000000003</v>
      </c>
      <c r="DE5" s="5">
        <v>35471.656000000003</v>
      </c>
      <c r="DF5" s="5">
        <v>35529.49</v>
      </c>
      <c r="DG5" s="5">
        <v>35582.982000000004</v>
      </c>
      <c r="DH5" s="5">
        <v>35631.675000000003</v>
      </c>
      <c r="DI5" s="5">
        <v>35675.243999999999</v>
      </c>
      <c r="DJ5" s="5">
        <v>35713.428999999996</v>
      </c>
      <c r="DK5" s="5">
        <v>35746.025999999998</v>
      </c>
      <c r="DL5" s="5">
        <v>35772.837</v>
      </c>
      <c r="DM5" s="5">
        <v>35793.648999999998</v>
      </c>
      <c r="DN5" s="5">
        <v>35808.199999999997</v>
      </c>
      <c r="DO5" s="5">
        <v>35816.169000000002</v>
      </c>
      <c r="DP5" s="5">
        <v>35817.205999999998</v>
      </c>
      <c r="DQ5" s="5">
        <v>35810.904999999999</v>
      </c>
      <c r="DR5" s="5">
        <v>35796.792999999998</v>
      </c>
      <c r="DS5" s="5">
        <v>9539.5409999999993</v>
      </c>
      <c r="DT5" s="5">
        <v>9836.3220000000001</v>
      </c>
      <c r="DU5" s="5">
        <v>10145.893</v>
      </c>
      <c r="DV5" s="5">
        <v>10464.987999999999</v>
      </c>
      <c r="DW5" s="5">
        <v>10789.171</v>
      </c>
      <c r="DX5" s="5">
        <v>11114.822</v>
      </c>
      <c r="DY5" s="5">
        <v>11440.044</v>
      </c>
      <c r="DZ5" s="5">
        <v>11764.197</v>
      </c>
      <c r="EA5" s="5">
        <v>12086.398999999999</v>
      </c>
      <c r="EB5" s="5">
        <v>12406.11</v>
      </c>
      <c r="EC5" s="5">
        <v>12722.507</v>
      </c>
      <c r="ED5" s="5">
        <v>13035.547</v>
      </c>
      <c r="EE5" s="5">
        <v>13343.646000000001</v>
      </c>
      <c r="EF5" s="5">
        <v>13642.618</v>
      </c>
      <c r="EG5" s="5">
        <v>13927.251</v>
      </c>
      <c r="EH5" s="5">
        <v>14194.153</v>
      </c>
      <c r="EI5" s="5">
        <v>14442.437</v>
      </c>
      <c r="EJ5" s="5">
        <v>14674.195</v>
      </c>
      <c r="EK5" s="5">
        <v>14892.933000000001</v>
      </c>
      <c r="EL5" s="5">
        <v>15103.751</v>
      </c>
      <c r="EM5" s="5">
        <v>15311.138999999999</v>
      </c>
      <c r="EN5" s="5">
        <v>15516.424000000001</v>
      </c>
      <c r="EO5" s="5">
        <v>15721.105</v>
      </c>
      <c r="EP5" s="5">
        <v>15930.173000000001</v>
      </c>
      <c r="EQ5" s="5">
        <v>16149.5</v>
      </c>
      <c r="ER5" s="5">
        <v>16383.692999999999</v>
      </c>
      <c r="ES5" s="5">
        <v>16634.748</v>
      </c>
      <c r="ET5" s="5">
        <v>16903.081999999999</v>
      </c>
      <c r="EU5" s="5">
        <v>17189.425999999999</v>
      </c>
      <c r="EV5" s="5">
        <v>17493.858</v>
      </c>
      <c r="EW5" s="5">
        <v>17816.091</v>
      </c>
      <c r="EX5" s="5">
        <v>18155.827000000001</v>
      </c>
      <c r="EY5" s="5">
        <v>18512.335999999999</v>
      </c>
      <c r="EZ5" s="5">
        <v>18884.019</v>
      </c>
      <c r="FA5" s="5">
        <v>19268.758999999998</v>
      </c>
      <c r="FB5" s="5">
        <v>19664.129000000001</v>
      </c>
      <c r="FC5" s="5">
        <v>20069.496999999999</v>
      </c>
      <c r="FD5" s="5">
        <v>20482.418000000001</v>
      </c>
      <c r="FE5" s="5">
        <v>20896.421999999999</v>
      </c>
      <c r="FF5" s="5">
        <v>21303.387999999999</v>
      </c>
      <c r="FG5" s="5">
        <v>21697.235000000001</v>
      </c>
      <c r="FH5" s="5">
        <v>22075.165000000001</v>
      </c>
      <c r="FI5" s="5">
        <v>22437.454000000002</v>
      </c>
      <c r="FJ5" s="5">
        <v>22785.041000000001</v>
      </c>
      <c r="FK5" s="5">
        <v>23120.276000000002</v>
      </c>
      <c r="FL5" s="5">
        <v>23445.042000000001</v>
      </c>
      <c r="FM5" s="5">
        <v>23759.307000000001</v>
      </c>
      <c r="FN5" s="5">
        <v>24062.623</v>
      </c>
      <c r="FO5" s="5">
        <v>24356.175999999999</v>
      </c>
      <c r="FP5" s="5">
        <v>24641.47</v>
      </c>
      <c r="FQ5" s="5">
        <v>24919.877</v>
      </c>
      <c r="FR5" s="5">
        <v>25192.059000000001</v>
      </c>
      <c r="FS5" s="5">
        <v>25458.742999999999</v>
      </c>
      <c r="FT5" s="5">
        <v>25721.498</v>
      </c>
      <c r="FU5" s="5">
        <v>25982.102999999999</v>
      </c>
      <c r="FV5" s="5">
        <v>26242.004000000001</v>
      </c>
      <c r="FW5" s="5">
        <v>26501.86</v>
      </c>
      <c r="FX5" s="5">
        <v>26761.993999999999</v>
      </c>
      <c r="FY5" s="5">
        <v>27022.977999999999</v>
      </c>
      <c r="FZ5" s="5">
        <v>27285.289000000001</v>
      </c>
      <c r="GA5" s="5">
        <v>27549.145</v>
      </c>
      <c r="GB5" s="5">
        <v>27814.687000000002</v>
      </c>
      <c r="GC5" s="5">
        <v>28081.666000000001</v>
      </c>
      <c r="GD5" s="5">
        <v>28349.341</v>
      </c>
      <c r="GE5" s="5">
        <v>28616.643</v>
      </c>
      <c r="GF5" s="5">
        <v>28882.564999999999</v>
      </c>
      <c r="GG5" s="5">
        <v>29146.66</v>
      </c>
      <c r="GH5" s="5">
        <v>29408.346000000001</v>
      </c>
      <c r="GI5" s="5">
        <v>29666.324000000001</v>
      </c>
      <c r="GJ5" s="5">
        <v>29919.027999999998</v>
      </c>
      <c r="GK5" s="5">
        <v>30165.172999999999</v>
      </c>
      <c r="GL5" s="5">
        <v>30404.1</v>
      </c>
      <c r="GM5" s="5">
        <v>30635.368999999999</v>
      </c>
      <c r="GN5" s="5">
        <v>30858.177</v>
      </c>
      <c r="GO5" s="5">
        <v>31071.734</v>
      </c>
      <c r="GP5" s="5">
        <v>31275.455999999998</v>
      </c>
      <c r="GQ5" s="5">
        <v>31468.989000000001</v>
      </c>
      <c r="GR5" s="5">
        <v>31652.25</v>
      </c>
      <c r="GS5" s="5">
        <v>31825.424999999999</v>
      </c>
      <c r="GT5" s="5">
        <v>31988.887999999999</v>
      </c>
      <c r="GU5" s="5">
        <v>32143.042000000001</v>
      </c>
      <c r="GV5" s="5">
        <v>32288.035</v>
      </c>
      <c r="GW5" s="5">
        <v>32424.129000000001</v>
      </c>
      <c r="GX5" s="5">
        <v>32551.931</v>
      </c>
      <c r="GY5" s="5">
        <v>32672.165000000001</v>
      </c>
      <c r="GZ5" s="5">
        <v>32785.557999999997</v>
      </c>
      <c r="HA5" s="5">
        <v>32892.525000000001</v>
      </c>
      <c r="HB5" s="5">
        <v>32993.527999999998</v>
      </c>
      <c r="HC5" s="5">
        <v>33089.362000000001</v>
      </c>
      <c r="HD5" s="5">
        <v>33180.906000000003</v>
      </c>
      <c r="HE5" s="5">
        <v>33268.915000000001</v>
      </c>
      <c r="HF5" s="5">
        <v>33353.858999999997</v>
      </c>
      <c r="HG5" s="5">
        <v>33436.101999999999</v>
      </c>
      <c r="HH5" s="5">
        <v>33516.148000000001</v>
      </c>
      <c r="HI5" s="5">
        <v>33594.466</v>
      </c>
      <c r="HJ5" s="5">
        <v>33671.466999999997</v>
      </c>
      <c r="HK5" s="5">
        <v>33747.410000000003</v>
      </c>
      <c r="HL5" s="5">
        <v>33822.453000000001</v>
      </c>
      <c r="HM5" s="5">
        <v>33896.616000000002</v>
      </c>
      <c r="HN5" s="5">
        <v>33969.864999999998</v>
      </c>
      <c r="HO5" s="5">
        <v>34042.116999999998</v>
      </c>
      <c r="HP5" s="5">
        <v>34113.334999999999</v>
      </c>
      <c r="HQ5" s="5">
        <v>34183.462</v>
      </c>
      <c r="HR5" s="5">
        <v>34252.292000000001</v>
      </c>
      <c r="HS5" s="5">
        <v>34319.555</v>
      </c>
      <c r="HT5" s="5">
        <v>34384.97</v>
      </c>
      <c r="HU5" s="5">
        <v>34448.345000000001</v>
      </c>
      <c r="HV5" s="5">
        <v>34509.400999999998</v>
      </c>
      <c r="HW5" s="5">
        <v>34567.682000000001</v>
      </c>
      <c r="HX5" s="5">
        <v>34622.663</v>
      </c>
      <c r="HY5" s="5">
        <v>34673.864999999998</v>
      </c>
      <c r="HZ5" s="5">
        <v>34720.898000000001</v>
      </c>
      <c r="IA5" s="5">
        <v>34763.485000000001</v>
      </c>
      <c r="IB5" s="5">
        <v>34801.339999999997</v>
      </c>
      <c r="IC5" s="5">
        <v>34834.241999999998</v>
      </c>
      <c r="ID5" s="5">
        <v>34861.902000000002</v>
      </c>
      <c r="IE5" s="5">
        <v>34883.982000000004</v>
      </c>
      <c r="IF5" s="5">
        <v>34900.093999999997</v>
      </c>
      <c r="IG5" s="5">
        <v>34909.777999999998</v>
      </c>
      <c r="IH5" s="5">
        <v>34912.548999999999</v>
      </c>
      <c r="II5" s="5">
        <v>34907.826000000001</v>
      </c>
      <c r="IJ5" s="5">
        <v>19221.659</v>
      </c>
      <c r="IK5" s="5">
        <v>19824.296999999999</v>
      </c>
      <c r="IL5" s="5">
        <v>20452.901000000002</v>
      </c>
      <c r="IM5" s="5">
        <v>21101.875</v>
      </c>
      <c r="IN5" s="5">
        <v>21763.578000000001</v>
      </c>
      <c r="IO5" s="5">
        <v>22431.507000000001</v>
      </c>
      <c r="IP5" s="5">
        <v>23102.385999999999</v>
      </c>
      <c r="IQ5" s="5">
        <v>23774.287</v>
      </c>
      <c r="IR5" s="5">
        <v>24443.472000000002</v>
      </c>
      <c r="IS5" s="5">
        <v>25106.191999999999</v>
      </c>
      <c r="IT5" s="5">
        <v>25758.871999999999</v>
      </c>
      <c r="IU5" s="5">
        <v>26400.468000000001</v>
      </c>
      <c r="IV5" s="5">
        <v>27028.33</v>
      </c>
      <c r="IW5" s="5">
        <v>27635.517</v>
      </c>
      <c r="IX5" s="5">
        <v>28213.776999999998</v>
      </c>
      <c r="IY5" s="5">
        <v>28757.788</v>
      </c>
      <c r="IZ5" s="5">
        <v>29266.415000000001</v>
      </c>
      <c r="JA5" s="5">
        <v>29742.98</v>
      </c>
      <c r="JB5" s="5">
        <v>30192.75</v>
      </c>
      <c r="JC5" s="5">
        <v>30623.405999999999</v>
      </c>
      <c r="JD5" s="5">
        <v>31042.238000000001</v>
      </c>
      <c r="JE5" s="5">
        <v>31451.512999999999</v>
      </c>
      <c r="JF5" s="5">
        <v>31855.11</v>
      </c>
      <c r="JG5" s="5">
        <v>32264.159</v>
      </c>
      <c r="JH5" s="5">
        <v>32692.152999999998</v>
      </c>
      <c r="JI5" s="5">
        <v>33149.72</v>
      </c>
      <c r="JJ5" s="5">
        <v>33641.006999999998</v>
      </c>
      <c r="JK5" s="5">
        <v>34166.976000000002</v>
      </c>
      <c r="JL5" s="5">
        <v>34730.603999999999</v>
      </c>
      <c r="JM5" s="5">
        <v>35333.881999999998</v>
      </c>
      <c r="JN5" s="5">
        <v>35977.451000000001</v>
      </c>
      <c r="JO5" s="5">
        <v>36661.438000000002</v>
      </c>
      <c r="JP5" s="5">
        <v>37383.898999999998</v>
      </c>
      <c r="JQ5" s="5">
        <v>38140.135000000002</v>
      </c>
      <c r="JR5" s="5">
        <v>38923.688000000002</v>
      </c>
      <c r="JS5" s="5">
        <v>39728.019999999997</v>
      </c>
      <c r="JT5" s="5">
        <v>40551.398000000001</v>
      </c>
      <c r="JU5" s="5">
        <v>41389.173999999999</v>
      </c>
      <c r="JV5" s="5">
        <v>42228.415000000001</v>
      </c>
      <c r="JW5" s="5">
        <v>43053.053999999996</v>
      </c>
      <c r="JX5" s="5">
        <v>43851.042999999998</v>
      </c>
      <c r="JY5" s="5">
        <v>44616.625999999997</v>
      </c>
      <c r="JZ5" s="5">
        <v>45350.141000000003</v>
      </c>
      <c r="KA5" s="5">
        <v>46053.476999999999</v>
      </c>
      <c r="KB5" s="5">
        <v>46731.364999999998</v>
      </c>
      <c r="KC5" s="5">
        <v>47387.620999999999</v>
      </c>
      <c r="KD5" s="5">
        <v>48022.190999999999</v>
      </c>
      <c r="KE5" s="5">
        <v>48634.169000000002</v>
      </c>
      <c r="KF5" s="5">
        <v>49225.934999999998</v>
      </c>
      <c r="KG5" s="5">
        <v>49800.521999999997</v>
      </c>
      <c r="KH5" s="5">
        <v>50360.741000000002</v>
      </c>
      <c r="KI5" s="5">
        <v>50907.942000000003</v>
      </c>
      <c r="KJ5" s="5">
        <v>51443.644999999997</v>
      </c>
      <c r="KK5" s="5">
        <v>51971.122000000003</v>
      </c>
      <c r="KL5" s="5">
        <v>52494.086000000003</v>
      </c>
      <c r="KM5" s="5">
        <v>53015.571000000004</v>
      </c>
      <c r="KN5" s="5">
        <v>53536.964</v>
      </c>
      <c r="KO5" s="5">
        <v>54058.978000000003</v>
      </c>
      <c r="KP5" s="5">
        <v>54582.839</v>
      </c>
      <c r="KQ5" s="5">
        <v>55109.593000000001</v>
      </c>
      <c r="KR5" s="5">
        <v>55639.762999999999</v>
      </c>
      <c r="KS5" s="5">
        <v>56173.697</v>
      </c>
      <c r="KT5" s="5">
        <v>56710.938999999998</v>
      </c>
      <c r="KU5" s="5">
        <v>57250.034</v>
      </c>
      <c r="KV5" s="5">
        <v>57788.898000000001</v>
      </c>
      <c r="KW5" s="5">
        <v>58325.559000000001</v>
      </c>
      <c r="KX5" s="5">
        <v>58859.118000000002</v>
      </c>
      <c r="KY5" s="5">
        <v>59388.436000000002</v>
      </c>
      <c r="KZ5" s="5">
        <v>59910.917000000001</v>
      </c>
      <c r="LA5" s="5">
        <v>60423.434999999998</v>
      </c>
      <c r="LB5" s="5">
        <v>60923.39</v>
      </c>
      <c r="LC5" s="5">
        <v>61409.485999999997</v>
      </c>
      <c r="LD5" s="5">
        <v>61880.817000000003</v>
      </c>
      <c r="LE5" s="5">
        <v>62335.701000000001</v>
      </c>
      <c r="LF5" s="5">
        <v>62772.478999999999</v>
      </c>
      <c r="LG5" s="5">
        <v>63189.911</v>
      </c>
      <c r="LH5" s="5">
        <v>63587.228000000003</v>
      </c>
      <c r="LI5" s="5">
        <v>63964.302000000003</v>
      </c>
      <c r="LJ5" s="5">
        <v>64321.49</v>
      </c>
      <c r="LK5" s="5">
        <v>64659.572999999997</v>
      </c>
      <c r="LL5" s="5">
        <v>64979.374000000003</v>
      </c>
      <c r="LM5" s="5">
        <v>65281.188999999998</v>
      </c>
      <c r="LN5" s="5">
        <v>65565.489000000001</v>
      </c>
      <c r="LO5" s="5">
        <v>65833.448000000004</v>
      </c>
      <c r="LP5" s="5">
        <v>66086.471000000005</v>
      </c>
      <c r="LQ5" s="5">
        <v>66325.952999999994</v>
      </c>
      <c r="LR5" s="5">
        <v>66552.686000000002</v>
      </c>
      <c r="LS5" s="5">
        <v>66767.565000000002</v>
      </c>
      <c r="LT5" s="5">
        <v>66972.180999999997</v>
      </c>
      <c r="LU5" s="5">
        <v>67168.311000000002</v>
      </c>
      <c r="LV5" s="5">
        <v>67357.445999999996</v>
      </c>
      <c r="LW5" s="5">
        <v>67540.495999999999</v>
      </c>
      <c r="LX5" s="5">
        <v>67718.092000000004</v>
      </c>
      <c r="LY5" s="5">
        <v>67891.130999999994</v>
      </c>
      <c r="LZ5" s="5">
        <v>68060.403000000006</v>
      </c>
      <c r="MA5" s="5">
        <v>68226.588000000003</v>
      </c>
      <c r="MB5" s="5">
        <v>68390.152000000002</v>
      </c>
      <c r="MC5" s="5">
        <v>68551.324999999997</v>
      </c>
      <c r="MD5" s="5">
        <v>68710.020999999993</v>
      </c>
      <c r="ME5" s="5">
        <v>68865.975999999995</v>
      </c>
      <c r="MF5" s="5">
        <v>69018.896999999997</v>
      </c>
      <c r="MG5" s="5">
        <v>69168.642999999996</v>
      </c>
      <c r="MH5" s="5">
        <v>69315.062000000005</v>
      </c>
      <c r="MI5" s="5">
        <v>69457.751000000004</v>
      </c>
      <c r="MJ5" s="5">
        <v>69596.195999999996</v>
      </c>
      <c r="MK5" s="5">
        <v>69729.849000000002</v>
      </c>
      <c r="ML5" s="5">
        <v>69858.324999999997</v>
      </c>
      <c r="MM5" s="5">
        <v>69981.057000000001</v>
      </c>
      <c r="MN5" s="5">
        <v>70097.172000000006</v>
      </c>
      <c r="MO5" s="5">
        <v>70205.645000000004</v>
      </c>
      <c r="MP5" s="5">
        <v>70305.539999999994</v>
      </c>
      <c r="MQ5" s="5">
        <v>70396.142000000007</v>
      </c>
      <c r="MR5" s="5">
        <v>70476.914000000004</v>
      </c>
      <c r="MS5" s="5">
        <v>70547.365999999995</v>
      </c>
      <c r="MT5" s="5">
        <v>70607.078999999998</v>
      </c>
      <c r="MU5" s="5">
        <v>70655.551000000007</v>
      </c>
      <c r="MV5" s="5">
        <v>70692.182000000001</v>
      </c>
      <c r="MW5" s="5">
        <v>70716.263000000006</v>
      </c>
      <c r="MX5" s="5">
        <v>70726.983999999997</v>
      </c>
      <c r="MY5" s="5">
        <v>70723.453999999998</v>
      </c>
      <c r="MZ5" s="5">
        <v>70704.619000000006</v>
      </c>
      <c r="NA5" s="16">
        <v>3.089</v>
      </c>
      <c r="NB5" s="16">
        <v>2.766</v>
      </c>
      <c r="NC5" s="16">
        <v>2.2029999999999998</v>
      </c>
      <c r="ND5" s="16">
        <v>1.5289999999999999</v>
      </c>
      <c r="NE5" s="16">
        <v>1.3140000000000001</v>
      </c>
      <c r="NF5" s="16">
        <v>1.637</v>
      </c>
      <c r="NG5" s="16">
        <v>1.9830000000000001</v>
      </c>
      <c r="NH5" s="16">
        <v>1.9750000000000001</v>
      </c>
      <c r="NI5" s="16">
        <v>1.5509999999999999</v>
      </c>
      <c r="NJ5" s="16">
        <v>1.2170000000000001</v>
      </c>
      <c r="NK5" s="16">
        <v>1.0269999999999999</v>
      </c>
      <c r="NL5" s="16">
        <v>0.96599999999999997</v>
      </c>
      <c r="NM5" s="16">
        <v>0.94299999999999995</v>
      </c>
      <c r="NN5" s="16">
        <v>0.872</v>
      </c>
      <c r="NO5" s="16">
        <v>0.73099999999999998</v>
      </c>
      <c r="NP5" s="16">
        <v>0.55900000000000005</v>
      </c>
      <c r="NQ5" s="16">
        <v>0.41</v>
      </c>
      <c r="NR5" s="16">
        <v>0.309</v>
      </c>
      <c r="NS5" s="16">
        <v>0.25600000000000001</v>
      </c>
      <c r="NT5" s="16">
        <v>0.23100000000000001</v>
      </c>
      <c r="NU5" s="16">
        <v>0.20499999999999999</v>
      </c>
      <c r="NV5" s="16">
        <v>0.16400000000000001</v>
      </c>
      <c r="NW5" s="16">
        <v>9.9000000000000005E-2</v>
      </c>
      <c r="NX5" s="182">
        <v>1.4E-2</v>
      </c>
      <c r="NY5" s="16">
        <v>60.11</v>
      </c>
      <c r="NZ5" s="16">
        <v>64.41</v>
      </c>
      <c r="OA5" s="16">
        <v>66.06</v>
      </c>
      <c r="OB5" s="16">
        <v>68.099999999999994</v>
      </c>
      <c r="OC5" s="16">
        <v>70.47</v>
      </c>
      <c r="OD5" s="16">
        <v>72.95</v>
      </c>
      <c r="OE5" s="16">
        <v>74.36</v>
      </c>
      <c r="OF5" s="16">
        <v>75.39</v>
      </c>
      <c r="OG5" s="16">
        <v>76.3</v>
      </c>
      <c r="OH5" s="16">
        <v>77.19</v>
      </c>
      <c r="OI5" s="16">
        <v>78.05</v>
      </c>
      <c r="OJ5" s="16">
        <v>78.91</v>
      </c>
      <c r="OK5" s="16">
        <v>79.75</v>
      </c>
      <c r="OL5" s="16">
        <v>80.59</v>
      </c>
      <c r="OM5" s="16">
        <v>81.400000000000006</v>
      </c>
      <c r="ON5" s="16">
        <v>82.17</v>
      </c>
      <c r="OO5" s="16">
        <v>82.9</v>
      </c>
      <c r="OP5" s="16">
        <v>83.56</v>
      </c>
      <c r="OQ5" s="16">
        <v>84.17</v>
      </c>
      <c r="OR5" s="16">
        <v>84.7</v>
      </c>
      <c r="OS5" s="16">
        <v>85.17</v>
      </c>
      <c r="OT5" s="16">
        <v>85.66</v>
      </c>
      <c r="OU5" s="16">
        <v>86.16</v>
      </c>
      <c r="OV5" s="16">
        <v>86.65</v>
      </c>
      <c r="OW5" s="16">
        <v>63.04</v>
      </c>
      <c r="OX5" s="16">
        <v>67.31</v>
      </c>
      <c r="OY5" s="16">
        <v>69.23</v>
      </c>
      <c r="OZ5" s="16">
        <v>70.98</v>
      </c>
      <c r="PA5" s="16">
        <v>73.239999999999995</v>
      </c>
      <c r="PB5" s="16">
        <v>75.430000000000007</v>
      </c>
      <c r="PC5" s="16">
        <v>76.709999999999994</v>
      </c>
      <c r="PD5" s="16">
        <v>77.84</v>
      </c>
      <c r="PE5" s="16">
        <v>78.760000000000005</v>
      </c>
      <c r="PF5" s="16">
        <v>79.63</v>
      </c>
      <c r="PG5" s="16">
        <v>80.42</v>
      </c>
      <c r="PH5" s="16">
        <v>81.17</v>
      </c>
      <c r="PI5" s="16">
        <v>81.88</v>
      </c>
      <c r="PJ5" s="16">
        <v>82.57</v>
      </c>
      <c r="PK5" s="16">
        <v>83.22</v>
      </c>
      <c r="PL5" s="16">
        <v>83.85</v>
      </c>
      <c r="PM5" s="16">
        <v>84.46</v>
      </c>
      <c r="PN5" s="16">
        <v>85.06</v>
      </c>
      <c r="PO5" s="16">
        <v>85.64</v>
      </c>
      <c r="PP5" s="16">
        <v>86.21</v>
      </c>
      <c r="PQ5" s="16">
        <v>86.77</v>
      </c>
      <c r="PR5" s="16">
        <v>87.33</v>
      </c>
      <c r="PS5" s="16">
        <v>87.89</v>
      </c>
      <c r="PT5" s="16">
        <v>88.44</v>
      </c>
      <c r="PU5" s="16">
        <v>61.581000000000003</v>
      </c>
      <c r="PV5" s="16">
        <v>65.864999999999995</v>
      </c>
      <c r="PW5" s="16">
        <v>67.63</v>
      </c>
      <c r="PX5" s="16">
        <v>69.516999999999996</v>
      </c>
      <c r="PY5" s="16">
        <v>71.826999999999998</v>
      </c>
      <c r="PZ5" s="16">
        <v>74.168999999999997</v>
      </c>
      <c r="QA5" s="16">
        <v>75.513000000000005</v>
      </c>
      <c r="QB5" s="16">
        <v>76.593000000000004</v>
      </c>
      <c r="QC5" s="16">
        <v>77.501000000000005</v>
      </c>
      <c r="QD5" s="16">
        <v>78.382000000000005</v>
      </c>
      <c r="QE5" s="16">
        <v>79.215000000000003</v>
      </c>
      <c r="QF5" s="16">
        <v>80.022999999999996</v>
      </c>
      <c r="QG5" s="16">
        <v>80.802999999999997</v>
      </c>
      <c r="QH5" s="16">
        <v>81.566000000000003</v>
      </c>
      <c r="QI5" s="16">
        <v>82.302000000000007</v>
      </c>
      <c r="QJ5" s="16">
        <v>83.003</v>
      </c>
      <c r="QK5" s="16">
        <v>83.673000000000002</v>
      </c>
      <c r="QL5" s="16">
        <v>84.298000000000002</v>
      </c>
      <c r="QM5" s="16">
        <v>84.891999999999996</v>
      </c>
      <c r="QN5" s="16">
        <v>85.442999999999998</v>
      </c>
      <c r="QO5" s="16">
        <v>85.957999999999998</v>
      </c>
      <c r="QP5" s="16">
        <v>86.48</v>
      </c>
      <c r="QQ5" s="16">
        <v>87.007999999999996</v>
      </c>
      <c r="QR5" s="16">
        <v>87.525000000000006</v>
      </c>
      <c r="QS5" s="5">
        <v>75.346999999999994</v>
      </c>
      <c r="QT5" s="5">
        <v>55.363</v>
      </c>
      <c r="QU5" s="5">
        <v>43.036000000000001</v>
      </c>
      <c r="QV5" s="5">
        <v>37.831000000000003</v>
      </c>
      <c r="QW5" s="5">
        <v>33.619999999999997</v>
      </c>
      <c r="QX5" s="5">
        <v>29.398</v>
      </c>
      <c r="QY5" s="5">
        <v>24.94</v>
      </c>
      <c r="QZ5" s="5">
        <v>21.242999999999999</v>
      </c>
      <c r="RA5" s="5">
        <v>18.401</v>
      </c>
      <c r="RB5" s="5">
        <v>15.81</v>
      </c>
      <c r="RC5" s="5">
        <v>13.693</v>
      </c>
      <c r="RD5" s="5">
        <v>11.912000000000001</v>
      </c>
      <c r="RE5" s="5">
        <v>10.414</v>
      </c>
      <c r="RF5" s="5">
        <v>9.1389999999999993</v>
      </c>
      <c r="RG5" s="5">
        <v>8.0519999999999996</v>
      </c>
      <c r="RH5" s="5">
        <v>7.1360000000000001</v>
      </c>
      <c r="RI5" s="5">
        <v>6.359</v>
      </c>
      <c r="RJ5" s="5">
        <v>5.7160000000000002</v>
      </c>
      <c r="RK5" s="5">
        <v>5.1680000000000001</v>
      </c>
      <c r="RL5" s="5">
        <v>4.7110000000000003</v>
      </c>
      <c r="RM5" s="5">
        <v>4.327</v>
      </c>
      <c r="RN5" s="5">
        <v>3.9729999999999999</v>
      </c>
      <c r="RO5" s="5">
        <v>3.649</v>
      </c>
      <c r="RP5" s="5">
        <v>3.36</v>
      </c>
      <c r="RQ5" s="5">
        <v>103.452</v>
      </c>
      <c r="RR5" s="5">
        <v>71.478999999999999</v>
      </c>
      <c r="RS5" s="5">
        <v>54.356000000000002</v>
      </c>
      <c r="RT5" s="5">
        <v>47.244999999999997</v>
      </c>
      <c r="RU5" s="5">
        <v>40.835999999999999</v>
      </c>
      <c r="RV5" s="5">
        <v>34.396999999999998</v>
      </c>
      <c r="RW5" s="5">
        <v>28.881</v>
      </c>
      <c r="RX5" s="5">
        <v>24.663</v>
      </c>
      <c r="RY5" s="5">
        <v>21.413</v>
      </c>
      <c r="RZ5" s="5">
        <v>18.431000000000001</v>
      </c>
      <c r="SA5" s="5">
        <v>15.987</v>
      </c>
      <c r="SB5" s="5">
        <v>13.928000000000001</v>
      </c>
      <c r="SC5" s="5">
        <v>12.191000000000001</v>
      </c>
      <c r="SD5" s="5">
        <v>10.709</v>
      </c>
      <c r="SE5" s="5">
        <v>9.4429999999999996</v>
      </c>
      <c r="SF5" s="5">
        <v>8.375</v>
      </c>
      <c r="SG5" s="5">
        <v>7.4690000000000003</v>
      </c>
      <c r="SH5" s="5">
        <v>6.7160000000000002</v>
      </c>
      <c r="SI5" s="5">
        <v>6.0750000000000002</v>
      </c>
      <c r="SJ5" s="5">
        <v>5.548</v>
      </c>
      <c r="SK5" s="5">
        <v>5.1020000000000003</v>
      </c>
      <c r="SL5" s="5">
        <v>4.6900000000000004</v>
      </c>
      <c r="SM5" s="5">
        <v>4.3150000000000004</v>
      </c>
      <c r="SN5" s="5">
        <v>3.9790000000000001</v>
      </c>
      <c r="SO5" s="16">
        <v>6.3150000000000004</v>
      </c>
      <c r="SP5" s="16">
        <v>5.3019999999999996</v>
      </c>
      <c r="SQ5" s="16">
        <v>4.12</v>
      </c>
      <c r="SR5" s="16">
        <v>2.8849999999999998</v>
      </c>
      <c r="SS5" s="16">
        <v>2.3843000000000001</v>
      </c>
      <c r="ST5" s="16">
        <v>2.7240000000000002</v>
      </c>
      <c r="SU5" s="16">
        <v>2.96</v>
      </c>
      <c r="SV5" s="16">
        <v>3.05</v>
      </c>
      <c r="SW5" s="16">
        <v>2.7888000000000002</v>
      </c>
      <c r="SX5" s="16">
        <v>2.5897999999999999</v>
      </c>
      <c r="SY5" s="16">
        <v>2.4333</v>
      </c>
      <c r="SZ5" s="16">
        <v>2.3121999999999998</v>
      </c>
      <c r="TA5" s="16">
        <v>2.2132000000000001</v>
      </c>
      <c r="TB5" s="16">
        <v>2.1307999999999998</v>
      </c>
      <c r="TC5" s="16">
        <v>2.0644</v>
      </c>
      <c r="TD5" s="16">
        <v>2.0129000000000001</v>
      </c>
      <c r="TE5" s="16">
        <v>1.9761</v>
      </c>
      <c r="TF5" s="16">
        <v>1.9421999999999999</v>
      </c>
      <c r="TG5" s="16">
        <v>1.9159999999999999</v>
      </c>
      <c r="TH5" s="16">
        <v>1.8980999999999999</v>
      </c>
      <c r="TI5" s="16">
        <v>1.8812</v>
      </c>
      <c r="TJ5" s="16">
        <v>1.8654999999999999</v>
      </c>
      <c r="TK5" s="16">
        <v>1.8521000000000001</v>
      </c>
      <c r="TL5" s="16">
        <v>1.8433999999999999</v>
      </c>
      <c r="TM5" s="5">
        <v>3509.3209999999999</v>
      </c>
      <c r="TN5" s="5">
        <v>5394.2640000000001</v>
      </c>
      <c r="TO5" s="5">
        <v>3888.643</v>
      </c>
      <c r="TP5" s="5">
        <v>5766.7439999999997</v>
      </c>
      <c r="TQ5" s="5">
        <v>662.68700000000001</v>
      </c>
      <c r="TR5" s="5">
        <v>3871.509</v>
      </c>
      <c r="TS5" s="5">
        <v>6310.58</v>
      </c>
      <c r="TT5" s="5">
        <v>4552.1779999999999</v>
      </c>
      <c r="TU5" s="5">
        <v>6938.5060000000003</v>
      </c>
      <c r="TV5" s="5">
        <v>758.73400000000004</v>
      </c>
      <c r="TW5" s="5">
        <v>3970.828</v>
      </c>
      <c r="TX5" s="5">
        <v>7195.3770000000004</v>
      </c>
      <c r="TY5" s="5">
        <v>5304.6469999999999</v>
      </c>
      <c r="TZ5" s="5">
        <v>8422.7209999999995</v>
      </c>
      <c r="UA5" s="5">
        <v>865.29899999999998</v>
      </c>
      <c r="UB5" s="5">
        <v>3733.1610000000001</v>
      </c>
      <c r="UC5" s="5">
        <v>7697.3370000000004</v>
      </c>
      <c r="UD5" s="5">
        <v>6193.3140000000003</v>
      </c>
      <c r="UE5" s="5">
        <v>10091.98</v>
      </c>
      <c r="UF5" s="5">
        <v>1041.9960000000001</v>
      </c>
      <c r="UG5" s="5">
        <v>3084.85</v>
      </c>
      <c r="UH5" s="5">
        <v>7582.1049999999996</v>
      </c>
      <c r="UI5" s="5">
        <v>7051.8230000000003</v>
      </c>
      <c r="UJ5" s="5">
        <v>11986.339</v>
      </c>
      <c r="UK5" s="5">
        <v>1337.1210000000001</v>
      </c>
      <c r="UL5" s="5">
        <v>2960.2809999999999</v>
      </c>
      <c r="UM5" s="5">
        <v>6717.0309999999999</v>
      </c>
      <c r="UN5" s="5">
        <v>7603.6379999999999</v>
      </c>
      <c r="UO5" s="5">
        <v>14237.985000000001</v>
      </c>
      <c r="UP5" s="5">
        <v>1630.7850000000001</v>
      </c>
      <c r="UQ5" s="5">
        <v>3852.2840000000001</v>
      </c>
      <c r="UR5" s="5">
        <v>5963.3680000000004</v>
      </c>
      <c r="US5" s="5">
        <v>7468.5649999999996</v>
      </c>
      <c r="UT5" s="5">
        <v>16730.233</v>
      </c>
      <c r="UU5" s="5">
        <v>1963.001</v>
      </c>
      <c r="UV5" s="5">
        <v>4653.8159999999998</v>
      </c>
      <c r="UW5" s="5">
        <v>6751.1120000000001</v>
      </c>
      <c r="UX5" s="5">
        <v>6615.1459999999997</v>
      </c>
      <c r="UY5" s="5">
        <v>19378.439999999999</v>
      </c>
      <c r="UZ5" s="5">
        <v>2329.5059999999999</v>
      </c>
      <c r="VA5" s="5">
        <v>5041.518</v>
      </c>
      <c r="VB5" s="5">
        <v>8457.3739999999998</v>
      </c>
      <c r="VC5" s="5">
        <v>5910.1819999999998</v>
      </c>
      <c r="VD5" s="5">
        <v>21485.13</v>
      </c>
      <c r="VE5" s="5">
        <v>2956.8389999999999</v>
      </c>
      <c r="VF5" s="5">
        <v>4574.3729999999996</v>
      </c>
      <c r="VG5" s="5">
        <v>9650.5239999999994</v>
      </c>
      <c r="VH5" s="5">
        <v>6703.9139999999998</v>
      </c>
      <c r="VI5" s="5">
        <v>22809.056</v>
      </c>
      <c r="VJ5" s="5">
        <v>3649.7539999999999</v>
      </c>
      <c r="VK5" s="5">
        <v>4143.43</v>
      </c>
      <c r="VL5" s="5">
        <v>9575.5290000000005</v>
      </c>
      <c r="VM5" s="5">
        <v>8405.8019999999997</v>
      </c>
      <c r="VN5" s="5">
        <v>23731.612000000001</v>
      </c>
      <c r="VO5" s="5">
        <v>4504.3680000000004</v>
      </c>
      <c r="VP5" s="5">
        <v>3981.1439999999998</v>
      </c>
      <c r="VQ5" s="5">
        <v>8684.7520000000004</v>
      </c>
      <c r="VR5" s="5">
        <v>9597.8860000000004</v>
      </c>
      <c r="VS5" s="5">
        <v>25273.682000000001</v>
      </c>
      <c r="VT5" s="5">
        <v>5478.107</v>
      </c>
      <c r="VU5" s="5">
        <v>4134.1000000000004</v>
      </c>
      <c r="VV5" s="5">
        <v>8096.777</v>
      </c>
      <c r="VW5" s="5">
        <v>9526.5750000000007</v>
      </c>
      <c r="VX5" s="5">
        <v>27288.473000000002</v>
      </c>
      <c r="VY5" s="5">
        <v>6593.8379999999997</v>
      </c>
      <c r="VZ5" s="5">
        <v>4401.3130000000001</v>
      </c>
      <c r="WA5" s="5">
        <v>8090.3680000000004</v>
      </c>
      <c r="WB5" s="5">
        <v>8642.0419999999995</v>
      </c>
      <c r="WC5" s="5">
        <v>29175.541000000001</v>
      </c>
      <c r="WD5" s="5">
        <v>8016.2950000000001</v>
      </c>
      <c r="WE5" s="5">
        <v>4530.2089999999998</v>
      </c>
      <c r="WF5" s="5">
        <v>8512.0339999999997</v>
      </c>
      <c r="WG5" s="5">
        <v>8058.643</v>
      </c>
      <c r="WH5" s="5">
        <v>30139.106</v>
      </c>
      <c r="WI5" s="5">
        <v>9683.3979999999992</v>
      </c>
      <c r="WJ5" s="25">
        <v>18.257118181110201</v>
      </c>
      <c r="WK5" s="25">
        <v>28.063467362520601</v>
      </c>
      <c r="WL5" s="25">
        <v>20.2305274482291</v>
      </c>
      <c r="WM5" s="25">
        <v>50.2318088152537</v>
      </c>
      <c r="WN5" s="25">
        <v>30.0012813670246</v>
      </c>
      <c r="WO5" s="25">
        <v>5.2779783472383901</v>
      </c>
      <c r="WP5" s="25">
        <v>3.44760564111558</v>
      </c>
      <c r="WQ5" s="25">
        <v>0.38210541556272498</v>
      </c>
      <c r="WR5" s="25">
        <v>17.2592461130677</v>
      </c>
      <c r="WS5" s="25">
        <v>28.132661795750099</v>
      </c>
      <c r="WT5" s="25">
        <v>20.293678886576799</v>
      </c>
      <c r="WU5" s="25">
        <v>51.225644358178897</v>
      </c>
      <c r="WV5" s="25">
        <v>30.931965471602101</v>
      </c>
      <c r="WW5" s="25">
        <v>4.99321779851884</v>
      </c>
      <c r="WX5" s="25">
        <v>3.3824477330034002</v>
      </c>
      <c r="WY5" s="25">
        <v>0.388917249295823</v>
      </c>
      <c r="WZ5" s="25">
        <v>15.415379990241799</v>
      </c>
      <c r="XA5" s="25">
        <v>27.933587309258002</v>
      </c>
      <c r="XB5" s="25">
        <v>20.5934755217542</v>
      </c>
      <c r="XC5" s="25">
        <v>53.291805634967297</v>
      </c>
      <c r="XD5" s="25">
        <v>32.698330113212997</v>
      </c>
      <c r="XE5" s="25">
        <v>5.1677689923689201</v>
      </c>
      <c r="XF5" s="25">
        <v>3.3592270655329899</v>
      </c>
      <c r="XG5" s="25">
        <v>0.44950337887466502</v>
      </c>
      <c r="XH5" s="25">
        <v>12.981391336496401</v>
      </c>
      <c r="XI5" s="25">
        <v>26.766095500808301</v>
      </c>
      <c r="XJ5" s="25">
        <v>21.536127882992901</v>
      </c>
      <c r="XK5" s="25">
        <v>56.6291607685542</v>
      </c>
      <c r="XL5" s="25">
        <v>35.0930328855613</v>
      </c>
      <c r="XM5" s="25">
        <v>5.5918209008286697</v>
      </c>
      <c r="XN5" s="25">
        <v>3.6233523941410199</v>
      </c>
      <c r="XO5" s="25">
        <v>0.48338905620974698</v>
      </c>
      <c r="XP5" s="25">
        <v>9.9375889070884593</v>
      </c>
      <c r="XQ5" s="25">
        <v>24.425123600946598</v>
      </c>
      <c r="XR5" s="25">
        <v>22.716864035383001</v>
      </c>
      <c r="XS5" s="25">
        <v>61.3298628790875</v>
      </c>
      <c r="XT5" s="25">
        <v>38.612998843704503</v>
      </c>
      <c r="XU5" s="25">
        <v>6.3705329493318104</v>
      </c>
      <c r="XV5" s="25">
        <v>4.30742461287746</v>
      </c>
      <c r="XW5" s="25">
        <v>0.59620701316702696</v>
      </c>
      <c r="XX5" s="25">
        <v>8.9300331948505107</v>
      </c>
      <c r="XY5" s="25">
        <v>20.262708101305201</v>
      </c>
      <c r="XZ5" s="25">
        <v>22.937261611862802</v>
      </c>
      <c r="YA5" s="25">
        <v>65.887805387194803</v>
      </c>
      <c r="YB5" s="25">
        <v>42.950543775332001</v>
      </c>
      <c r="YC5" s="25">
        <v>7.02205931151153</v>
      </c>
      <c r="YD5" s="25">
        <v>4.9194533166494301</v>
      </c>
      <c r="YE5" s="25">
        <v>0.70734534107678704</v>
      </c>
      <c r="YF5" s="25">
        <v>10.70749564776</v>
      </c>
      <c r="YG5" s="25">
        <v>16.5752932301958</v>
      </c>
      <c r="YH5" s="25">
        <v>20.7590165295479</v>
      </c>
      <c r="YI5" s="25">
        <v>67.261013016180598</v>
      </c>
      <c r="YJ5" s="25">
        <v>46.501996486632699</v>
      </c>
      <c r="YK5" s="25">
        <v>7.7952465281656496</v>
      </c>
      <c r="YL5" s="25">
        <v>5.4561981058635904</v>
      </c>
      <c r="YM5" s="25">
        <v>0.90724604141633003</v>
      </c>
      <c r="YN5" s="25">
        <v>11.7141906392516</v>
      </c>
      <c r="YO5" s="25">
        <v>16.993326120959502</v>
      </c>
      <c r="YP5" s="25">
        <v>16.651084045970599</v>
      </c>
      <c r="YQ5" s="25">
        <v>65.428848455070295</v>
      </c>
      <c r="YR5" s="25">
        <v>48.777764409099703</v>
      </c>
      <c r="YS5" s="25">
        <v>8.9261659654822996</v>
      </c>
      <c r="YT5" s="25">
        <v>5.8636347847187</v>
      </c>
      <c r="YU5" s="25">
        <v>1.1421183336093801</v>
      </c>
      <c r="YV5" s="25">
        <v>11.4969169604472</v>
      </c>
      <c r="YW5" s="25">
        <v>19.286597128373899</v>
      </c>
      <c r="YX5" s="25">
        <v>13.4778595802157</v>
      </c>
      <c r="YY5" s="25">
        <v>62.473569898896102</v>
      </c>
      <c r="YZ5" s="25">
        <v>48.995710318680501</v>
      </c>
      <c r="ZA5" s="25">
        <v>9.9066765641127397</v>
      </c>
      <c r="ZB5" s="25">
        <v>6.7429160122827598</v>
      </c>
      <c r="ZC5" s="25">
        <v>1.3130930545939401</v>
      </c>
      <c r="ZD5" s="25">
        <v>9.6530969554264008</v>
      </c>
      <c r="ZE5" s="25">
        <v>20.365073823815699</v>
      </c>
      <c r="ZF5" s="25">
        <v>14.1469731092852</v>
      </c>
      <c r="ZG5" s="25">
        <v>62.279914832609997</v>
      </c>
      <c r="ZH5" s="25">
        <v>48.132941723324798</v>
      </c>
      <c r="ZI5" s="25">
        <v>11.2356579369114</v>
      </c>
      <c r="ZJ5" s="25">
        <v>7.7019143881479097</v>
      </c>
      <c r="ZK5" s="25">
        <v>1.4402622153156801</v>
      </c>
      <c r="ZL5" s="25">
        <v>8.2275000679596797</v>
      </c>
      <c r="ZM5" s="25">
        <v>19.013876304957499</v>
      </c>
      <c r="ZN5" s="25">
        <v>16.6911801397045</v>
      </c>
      <c r="ZO5" s="25">
        <v>63.814418457424999</v>
      </c>
      <c r="ZP5" s="25">
        <v>47.123238317720499</v>
      </c>
      <c r="ZQ5" s="25">
        <v>12.8045375662761</v>
      </c>
      <c r="ZR5" s="25">
        <v>8.9442051696578506</v>
      </c>
      <c r="ZS5" s="25">
        <v>1.63417373068438</v>
      </c>
      <c r="ZT5" s="25">
        <v>7.5093862518240204</v>
      </c>
      <c r="ZU5" s="25">
        <v>16.381511763779699</v>
      </c>
      <c r="ZV5" s="25">
        <v>18.103900078714599</v>
      </c>
      <c r="ZW5" s="25">
        <v>65.776086802875298</v>
      </c>
      <c r="ZX5" s="25">
        <v>47.672186724160703</v>
      </c>
      <c r="ZY5" s="25">
        <v>14.6097398441677</v>
      </c>
      <c r="ZZ5" s="25">
        <v>10.333015181520899</v>
      </c>
      <c r="AAA5" s="25">
        <v>2.1258622301738499</v>
      </c>
      <c r="AAB5" s="25">
        <v>7.4301179176482099</v>
      </c>
      <c r="AAC5" s="25">
        <v>14.552141424470101</v>
      </c>
      <c r="AAD5" s="25">
        <v>17.121882780126199</v>
      </c>
      <c r="AAE5" s="25">
        <v>66.166795138936905</v>
      </c>
      <c r="AAF5" s="25">
        <v>49.044912358810699</v>
      </c>
      <c r="AAG5" s="25">
        <v>16.8635297745607</v>
      </c>
      <c r="AAH5" s="25">
        <v>11.850945518944799</v>
      </c>
      <c r="AAI5" s="25">
        <v>2.5858503387226901</v>
      </c>
      <c r="AAJ5" s="25">
        <v>7.5461137029136696</v>
      </c>
      <c r="AAK5" s="25">
        <v>13.8710509401204</v>
      </c>
      <c r="AAL5" s="25">
        <v>14.8169038551349</v>
      </c>
      <c r="AAM5" s="25">
        <v>64.838783628288894</v>
      </c>
      <c r="AAN5" s="25">
        <v>50.021879773153998</v>
      </c>
      <c r="AAO5" s="25">
        <v>19.3555058769347</v>
      </c>
      <c r="AAP5" s="25">
        <v>13.744051728677</v>
      </c>
      <c r="AAQ5" s="25">
        <v>3.12307851177217</v>
      </c>
      <c r="AAR5" s="25">
        <v>7.4359109038416902</v>
      </c>
      <c r="AAS5" s="25">
        <v>13.971701180778</v>
      </c>
      <c r="AAT5" s="25">
        <v>13.227502606141901</v>
      </c>
      <c r="AAU5" s="25">
        <v>62.698003180716</v>
      </c>
      <c r="AAV5" s="25">
        <v>49.470500574574103</v>
      </c>
      <c r="AAW5" s="25">
        <v>21.531983036400302</v>
      </c>
      <c r="AAX5" s="25">
        <v>15.8943847346643</v>
      </c>
      <c r="AAY5" s="25">
        <v>3.69644400943546</v>
      </c>
      <c r="AAZ5" s="5">
        <v>1792.24</v>
      </c>
      <c r="ABA5" s="5">
        <v>1490.633</v>
      </c>
      <c r="ABB5" s="5">
        <v>1265.5360000000001</v>
      </c>
      <c r="ABC5" s="5">
        <v>1092.7090000000001</v>
      </c>
      <c r="ABD5" s="5">
        <v>894.67399999999998</v>
      </c>
      <c r="ABE5" s="5">
        <v>737.30200000000002</v>
      </c>
      <c r="ABF5" s="5">
        <v>482.178</v>
      </c>
      <c r="ABG5" s="5">
        <v>375.17200000000003</v>
      </c>
      <c r="ABH5" s="5">
        <v>341.81099999999998</v>
      </c>
      <c r="ABI5" s="5">
        <v>318.505</v>
      </c>
      <c r="ABJ5" s="5">
        <v>242.65600000000001</v>
      </c>
      <c r="ABK5" s="5">
        <v>184.56700000000001</v>
      </c>
      <c r="ABL5" s="5">
        <v>164.51</v>
      </c>
      <c r="ABM5" s="5">
        <v>122.413</v>
      </c>
      <c r="ABN5" s="5">
        <v>93.402000000000001</v>
      </c>
      <c r="ABO5" s="5">
        <v>51.423999999999999</v>
      </c>
      <c r="ABP5" s="5">
        <v>25.541</v>
      </c>
      <c r="ABQ5" s="5">
        <v>5.8940000000000001</v>
      </c>
      <c r="ABR5" s="5">
        <v>0.88500000000000001</v>
      </c>
      <c r="ABS5" s="5">
        <v>6.3E-2</v>
      </c>
      <c r="ABT5" s="5">
        <v>3.0000000000000001E-3</v>
      </c>
      <c r="ABU5" s="5">
        <v>2574.0619999999999</v>
      </c>
      <c r="ABV5" s="5">
        <v>2366.6370000000002</v>
      </c>
      <c r="ABW5" s="5">
        <v>1949.2929999999999</v>
      </c>
      <c r="ABX5" s="5">
        <v>1484.482</v>
      </c>
      <c r="ABY5" s="5">
        <v>1531.0250000000001</v>
      </c>
      <c r="ABZ5" s="5">
        <v>1812.011</v>
      </c>
      <c r="ACA5" s="5">
        <v>1877.52</v>
      </c>
      <c r="ACB5" s="5">
        <v>1782.7750000000001</v>
      </c>
      <c r="ACC5" s="5">
        <v>1511.22</v>
      </c>
      <c r="ACD5" s="5">
        <v>1214.095</v>
      </c>
      <c r="ACE5" s="5">
        <v>1026.74</v>
      </c>
      <c r="ACF5" s="5">
        <v>867.90300000000002</v>
      </c>
      <c r="ACG5" s="5">
        <v>703.30700000000002</v>
      </c>
      <c r="ACH5" s="5">
        <v>583.04</v>
      </c>
      <c r="ACI5" s="5">
        <v>359.71699999999998</v>
      </c>
      <c r="ACJ5" s="5">
        <v>241.81299999999999</v>
      </c>
      <c r="ACK5" s="5">
        <v>157.78299999999999</v>
      </c>
      <c r="ACL5" s="5">
        <v>80.994</v>
      </c>
      <c r="ACM5" s="5">
        <v>24.471</v>
      </c>
      <c r="ACN5" s="5">
        <v>4.4089999999999998</v>
      </c>
      <c r="ACO5" s="5">
        <v>0.51100000000000001</v>
      </c>
      <c r="ACP5" s="5">
        <v>2116.681</v>
      </c>
      <c r="ACQ5" s="5">
        <v>2328.0459999999998</v>
      </c>
      <c r="ACR5" s="5">
        <v>2558.7440000000001</v>
      </c>
      <c r="ACS5" s="5">
        <v>2353.9140000000002</v>
      </c>
      <c r="ACT5" s="5">
        <v>1932.2170000000001</v>
      </c>
      <c r="ACU5" s="5">
        <v>1463.885</v>
      </c>
      <c r="ACV5" s="5">
        <v>1507.5309999999999</v>
      </c>
      <c r="ACW5" s="5">
        <v>1785.075</v>
      </c>
      <c r="ACX5" s="5">
        <v>1847.0139999999999</v>
      </c>
      <c r="ACY5" s="5">
        <v>1746.5060000000001</v>
      </c>
      <c r="ACZ5" s="5">
        <v>1468.0809999999999</v>
      </c>
      <c r="ADA5" s="5">
        <v>1162.4829999999999</v>
      </c>
      <c r="ADB5" s="5">
        <v>959.96199999999999</v>
      </c>
      <c r="ADC5" s="5">
        <v>781.50800000000004</v>
      </c>
      <c r="ADD5" s="5">
        <v>596.43299999999999</v>
      </c>
      <c r="ADE5" s="5">
        <v>444.31799999999998</v>
      </c>
      <c r="ADF5" s="5">
        <v>225.50800000000001</v>
      </c>
      <c r="ADG5" s="5">
        <v>108.708</v>
      </c>
      <c r="ADH5" s="5">
        <v>42.414999999999999</v>
      </c>
      <c r="ADI5" s="5">
        <v>10.582000000000001</v>
      </c>
      <c r="ADJ5" s="5">
        <v>1.2529999999999999</v>
      </c>
      <c r="ADK5" s="5">
        <v>2317.4299999999998</v>
      </c>
      <c r="ADL5" s="5">
        <v>2245.9699999999998</v>
      </c>
      <c r="ADM5" s="5">
        <v>2105.2550000000001</v>
      </c>
      <c r="ADN5" s="5">
        <v>2021.1320000000001</v>
      </c>
      <c r="ADO5" s="5">
        <v>2092.864</v>
      </c>
      <c r="ADP5" s="5">
        <v>2296.4520000000002</v>
      </c>
      <c r="ADQ5" s="5">
        <v>2515.38</v>
      </c>
      <c r="ADR5" s="5">
        <v>2304.7289999999998</v>
      </c>
      <c r="ADS5" s="5">
        <v>1884.6869999999999</v>
      </c>
      <c r="ADT5" s="5">
        <v>1420.857</v>
      </c>
      <c r="ADU5" s="5">
        <v>1453.405</v>
      </c>
      <c r="ADV5" s="5">
        <v>1697.876</v>
      </c>
      <c r="ADW5" s="5">
        <v>1713.1890000000001</v>
      </c>
      <c r="ADX5" s="5">
        <v>1554.12</v>
      </c>
      <c r="ADY5" s="5">
        <v>1220.029</v>
      </c>
      <c r="ADZ5" s="5">
        <v>857.61300000000006</v>
      </c>
      <c r="AEA5" s="5">
        <v>571.97299999999996</v>
      </c>
      <c r="AEB5" s="5">
        <v>318.10199999999998</v>
      </c>
      <c r="AEC5" s="5">
        <v>127.76300000000001</v>
      </c>
      <c r="AED5" s="5">
        <v>35.128999999999998</v>
      </c>
      <c r="AEE5" s="5">
        <v>4.2619999999999996</v>
      </c>
      <c r="AEF5" s="5">
        <v>1717.0809999999999</v>
      </c>
      <c r="AEG5" s="5">
        <v>1428.5029999999999</v>
      </c>
      <c r="AEH5" s="5">
        <v>1209.5920000000001</v>
      </c>
      <c r="AEI5" s="5">
        <v>1042.576</v>
      </c>
      <c r="AEJ5" s="5">
        <v>858.68399999999997</v>
      </c>
      <c r="AEK5" s="5">
        <v>712.00800000000004</v>
      </c>
      <c r="AEL5" s="5">
        <v>472.27100000000002</v>
      </c>
      <c r="AEM5" s="5">
        <v>390.303</v>
      </c>
      <c r="AEN5" s="5">
        <v>361.03100000000001</v>
      </c>
      <c r="AEO5" s="5">
        <v>324.072</v>
      </c>
      <c r="AEP5" s="5">
        <v>269.06900000000002</v>
      </c>
      <c r="AEQ5" s="5">
        <v>203.971</v>
      </c>
      <c r="AER5" s="5">
        <v>187.31800000000001</v>
      </c>
      <c r="AES5" s="5">
        <v>145.197</v>
      </c>
      <c r="AET5" s="5">
        <v>115.83</v>
      </c>
      <c r="AEU5" s="5">
        <v>60.973999999999997</v>
      </c>
      <c r="AEV5" s="5">
        <v>32.686</v>
      </c>
      <c r="AEW5" s="5">
        <v>7</v>
      </c>
      <c r="AEX5" s="5">
        <v>1.266</v>
      </c>
      <c r="AEY5" s="5">
        <v>0.104</v>
      </c>
      <c r="AEZ5" s="5">
        <v>5.0000000000000001E-3</v>
      </c>
      <c r="AFA5" s="5">
        <v>2467.4560000000001</v>
      </c>
      <c r="AFB5" s="5">
        <v>2269.335</v>
      </c>
      <c r="AFC5" s="5">
        <v>1872.1089999999999</v>
      </c>
      <c r="AFD5" s="5">
        <v>1425.8630000000001</v>
      </c>
      <c r="AFE5" s="5">
        <v>1468.8119999999999</v>
      </c>
      <c r="AFF5" s="5">
        <v>1761.867</v>
      </c>
      <c r="AFG5" s="5">
        <v>1850.1990000000001</v>
      </c>
      <c r="AFH5" s="5">
        <v>1764.741</v>
      </c>
      <c r="AFI5" s="5">
        <v>1502.809</v>
      </c>
      <c r="AFJ5" s="5">
        <v>1220.4949999999999</v>
      </c>
      <c r="AFK5" s="5">
        <v>1035.144</v>
      </c>
      <c r="AFL5" s="5">
        <v>870.26900000000001</v>
      </c>
      <c r="AFM5" s="5">
        <v>684.03499999999997</v>
      </c>
      <c r="AFN5" s="5">
        <v>560.16</v>
      </c>
      <c r="AFO5" s="5">
        <v>364.221</v>
      </c>
      <c r="AFP5" s="5">
        <v>272.08300000000003</v>
      </c>
      <c r="AFQ5" s="5">
        <v>185.84399999999999</v>
      </c>
      <c r="AFR5" s="5">
        <v>90.055000000000007</v>
      </c>
      <c r="AFS5" s="5">
        <v>26.899000000000001</v>
      </c>
      <c r="AFT5" s="5">
        <v>4.3869999999999996</v>
      </c>
      <c r="AFU5" s="5">
        <v>0.45200000000000001</v>
      </c>
      <c r="AFV5" s="5">
        <v>2026.749</v>
      </c>
      <c r="AFW5" s="5">
        <v>2232.5309999999999</v>
      </c>
      <c r="AFX5" s="5">
        <v>2456.2080000000001</v>
      </c>
      <c r="AFY5" s="5">
        <v>2259.9769999999999</v>
      </c>
      <c r="AFZ5" s="5">
        <v>1859.694</v>
      </c>
      <c r="AGA5" s="5">
        <v>1410.6559999999999</v>
      </c>
      <c r="AGB5" s="5">
        <v>1451.5229999999999</v>
      </c>
      <c r="AGC5" s="5">
        <v>1741.105</v>
      </c>
      <c r="AGD5" s="5">
        <v>1824.6369999999999</v>
      </c>
      <c r="AGE5" s="5">
        <v>1733.2940000000001</v>
      </c>
      <c r="AGF5" s="5">
        <v>1466.4390000000001</v>
      </c>
      <c r="AGG5" s="5">
        <v>1179.2909999999999</v>
      </c>
      <c r="AGH5" s="5">
        <v>984.13</v>
      </c>
      <c r="AGI5" s="5">
        <v>805.03700000000003</v>
      </c>
      <c r="AGJ5" s="5">
        <v>603.48599999999999</v>
      </c>
      <c r="AGK5" s="5">
        <v>450.60399999999998</v>
      </c>
      <c r="AGL5" s="5">
        <v>243.43799999999999</v>
      </c>
      <c r="AGM5" s="5">
        <v>129.11199999999999</v>
      </c>
      <c r="AGN5" s="5">
        <v>50.212000000000003</v>
      </c>
      <c r="AGO5" s="5">
        <v>10.711</v>
      </c>
      <c r="AGP5" s="5">
        <v>1.0429999999999999</v>
      </c>
      <c r="AGQ5" s="5">
        <v>2212.779</v>
      </c>
      <c r="AGR5" s="5">
        <v>2146.6010000000001</v>
      </c>
      <c r="AGS5" s="5">
        <v>2014.2080000000001</v>
      </c>
      <c r="AGT5" s="5">
        <v>1936.1880000000001</v>
      </c>
      <c r="AGU5" s="5">
        <v>2008.4590000000001</v>
      </c>
      <c r="AGV5" s="5">
        <v>2208.9110000000001</v>
      </c>
      <c r="AGW5" s="5">
        <v>2424.3910000000001</v>
      </c>
      <c r="AGX5" s="5">
        <v>2223.0770000000002</v>
      </c>
      <c r="AGY5" s="5">
        <v>1822.0530000000001</v>
      </c>
      <c r="AGZ5" s="5">
        <v>1374.8810000000001</v>
      </c>
      <c r="AHA5" s="5">
        <v>1406.692</v>
      </c>
      <c r="AHB5" s="5">
        <v>1671.0989999999999</v>
      </c>
      <c r="AHC5" s="5">
        <v>1721.4269999999999</v>
      </c>
      <c r="AHD5" s="5">
        <v>1588.722</v>
      </c>
      <c r="AHE5" s="5">
        <v>1277.769</v>
      </c>
      <c r="AHF5" s="5">
        <v>933.14599999999996</v>
      </c>
      <c r="AHG5" s="5">
        <v>644.14599999999996</v>
      </c>
      <c r="AHH5" s="5">
        <v>365.92599999999999</v>
      </c>
      <c r="AHI5" s="5">
        <v>143.18199999999999</v>
      </c>
      <c r="AHJ5" s="5">
        <v>37.375</v>
      </c>
      <c r="AHK5" s="5">
        <v>4.141</v>
      </c>
      <c r="AHL5" s="5">
        <v>2135.2849999999999</v>
      </c>
      <c r="AHM5" s="5">
        <v>1753.3579999999999</v>
      </c>
      <c r="AHN5" s="5">
        <v>1449.31</v>
      </c>
      <c r="AHO5" s="5">
        <v>2910.3449999999998</v>
      </c>
      <c r="AHP5" s="5">
        <v>2999.837</v>
      </c>
      <c r="AHQ5" s="5">
        <v>3573.8780000000002</v>
      </c>
      <c r="AHR5" s="5">
        <v>4613.8909999999996</v>
      </c>
      <c r="AHS5" s="5">
        <v>3791.9110000000001</v>
      </c>
      <c r="AHT5" s="5">
        <v>2874.5410000000002</v>
      </c>
      <c r="AHU5" s="5">
        <v>3957.32</v>
      </c>
      <c r="AHV5" s="5">
        <v>4101.3230000000003</v>
      </c>
      <c r="AHW5" s="5">
        <v>4505.3630000000003</v>
      </c>
      <c r="AHX5" s="25">
        <v>4.7937341808889302</v>
      </c>
      <c r="AHY5" s="25">
        <v>3.0946224782635401</v>
      </c>
      <c r="AHZ5" s="25">
        <v>0.33449292809693099</v>
      </c>
      <c r="AIA5" s="25">
        <v>9.7321643303941201</v>
      </c>
      <c r="AIB5" s="25">
        <v>6.5575092101547501</v>
      </c>
      <c r="AIC5" s="25">
        <v>1.2104826402756601</v>
      </c>
      <c r="AID5" s="25">
        <v>12.4629690249514</v>
      </c>
      <c r="AIE5" s="25">
        <v>8.6896616404222708</v>
      </c>
      <c r="AIF5" s="25">
        <v>1.5269371354683601</v>
      </c>
      <c r="AIG5" s="25">
        <v>20.814535510949799</v>
      </c>
      <c r="AIH5" s="25">
        <v>15.2446775442153</v>
      </c>
      <c r="AII5" s="25">
        <v>3.4372245959510601</v>
      </c>
      <c r="AIJ5" s="25">
        <v>5.7694599771624198</v>
      </c>
      <c r="AIK5" s="25">
        <v>3.8058644540654498</v>
      </c>
      <c r="AIL5" s="25">
        <v>0.43042951437600602</v>
      </c>
      <c r="AIM5" s="25">
        <v>10.084861043354101</v>
      </c>
      <c r="AIN5" s="25">
        <v>6.9322243133744896</v>
      </c>
      <c r="AIO5" s="25">
        <v>1.4178626907990799</v>
      </c>
      <c r="AIP5" s="25">
        <v>13.1532471047108</v>
      </c>
      <c r="AIQ5" s="25">
        <v>9.2040703090147709</v>
      </c>
      <c r="AIR5" s="25">
        <v>1.7436522660204099</v>
      </c>
      <c r="AIS5" s="25">
        <v>22.263535501686</v>
      </c>
      <c r="AIT5" s="25">
        <v>16.556865097375699</v>
      </c>
      <c r="AIU5" s="25">
        <v>3.9607596482208098</v>
      </c>
      <c r="AIV5" s="31">
        <v>55.848212122066002</v>
      </c>
      <c r="AIW5" s="25">
        <v>53.878372626935203</v>
      </c>
      <c r="AIX5" s="25">
        <v>52.178576260297604</v>
      </c>
      <c r="AIY5" s="25">
        <v>49.294798452379403</v>
      </c>
      <c r="AIZ5" s="25">
        <v>49.591717714050603</v>
      </c>
      <c r="AJA5" s="26">
        <v>49.609711299080097</v>
      </c>
      <c r="AJB5" s="25">
        <v>79.056761533265501</v>
      </c>
      <c r="AJC5" s="25">
        <v>85.603230246801203</v>
      </c>
      <c r="AJD5" s="25">
        <v>91.649537352534793</v>
      </c>
      <c r="AJE5" s="25">
        <v>102.861160080822</v>
      </c>
      <c r="AJF5" s="25">
        <v>101.64657448771401</v>
      </c>
      <c r="AJG5" s="25">
        <v>101.573436694953</v>
      </c>
      <c r="AJH5" s="25">
        <v>99.077043726988904</v>
      </c>
      <c r="AJI5" s="25">
        <v>95.214723509932099</v>
      </c>
      <c r="AJJ5" s="25">
        <v>87.646109581967906</v>
      </c>
      <c r="AJK5" s="25">
        <v>76.5874659677621</v>
      </c>
      <c r="AJL5" s="25">
        <v>63.052704352447499</v>
      </c>
      <c r="AJM5" s="25">
        <v>51.773153487723903</v>
      </c>
      <c r="AJN5" s="25">
        <v>48.674537470828099</v>
      </c>
      <c r="AJO5" s="25">
        <v>52.837780827931901</v>
      </c>
      <c r="AJP5" s="25">
        <v>60.067689683548799</v>
      </c>
      <c r="AJQ5" s="25">
        <v>60.565409038805598</v>
      </c>
      <c r="AJR5" s="25">
        <v>56.704397559803702</v>
      </c>
      <c r="AJS5" s="25">
        <v>52.030935345379397</v>
      </c>
      <c r="AJT5" s="25">
        <v>51.133207812196801</v>
      </c>
      <c r="AJU5" s="25">
        <v>54.228679818062403</v>
      </c>
      <c r="AJV5" s="25">
        <v>59.494712633459102</v>
      </c>
      <c r="AJW5" s="25">
        <v>63.723298995697803</v>
      </c>
      <c r="AJX5" s="25">
        <v>64.811836738834899</v>
      </c>
      <c r="AJY5" s="25">
        <v>62.072130530639598</v>
      </c>
      <c r="AJZ5" s="25">
        <v>58.888237418221102</v>
      </c>
      <c r="AKA5" s="25">
        <v>59.503383134714099</v>
      </c>
      <c r="AKB5" s="25">
        <v>63.529079806546399</v>
      </c>
      <c r="AKC5" s="25">
        <v>69.254991218649494</v>
      </c>
      <c r="AKD5" s="25">
        <v>72.952294266332899</v>
      </c>
      <c r="AKE5" s="25">
        <v>74.320575097732103</v>
      </c>
      <c r="AKF5" s="25">
        <v>74.539429300263805</v>
      </c>
      <c r="AKG5" s="25">
        <v>92.213652337291094</v>
      </c>
      <c r="AKH5" s="25">
        <v>88.611687520081503</v>
      </c>
      <c r="AKI5" s="25">
        <v>81.342650681470801</v>
      </c>
      <c r="AKJ5" s="25">
        <v>70.189079791866206</v>
      </c>
      <c r="AKK5" s="25">
        <v>56.029332033207801</v>
      </c>
      <c r="AKL5" s="25">
        <v>44.3067440546886</v>
      </c>
      <c r="AKM5" s="25">
        <v>40.562560173443302</v>
      </c>
      <c r="AKN5" s="25">
        <v>43.875931547113197</v>
      </c>
      <c r="AKO5" s="25">
        <v>49.274459805385703</v>
      </c>
      <c r="AKP5" s="25">
        <v>48.198798697657303</v>
      </c>
      <c r="AKQ5" s="25">
        <v>42.6884347321785</v>
      </c>
      <c r="AKR5" s="25">
        <v>36.321555715533101</v>
      </c>
      <c r="AKS5" s="25">
        <v>33.2224936933397</v>
      </c>
      <c r="AKT5" s="25">
        <v>33.031410283412299</v>
      </c>
      <c r="AKU5" s="25">
        <v>34.144009376049901</v>
      </c>
      <c r="AKV5" s="25">
        <v>34.553422114548297</v>
      </c>
      <c r="AKW5" s="25">
        <v>33.294439766247997</v>
      </c>
      <c r="AKX5" s="25">
        <v>30.7774084592739</v>
      </c>
      <c r="AKY5" s="25">
        <v>28.519510262219899</v>
      </c>
      <c r="AKZ5" s="25">
        <v>27.690110690784199</v>
      </c>
      <c r="ALA5" s="25">
        <v>28.004157998246999</v>
      </c>
      <c r="ALB5" s="25">
        <v>28.690848765980899</v>
      </c>
      <c r="ALC5" s="25">
        <v>28.710399075036399</v>
      </c>
      <c r="ALD5" s="25">
        <v>28.0010568449399</v>
      </c>
      <c r="ALE5" s="25">
        <v>27.096058769585301</v>
      </c>
      <c r="ALF5" s="25">
        <v>6.8633913896977896</v>
      </c>
      <c r="ALG5" s="25">
        <v>6.60303598985056</v>
      </c>
      <c r="ALH5" s="25">
        <v>6.3034589004971604</v>
      </c>
      <c r="ALI5" s="25">
        <v>6.3983861758958698</v>
      </c>
      <c r="ALJ5" s="25">
        <v>7.0233723192396402</v>
      </c>
      <c r="ALK5" s="25">
        <v>7.4664094330352597</v>
      </c>
      <c r="ALL5" s="25">
        <v>8.1119772973847706</v>
      </c>
      <c r="ALM5" s="25">
        <v>8.9618492808187398</v>
      </c>
      <c r="ALN5" s="25">
        <v>10.7932298781631</v>
      </c>
      <c r="ALO5" s="25">
        <v>12.3666103411483</v>
      </c>
      <c r="ALP5" s="25">
        <v>14.015962827625099</v>
      </c>
      <c r="ALQ5" s="25">
        <v>15.7093796298463</v>
      </c>
      <c r="ALR5" s="25">
        <v>17.910714118857001</v>
      </c>
      <c r="ALS5" s="25">
        <v>21.197269534650101</v>
      </c>
      <c r="ALT5" s="25">
        <v>25.350703257409201</v>
      </c>
      <c r="ALU5" s="25">
        <v>29.169876881149399</v>
      </c>
      <c r="ALV5" s="25">
        <v>31.517396972586901</v>
      </c>
      <c r="ALW5" s="25">
        <v>31.294722071365701</v>
      </c>
      <c r="ALX5" s="25">
        <v>30.368727156001199</v>
      </c>
      <c r="ALY5" s="25">
        <v>31.813272443929801</v>
      </c>
      <c r="ALZ5" s="25">
        <v>35.524921808299403</v>
      </c>
      <c r="AMA5" s="25">
        <v>40.564142452668598</v>
      </c>
      <c r="AMB5" s="25">
        <v>44.2418951912965</v>
      </c>
      <c r="AMC5" s="25">
        <v>46.3195182527923</v>
      </c>
      <c r="AMD5" s="25">
        <v>47.4433705306785</v>
      </c>
    </row>
    <row r="6" spans="1:1018">
      <c r="A6" s="6" t="s">
        <v>89</v>
      </c>
      <c r="B6" s="5">
        <v>210.36</v>
      </c>
      <c r="C6" s="5">
        <v>218.279</v>
      </c>
      <c r="D6" s="5">
        <v>224.03100000000001</v>
      </c>
      <c r="E6" s="5">
        <v>228.601</v>
      </c>
      <c r="F6" s="5">
        <v>233.47900000000001</v>
      </c>
      <c r="G6" s="5">
        <v>239.714</v>
      </c>
      <c r="H6" s="5">
        <v>247.70400000000001</v>
      </c>
      <c r="I6" s="5">
        <v>257.06400000000002</v>
      </c>
      <c r="J6" s="5">
        <v>267.16699999999997</v>
      </c>
      <c r="K6" s="5">
        <v>277.08499999999998</v>
      </c>
      <c r="L6" s="5">
        <v>286.16800000000001</v>
      </c>
      <c r="M6" s="5">
        <v>294.44900000000001</v>
      </c>
      <c r="N6" s="5">
        <v>302.32</v>
      </c>
      <c r="O6" s="5">
        <v>309.88099999999997</v>
      </c>
      <c r="P6" s="5">
        <v>317.31799999999998</v>
      </c>
      <c r="Q6" s="5">
        <v>324.89699999999999</v>
      </c>
      <c r="R6" s="5">
        <v>332.61</v>
      </c>
      <c r="S6" s="5">
        <v>340.85599999999999</v>
      </c>
      <c r="T6" s="5">
        <v>350.774</v>
      </c>
      <c r="U6" s="5">
        <v>363.86599999999999</v>
      </c>
      <c r="V6" s="5">
        <v>381.22500000000002</v>
      </c>
      <c r="W6" s="5">
        <v>402.68900000000002</v>
      </c>
      <c r="X6" s="5">
        <v>427.995</v>
      </c>
      <c r="Y6" s="5">
        <v>457.87799999999999</v>
      </c>
      <c r="Z6" s="5">
        <v>493.19099999999997</v>
      </c>
      <c r="AA6" s="5">
        <v>534.14</v>
      </c>
      <c r="AB6" s="5">
        <v>582.06700000000001</v>
      </c>
      <c r="AC6" s="5">
        <v>635.79300000000001</v>
      </c>
      <c r="AD6" s="5">
        <v>690.04300000000001</v>
      </c>
      <c r="AE6" s="5">
        <v>737.69799999999998</v>
      </c>
      <c r="AF6" s="5">
        <v>774.05100000000004</v>
      </c>
      <c r="AG6" s="5">
        <v>796.03700000000003</v>
      </c>
      <c r="AH6" s="5">
        <v>806.03</v>
      </c>
      <c r="AI6" s="5">
        <v>811.36900000000003</v>
      </c>
      <c r="AJ6" s="5">
        <v>822.54</v>
      </c>
      <c r="AK6" s="5">
        <v>846.75599999999997</v>
      </c>
      <c r="AL6" s="5">
        <v>886.93799999999999</v>
      </c>
      <c r="AM6" s="5">
        <v>939.85</v>
      </c>
      <c r="AN6" s="5">
        <v>998.976</v>
      </c>
      <c r="AO6" s="5">
        <v>1054.797</v>
      </c>
      <c r="AP6" s="5">
        <v>1100.4739999999999</v>
      </c>
      <c r="AQ6" s="5">
        <v>1133.875</v>
      </c>
      <c r="AR6" s="5">
        <v>1157.308</v>
      </c>
      <c r="AS6" s="5">
        <v>1173.701</v>
      </c>
      <c r="AT6" s="5">
        <v>1187.777</v>
      </c>
      <c r="AU6" s="5">
        <v>1202.9939999999999</v>
      </c>
      <c r="AV6" s="5">
        <v>1220.03</v>
      </c>
      <c r="AW6" s="5">
        <v>1237.7280000000001</v>
      </c>
      <c r="AX6" s="5">
        <v>1255.4839999999999</v>
      </c>
      <c r="AY6" s="5">
        <v>1272.175</v>
      </c>
      <c r="AZ6" s="5">
        <v>1287.0039999999999</v>
      </c>
      <c r="BA6" s="5">
        <v>1299.973</v>
      </c>
      <c r="BB6" s="5">
        <v>1311.558</v>
      </c>
      <c r="BC6" s="5">
        <v>1322.019</v>
      </c>
      <c r="BD6" s="5">
        <v>1331.72</v>
      </c>
      <c r="BE6" s="5">
        <v>1340.9449999999999</v>
      </c>
      <c r="BF6" s="5">
        <v>1349.7829999999999</v>
      </c>
      <c r="BG6" s="5">
        <v>1358.2170000000001</v>
      </c>
      <c r="BH6" s="5">
        <v>1366.2560000000001</v>
      </c>
      <c r="BI6" s="5">
        <v>1373.8979999999999</v>
      </c>
      <c r="BJ6" s="5">
        <v>1381.1389999999999</v>
      </c>
      <c r="BK6" s="5">
        <v>1388.0250000000001</v>
      </c>
      <c r="BL6" s="5">
        <v>1394.5940000000001</v>
      </c>
      <c r="BM6" s="5">
        <v>1400.855</v>
      </c>
      <c r="BN6" s="5">
        <v>1406.7860000000001</v>
      </c>
      <c r="BO6" s="5">
        <v>1412.3889999999999</v>
      </c>
      <c r="BP6" s="5">
        <v>1417.675</v>
      </c>
      <c r="BQ6" s="5">
        <v>1422.671</v>
      </c>
      <c r="BR6" s="5">
        <v>1427.3689999999999</v>
      </c>
      <c r="BS6" s="5">
        <v>1431.7919999999999</v>
      </c>
      <c r="BT6" s="5">
        <v>1435.94</v>
      </c>
      <c r="BU6" s="5">
        <v>1439.8340000000001</v>
      </c>
      <c r="BV6" s="5">
        <v>1443.4570000000001</v>
      </c>
      <c r="BW6" s="5">
        <v>1446.845</v>
      </c>
      <c r="BX6" s="5">
        <v>1449.9770000000001</v>
      </c>
      <c r="BY6" s="5">
        <v>1452.8720000000001</v>
      </c>
      <c r="BZ6" s="5">
        <v>1455.5450000000001</v>
      </c>
      <c r="CA6" s="5">
        <v>1457.9829999999999</v>
      </c>
      <c r="CB6" s="5">
        <v>1460.193</v>
      </c>
      <c r="CC6" s="5">
        <v>1462.171</v>
      </c>
      <c r="CD6" s="5">
        <v>1463.9169999999999</v>
      </c>
      <c r="CE6" s="5">
        <v>1465.433</v>
      </c>
      <c r="CF6" s="5">
        <v>1466.7159999999999</v>
      </c>
      <c r="CG6" s="5">
        <v>1467.769</v>
      </c>
      <c r="CH6" s="5">
        <v>1468.5930000000001</v>
      </c>
      <c r="CI6" s="5">
        <v>1469.1859999999999</v>
      </c>
      <c r="CJ6" s="5">
        <v>1469.5450000000001</v>
      </c>
      <c r="CK6" s="5">
        <v>1469.675</v>
      </c>
      <c r="CL6" s="5">
        <v>1469.5609999999999</v>
      </c>
      <c r="CM6" s="5">
        <v>1469.2149999999999</v>
      </c>
      <c r="CN6" s="5">
        <v>1468.634</v>
      </c>
      <c r="CO6" s="5">
        <v>1467.81</v>
      </c>
      <c r="CP6" s="5">
        <v>1466.7460000000001</v>
      </c>
      <c r="CQ6" s="5">
        <v>1465.43</v>
      </c>
      <c r="CR6" s="5">
        <v>1463.8720000000001</v>
      </c>
      <c r="CS6" s="5">
        <v>1462.0619999999999</v>
      </c>
      <c r="CT6" s="5">
        <v>1459.9880000000001</v>
      </c>
      <c r="CU6" s="5">
        <v>1457.6590000000001</v>
      </c>
      <c r="CV6" s="5">
        <v>1455.066</v>
      </c>
      <c r="CW6" s="5">
        <v>1452.2</v>
      </c>
      <c r="CX6" s="5">
        <v>1449.0709999999999</v>
      </c>
      <c r="CY6" s="5">
        <v>1445.664</v>
      </c>
      <c r="CZ6" s="5">
        <v>1441.989</v>
      </c>
      <c r="DA6" s="5">
        <v>1438.0239999999999</v>
      </c>
      <c r="DB6" s="5">
        <v>1433.7629999999999</v>
      </c>
      <c r="DC6" s="5">
        <v>1429.202</v>
      </c>
      <c r="DD6" s="5">
        <v>1424.3130000000001</v>
      </c>
      <c r="DE6" s="5">
        <v>1419.146</v>
      </c>
      <c r="DF6" s="5">
        <v>1413.681</v>
      </c>
      <c r="DG6" s="5">
        <v>1407.9369999999999</v>
      </c>
      <c r="DH6" s="5">
        <v>1401.922</v>
      </c>
      <c r="DI6" s="5">
        <v>1395.652</v>
      </c>
      <c r="DJ6" s="5">
        <v>1389.1590000000001</v>
      </c>
      <c r="DK6" s="5">
        <v>1382.4580000000001</v>
      </c>
      <c r="DL6" s="5">
        <v>1375.5920000000001</v>
      </c>
      <c r="DM6" s="5">
        <v>1368.595</v>
      </c>
      <c r="DN6" s="5">
        <v>1361.4970000000001</v>
      </c>
      <c r="DO6" s="5">
        <v>1354.3630000000001</v>
      </c>
      <c r="DP6" s="5">
        <v>1347.2080000000001</v>
      </c>
      <c r="DQ6" s="5">
        <v>1340.09</v>
      </c>
      <c r="DR6" s="5">
        <v>1333.0609999999999</v>
      </c>
      <c r="DS6" s="5">
        <v>149.53700000000001</v>
      </c>
      <c r="DT6" s="5">
        <v>155.84100000000001</v>
      </c>
      <c r="DU6" s="5">
        <v>161.922</v>
      </c>
      <c r="DV6" s="5">
        <v>167.85</v>
      </c>
      <c r="DW6" s="5">
        <v>173.75399999999999</v>
      </c>
      <c r="DX6" s="5">
        <v>179.714</v>
      </c>
      <c r="DY6" s="5">
        <v>185.774</v>
      </c>
      <c r="DZ6" s="5">
        <v>191.917</v>
      </c>
      <c r="EA6" s="5">
        <v>198.03100000000001</v>
      </c>
      <c r="EB6" s="5">
        <v>203.99600000000001</v>
      </c>
      <c r="EC6" s="5">
        <v>209.75899999999999</v>
      </c>
      <c r="ED6" s="5">
        <v>215.31299999999999</v>
      </c>
      <c r="EE6" s="5">
        <v>220.762</v>
      </c>
      <c r="EF6" s="5">
        <v>226.33099999999999</v>
      </c>
      <c r="EG6" s="5">
        <v>232.27199999999999</v>
      </c>
      <c r="EH6" s="5">
        <v>238.80099999999999</v>
      </c>
      <c r="EI6" s="5">
        <v>246.05099999999999</v>
      </c>
      <c r="EJ6" s="5">
        <v>254.071</v>
      </c>
      <c r="EK6" s="5">
        <v>262.923</v>
      </c>
      <c r="EL6" s="5">
        <v>272.67399999999998</v>
      </c>
      <c r="EM6" s="5">
        <v>283.38499999999999</v>
      </c>
      <c r="EN6" s="5">
        <v>294.86099999999999</v>
      </c>
      <c r="EO6" s="5">
        <v>307.14499999999998</v>
      </c>
      <c r="EP6" s="5">
        <v>320.83</v>
      </c>
      <c r="EQ6" s="5">
        <v>336.65499999999997</v>
      </c>
      <c r="ER6" s="5">
        <v>355.017</v>
      </c>
      <c r="ES6" s="5">
        <v>376.35599999999999</v>
      </c>
      <c r="ET6" s="5">
        <v>400.13099999999997</v>
      </c>
      <c r="EU6" s="5">
        <v>424.60199999999998</v>
      </c>
      <c r="EV6" s="5">
        <v>447.37700000000001</v>
      </c>
      <c r="EW6" s="5">
        <v>466.81299999999999</v>
      </c>
      <c r="EX6" s="5">
        <v>482.11599999999999</v>
      </c>
      <c r="EY6" s="5">
        <v>493.91199999999998</v>
      </c>
      <c r="EZ6" s="5">
        <v>503.66</v>
      </c>
      <c r="FA6" s="5">
        <v>513.53300000000002</v>
      </c>
      <c r="FB6" s="5">
        <v>525.09699999999998</v>
      </c>
      <c r="FC6" s="5">
        <v>538.85500000000002</v>
      </c>
      <c r="FD6" s="5">
        <v>554.22699999999998</v>
      </c>
      <c r="FE6" s="5">
        <v>570.46400000000006</v>
      </c>
      <c r="FF6" s="5">
        <v>586.36699999999996</v>
      </c>
      <c r="FG6" s="5">
        <v>601.10900000000004</v>
      </c>
      <c r="FH6" s="5">
        <v>614.41999999999996</v>
      </c>
      <c r="FI6" s="5">
        <v>626.67700000000002</v>
      </c>
      <c r="FJ6" s="5">
        <v>638.29499999999996</v>
      </c>
      <c r="FK6" s="5">
        <v>649.95100000000002</v>
      </c>
      <c r="FL6" s="5">
        <v>662.09299999999996</v>
      </c>
      <c r="FM6" s="5">
        <v>674.84900000000005</v>
      </c>
      <c r="FN6" s="5">
        <v>688.00400000000002</v>
      </c>
      <c r="FO6" s="5">
        <v>701.25400000000002</v>
      </c>
      <c r="FP6" s="5">
        <v>714.16600000000005</v>
      </c>
      <c r="FQ6" s="5">
        <v>726.41499999999996</v>
      </c>
      <c r="FR6" s="5">
        <v>737.92</v>
      </c>
      <c r="FS6" s="5">
        <v>748.77099999999996</v>
      </c>
      <c r="FT6" s="5">
        <v>759.005</v>
      </c>
      <c r="FU6" s="5">
        <v>768.74099999999999</v>
      </c>
      <c r="FV6" s="5">
        <v>778.04899999999998</v>
      </c>
      <c r="FW6" s="5">
        <v>786.923</v>
      </c>
      <c r="FX6" s="5">
        <v>795.35900000000004</v>
      </c>
      <c r="FY6" s="5">
        <v>803.39200000000005</v>
      </c>
      <c r="FZ6" s="5">
        <v>811.12099999999998</v>
      </c>
      <c r="GA6" s="5">
        <v>818.56700000000001</v>
      </c>
      <c r="GB6" s="5">
        <v>825.78899999999999</v>
      </c>
      <c r="GC6" s="5">
        <v>832.77200000000005</v>
      </c>
      <c r="GD6" s="5">
        <v>839.524</v>
      </c>
      <c r="GE6" s="5">
        <v>846.03</v>
      </c>
      <c r="GF6" s="5">
        <v>852.26900000000001</v>
      </c>
      <c r="GG6" s="5">
        <v>858.274</v>
      </c>
      <c r="GH6" s="5">
        <v>864.03800000000001</v>
      </c>
      <c r="GI6" s="5">
        <v>869.59500000000003</v>
      </c>
      <c r="GJ6" s="5">
        <v>874.94399999999996</v>
      </c>
      <c r="GK6" s="5">
        <v>880.10699999999997</v>
      </c>
      <c r="GL6" s="5">
        <v>885.07799999999997</v>
      </c>
      <c r="GM6" s="5">
        <v>889.875</v>
      </c>
      <c r="GN6" s="5">
        <v>894.49699999999996</v>
      </c>
      <c r="GO6" s="5">
        <v>898.947</v>
      </c>
      <c r="GP6" s="5">
        <v>903.23599999999999</v>
      </c>
      <c r="GQ6" s="5">
        <v>907.36800000000005</v>
      </c>
      <c r="GR6" s="5">
        <v>911.33199999999999</v>
      </c>
      <c r="GS6" s="5">
        <v>915.125</v>
      </c>
      <c r="GT6" s="5">
        <v>918.745</v>
      </c>
      <c r="GU6" s="5">
        <v>922.18100000000004</v>
      </c>
      <c r="GV6" s="5">
        <v>925.43799999999999</v>
      </c>
      <c r="GW6" s="5">
        <v>928.49900000000002</v>
      </c>
      <c r="GX6" s="5">
        <v>931.37</v>
      </c>
      <c r="GY6" s="5">
        <v>934.04200000000003</v>
      </c>
      <c r="GZ6" s="5">
        <v>936.51300000000003</v>
      </c>
      <c r="HA6" s="5">
        <v>938.78</v>
      </c>
      <c r="HB6" s="5">
        <v>940.82399999999996</v>
      </c>
      <c r="HC6" s="5">
        <v>942.67</v>
      </c>
      <c r="HD6" s="5">
        <v>944.29600000000005</v>
      </c>
      <c r="HE6" s="5">
        <v>945.70399999999995</v>
      </c>
      <c r="HF6" s="5">
        <v>946.89800000000002</v>
      </c>
      <c r="HG6" s="5">
        <v>947.86699999999996</v>
      </c>
      <c r="HH6" s="5">
        <v>948.62099999999998</v>
      </c>
      <c r="HI6" s="5">
        <v>949.15899999999999</v>
      </c>
      <c r="HJ6" s="5">
        <v>949.48800000000006</v>
      </c>
      <c r="HK6" s="5">
        <v>949.60599999999999</v>
      </c>
      <c r="HL6" s="5">
        <v>949.51900000000001</v>
      </c>
      <c r="HM6" s="5">
        <v>949.24300000000005</v>
      </c>
      <c r="HN6" s="5">
        <v>948.774</v>
      </c>
      <c r="HO6" s="5">
        <v>948.14099999999996</v>
      </c>
      <c r="HP6" s="5">
        <v>947.33500000000004</v>
      </c>
      <c r="HQ6" s="5">
        <v>946.37800000000004</v>
      </c>
      <c r="HR6" s="5">
        <v>945.279</v>
      </c>
      <c r="HS6" s="5">
        <v>944.05700000000002</v>
      </c>
      <c r="HT6" s="5">
        <v>942.71799999999996</v>
      </c>
      <c r="HU6" s="5">
        <v>941.28200000000004</v>
      </c>
      <c r="HV6" s="5">
        <v>939.76199999999994</v>
      </c>
      <c r="HW6" s="5">
        <v>938.17200000000003</v>
      </c>
      <c r="HX6" s="5">
        <v>936.52800000000002</v>
      </c>
      <c r="HY6" s="5">
        <v>934.85900000000004</v>
      </c>
      <c r="HZ6" s="5">
        <v>933.16300000000001</v>
      </c>
      <c r="IA6" s="5">
        <v>931.44799999999998</v>
      </c>
      <c r="IB6" s="5">
        <v>929.75099999999998</v>
      </c>
      <c r="IC6" s="5">
        <v>928.05499999999995</v>
      </c>
      <c r="ID6" s="5">
        <v>926.38900000000001</v>
      </c>
      <c r="IE6" s="5">
        <v>924.75699999999995</v>
      </c>
      <c r="IF6" s="5">
        <v>923.16499999999996</v>
      </c>
      <c r="IG6" s="5">
        <v>921.64800000000002</v>
      </c>
      <c r="IH6" s="5">
        <v>920.19399999999996</v>
      </c>
      <c r="II6" s="5">
        <v>918.83</v>
      </c>
      <c r="IJ6" s="5">
        <v>359.89699999999999</v>
      </c>
      <c r="IK6" s="5">
        <v>374.12</v>
      </c>
      <c r="IL6" s="5">
        <v>385.95299999999997</v>
      </c>
      <c r="IM6" s="5">
        <v>396.45100000000002</v>
      </c>
      <c r="IN6" s="5">
        <v>407.233</v>
      </c>
      <c r="IO6" s="5">
        <v>419.428</v>
      </c>
      <c r="IP6" s="5">
        <v>433.47800000000001</v>
      </c>
      <c r="IQ6" s="5">
        <v>448.98099999999999</v>
      </c>
      <c r="IR6" s="5">
        <v>465.19799999999998</v>
      </c>
      <c r="IS6" s="5">
        <v>481.08100000000002</v>
      </c>
      <c r="IT6" s="5">
        <v>495.92700000000002</v>
      </c>
      <c r="IU6" s="5">
        <v>509.762</v>
      </c>
      <c r="IV6" s="5">
        <v>523.08199999999999</v>
      </c>
      <c r="IW6" s="5">
        <v>536.21199999999999</v>
      </c>
      <c r="IX6" s="5">
        <v>549.59</v>
      </c>
      <c r="IY6" s="5">
        <v>563.69799999999998</v>
      </c>
      <c r="IZ6" s="5">
        <v>578.66099999999994</v>
      </c>
      <c r="JA6" s="5">
        <v>594.92700000000002</v>
      </c>
      <c r="JB6" s="5">
        <v>613.697</v>
      </c>
      <c r="JC6" s="5">
        <v>636.54</v>
      </c>
      <c r="JD6" s="5">
        <v>664.61</v>
      </c>
      <c r="JE6" s="5">
        <v>697.55</v>
      </c>
      <c r="JF6" s="5">
        <v>735.14</v>
      </c>
      <c r="JG6" s="5">
        <v>778.70799999999997</v>
      </c>
      <c r="JH6" s="5">
        <v>829.846</v>
      </c>
      <c r="JI6" s="5">
        <v>889.15700000000004</v>
      </c>
      <c r="JJ6" s="5">
        <v>958.423</v>
      </c>
      <c r="JK6" s="5">
        <v>1035.924</v>
      </c>
      <c r="JL6" s="5">
        <v>1114.645</v>
      </c>
      <c r="JM6" s="5">
        <v>1185.075</v>
      </c>
      <c r="JN6" s="5">
        <v>1240.864</v>
      </c>
      <c r="JO6" s="5">
        <v>1278.153</v>
      </c>
      <c r="JP6" s="5">
        <v>1299.942</v>
      </c>
      <c r="JQ6" s="5">
        <v>1315.029</v>
      </c>
      <c r="JR6" s="5">
        <v>1336.0730000000001</v>
      </c>
      <c r="JS6" s="5">
        <v>1371.8530000000001</v>
      </c>
      <c r="JT6" s="5">
        <v>1425.7929999999999</v>
      </c>
      <c r="JU6" s="5">
        <v>1494.077</v>
      </c>
      <c r="JV6" s="5">
        <v>1569.44</v>
      </c>
      <c r="JW6" s="5">
        <v>1641.164</v>
      </c>
      <c r="JX6" s="5">
        <v>1701.5830000000001</v>
      </c>
      <c r="JY6" s="5">
        <v>1748.2950000000001</v>
      </c>
      <c r="JZ6" s="5">
        <v>1783.9849999999999</v>
      </c>
      <c r="KA6" s="5">
        <v>1811.9960000000001</v>
      </c>
      <c r="KB6" s="5">
        <v>1837.7280000000001</v>
      </c>
      <c r="KC6" s="5">
        <v>1865.087</v>
      </c>
      <c r="KD6" s="5">
        <v>1894.8789999999999</v>
      </c>
      <c r="KE6" s="5">
        <v>1925.732</v>
      </c>
      <c r="KF6" s="5">
        <v>1956.7380000000001</v>
      </c>
      <c r="KG6" s="5">
        <v>1986.3409999999999</v>
      </c>
      <c r="KH6" s="5">
        <v>2013.4190000000001</v>
      </c>
      <c r="KI6" s="5">
        <v>2037.893</v>
      </c>
      <c r="KJ6" s="5">
        <v>2060.3290000000002</v>
      </c>
      <c r="KK6" s="5">
        <v>2081.0239999999999</v>
      </c>
      <c r="KL6" s="5">
        <v>2100.4609999999998</v>
      </c>
      <c r="KM6" s="5">
        <v>2118.9940000000001</v>
      </c>
      <c r="KN6" s="5">
        <v>2136.7060000000001</v>
      </c>
      <c r="KO6" s="5">
        <v>2153.576</v>
      </c>
      <c r="KP6" s="5">
        <v>2169.6480000000001</v>
      </c>
      <c r="KQ6" s="5">
        <v>2185.0189999999998</v>
      </c>
      <c r="KR6" s="5">
        <v>2199.7060000000001</v>
      </c>
      <c r="KS6" s="5">
        <v>2213.8139999999999</v>
      </c>
      <c r="KT6" s="5">
        <v>2227.366</v>
      </c>
      <c r="KU6" s="5">
        <v>2240.3789999999999</v>
      </c>
      <c r="KV6" s="5">
        <v>2252.8159999999998</v>
      </c>
      <c r="KW6" s="5">
        <v>2264.6579999999999</v>
      </c>
      <c r="KX6" s="5">
        <v>2275.9490000000001</v>
      </c>
      <c r="KY6" s="5">
        <v>2286.7089999999998</v>
      </c>
      <c r="KZ6" s="5">
        <v>2296.9639999999999</v>
      </c>
      <c r="LA6" s="5">
        <v>2306.7359999999999</v>
      </c>
      <c r="LB6" s="5">
        <v>2316.047</v>
      </c>
      <c r="LC6" s="5">
        <v>2324.9119999999998</v>
      </c>
      <c r="LD6" s="5">
        <v>2333.3319999999999</v>
      </c>
      <c r="LE6" s="5">
        <v>2341.3420000000001</v>
      </c>
      <c r="LF6" s="5">
        <v>2348.924</v>
      </c>
      <c r="LG6" s="5">
        <v>2356.1080000000002</v>
      </c>
      <c r="LH6" s="5">
        <v>2362.913</v>
      </c>
      <c r="LI6" s="5">
        <v>2369.3150000000001</v>
      </c>
      <c r="LJ6" s="5">
        <v>2375.3180000000002</v>
      </c>
      <c r="LK6" s="5">
        <v>2380.9160000000002</v>
      </c>
      <c r="LL6" s="5">
        <v>2386.098</v>
      </c>
      <c r="LM6" s="5">
        <v>2390.8710000000001</v>
      </c>
      <c r="LN6" s="5">
        <v>2395.2150000000001</v>
      </c>
      <c r="LO6" s="5">
        <v>2399.1390000000001</v>
      </c>
      <c r="LP6" s="5">
        <v>2402.6350000000002</v>
      </c>
      <c r="LQ6" s="5">
        <v>2405.6990000000001</v>
      </c>
      <c r="LR6" s="5">
        <v>2408.3249999999998</v>
      </c>
      <c r="LS6" s="5">
        <v>2410.4989999999998</v>
      </c>
      <c r="LT6" s="5">
        <v>2412.2310000000002</v>
      </c>
      <c r="LU6" s="5">
        <v>2413.511</v>
      </c>
      <c r="LV6" s="5">
        <v>2414.3380000000002</v>
      </c>
      <c r="LW6" s="5">
        <v>2414.7080000000001</v>
      </c>
      <c r="LX6" s="5">
        <v>2414.6129999999998</v>
      </c>
      <c r="LY6" s="5">
        <v>2414.0509999999999</v>
      </c>
      <c r="LZ6" s="5">
        <v>2413.0309999999999</v>
      </c>
      <c r="MA6" s="5">
        <v>2411.5500000000002</v>
      </c>
      <c r="MB6" s="5">
        <v>2409.5940000000001</v>
      </c>
      <c r="MC6" s="5">
        <v>2407.1779999999999</v>
      </c>
      <c r="MD6" s="5">
        <v>2404.3090000000002</v>
      </c>
      <c r="ME6" s="5">
        <v>2400.9740000000002</v>
      </c>
      <c r="MF6" s="5">
        <v>2397.212</v>
      </c>
      <c r="MG6" s="5">
        <v>2392.9989999999998</v>
      </c>
      <c r="MH6" s="5">
        <v>2388.3670000000002</v>
      </c>
      <c r="MI6" s="5">
        <v>2383.3029999999999</v>
      </c>
      <c r="MJ6" s="5">
        <v>2377.8200000000002</v>
      </c>
      <c r="MK6" s="5">
        <v>2371.92</v>
      </c>
      <c r="ML6" s="5">
        <v>2365.5949999999998</v>
      </c>
      <c r="MM6" s="5">
        <v>2358.9079999999999</v>
      </c>
      <c r="MN6" s="5">
        <v>2351.8530000000001</v>
      </c>
      <c r="MO6" s="5">
        <v>2344.4650000000001</v>
      </c>
      <c r="MP6" s="5">
        <v>2336.7809999999999</v>
      </c>
      <c r="MQ6" s="5">
        <v>2328.8150000000001</v>
      </c>
      <c r="MR6" s="5">
        <v>2320.607</v>
      </c>
      <c r="MS6" s="5">
        <v>2312.2089999999998</v>
      </c>
      <c r="MT6" s="5">
        <v>2303.6469999999999</v>
      </c>
      <c r="MU6" s="5">
        <v>2294.9839999999999</v>
      </c>
      <c r="MV6" s="5">
        <v>2286.2539999999999</v>
      </c>
      <c r="MW6" s="5">
        <v>2277.5279999999998</v>
      </c>
      <c r="MX6" s="5">
        <v>2268.8560000000002</v>
      </c>
      <c r="MY6" s="5">
        <v>2260.2840000000001</v>
      </c>
      <c r="MZ6" s="5">
        <v>2251.8910000000001</v>
      </c>
      <c r="NA6" s="16">
        <v>3.0619999999999998</v>
      </c>
      <c r="NB6" s="16">
        <v>3.351</v>
      </c>
      <c r="NC6" s="16">
        <v>2.5619999999999998</v>
      </c>
      <c r="ND6" s="16">
        <v>3.294</v>
      </c>
      <c r="NE6" s="16">
        <v>5.8220000000000001</v>
      </c>
      <c r="NF6" s="16">
        <v>6.6660000000000004</v>
      </c>
      <c r="NG6" s="16">
        <v>2.0070000000000001</v>
      </c>
      <c r="NH6" s="16">
        <v>4.3079999999999998</v>
      </c>
      <c r="NI6" s="16">
        <v>1.835</v>
      </c>
      <c r="NJ6" s="16">
        <v>1.5309999999999999</v>
      </c>
      <c r="NK6" s="16">
        <v>1.022</v>
      </c>
      <c r="NL6" s="16">
        <v>0.748</v>
      </c>
      <c r="NM6" s="16">
        <v>0.58199999999999996</v>
      </c>
      <c r="NN6" s="16">
        <v>0.44900000000000001</v>
      </c>
      <c r="NO6" s="16">
        <v>0.34300000000000003</v>
      </c>
      <c r="NP6" s="16">
        <v>0.253</v>
      </c>
      <c r="NQ6" s="16">
        <v>0.16400000000000001</v>
      </c>
      <c r="NR6" s="16">
        <v>7.1999999999999995E-2</v>
      </c>
      <c r="NS6" s="16">
        <v>-2.3E-2</v>
      </c>
      <c r="NT6" s="16">
        <v>-0.11899999999999999</v>
      </c>
      <c r="NU6" s="16">
        <v>-0.21199999999999999</v>
      </c>
      <c r="NV6" s="16">
        <v>-0.29799999999999999</v>
      </c>
      <c r="NW6" s="16">
        <v>-0.36099999999999999</v>
      </c>
      <c r="NX6" s="182">
        <v>-0.379</v>
      </c>
      <c r="NY6" s="16">
        <v>69.36</v>
      </c>
      <c r="NZ6" s="16">
        <v>70.81</v>
      </c>
      <c r="OA6" s="16">
        <v>72</v>
      </c>
      <c r="OB6" s="16">
        <v>73.099999999999994</v>
      </c>
      <c r="OC6" s="16">
        <v>74.180000000000007</v>
      </c>
      <c r="OD6" s="16">
        <v>74.91</v>
      </c>
      <c r="OE6" s="16">
        <v>75.61</v>
      </c>
      <c r="OF6" s="16">
        <v>76.25</v>
      </c>
      <c r="OG6" s="16">
        <v>76.87</v>
      </c>
      <c r="OH6" s="16">
        <v>77.52</v>
      </c>
      <c r="OI6" s="16">
        <v>78.16</v>
      </c>
      <c r="OJ6" s="16">
        <v>78.83</v>
      </c>
      <c r="OK6" s="16">
        <v>79.5</v>
      </c>
      <c r="OL6" s="16">
        <v>80.16</v>
      </c>
      <c r="OM6" s="16">
        <v>80.84</v>
      </c>
      <c r="ON6" s="16">
        <v>81.489999999999995</v>
      </c>
      <c r="OO6" s="16">
        <v>82.13</v>
      </c>
      <c r="OP6" s="16">
        <v>82.75</v>
      </c>
      <c r="OQ6" s="16">
        <v>83.35</v>
      </c>
      <c r="OR6" s="16">
        <v>83.9</v>
      </c>
      <c r="OS6" s="16">
        <v>84.42</v>
      </c>
      <c r="OT6" s="16">
        <v>84.88</v>
      </c>
      <c r="OU6" s="16">
        <v>85.3</v>
      </c>
      <c r="OV6" s="16">
        <v>85.76</v>
      </c>
      <c r="OW6" s="16">
        <v>72.099999999999994</v>
      </c>
      <c r="OX6" s="16">
        <v>73.180000000000007</v>
      </c>
      <c r="OY6" s="16">
        <v>74.09</v>
      </c>
      <c r="OZ6" s="16">
        <v>75</v>
      </c>
      <c r="PA6" s="16">
        <v>75.849999999999994</v>
      </c>
      <c r="PB6" s="16">
        <v>76.7</v>
      </c>
      <c r="PC6" s="16">
        <v>77.459999999999994</v>
      </c>
      <c r="PD6" s="16">
        <v>78.22</v>
      </c>
      <c r="PE6" s="16">
        <v>78.88</v>
      </c>
      <c r="PF6" s="16">
        <v>79.55</v>
      </c>
      <c r="PG6" s="16">
        <v>80.180000000000007</v>
      </c>
      <c r="PH6" s="16">
        <v>80.8</v>
      </c>
      <c r="PI6" s="16">
        <v>81.41</v>
      </c>
      <c r="PJ6" s="16">
        <v>82</v>
      </c>
      <c r="PK6" s="16">
        <v>82.57</v>
      </c>
      <c r="PL6" s="16">
        <v>83.14</v>
      </c>
      <c r="PM6" s="16">
        <v>83.7</v>
      </c>
      <c r="PN6" s="16">
        <v>84.24</v>
      </c>
      <c r="PO6" s="16">
        <v>84.79</v>
      </c>
      <c r="PP6" s="16">
        <v>85.32</v>
      </c>
      <c r="PQ6" s="16">
        <v>85.84</v>
      </c>
      <c r="PR6" s="16">
        <v>86.37</v>
      </c>
      <c r="PS6" s="16">
        <v>86.9</v>
      </c>
      <c r="PT6" s="16">
        <v>87.42</v>
      </c>
      <c r="PU6" s="16">
        <v>70.475999999999999</v>
      </c>
      <c r="PV6" s="16">
        <v>71.831000000000003</v>
      </c>
      <c r="PW6" s="16">
        <v>72.893000000000001</v>
      </c>
      <c r="PX6" s="16">
        <v>73.92</v>
      </c>
      <c r="PY6" s="16">
        <v>74.92</v>
      </c>
      <c r="PZ6" s="16">
        <v>75.688999999999993</v>
      </c>
      <c r="QA6" s="16">
        <v>76.41</v>
      </c>
      <c r="QB6" s="16">
        <v>77.099999999999994</v>
      </c>
      <c r="QC6" s="16">
        <v>77.727999999999994</v>
      </c>
      <c r="QD6" s="16">
        <v>78.361000000000004</v>
      </c>
      <c r="QE6" s="16">
        <v>78.977999999999994</v>
      </c>
      <c r="QF6" s="16">
        <v>79.613</v>
      </c>
      <c r="QG6" s="16">
        <v>80.251000000000005</v>
      </c>
      <c r="QH6" s="16">
        <v>80.896000000000001</v>
      </c>
      <c r="QI6" s="16">
        <v>81.536000000000001</v>
      </c>
      <c r="QJ6" s="16">
        <v>82.155000000000001</v>
      </c>
      <c r="QK6" s="16">
        <v>82.768000000000001</v>
      </c>
      <c r="QL6" s="16">
        <v>83.358999999999995</v>
      </c>
      <c r="QM6" s="16">
        <v>83.936999999999998</v>
      </c>
      <c r="QN6" s="16">
        <v>84.477999999999994</v>
      </c>
      <c r="QO6" s="16">
        <v>84.99</v>
      </c>
      <c r="QP6" s="16">
        <v>85.466999999999999</v>
      </c>
      <c r="QQ6" s="16">
        <v>85.921000000000006</v>
      </c>
      <c r="QR6" s="16">
        <v>86.397999999999996</v>
      </c>
      <c r="QS6" s="5">
        <v>23.135000000000002</v>
      </c>
      <c r="QT6" s="5">
        <v>18.376999999999999</v>
      </c>
      <c r="QU6" s="5">
        <v>14.858000000000001</v>
      </c>
      <c r="QV6" s="5">
        <v>12.249000000000001</v>
      </c>
      <c r="QW6" s="5">
        <v>9.7579999999999991</v>
      </c>
      <c r="QX6" s="5">
        <v>7.9489999999999998</v>
      </c>
      <c r="QY6" s="5">
        <v>6.9080000000000004</v>
      </c>
      <c r="QZ6" s="5">
        <v>5.9690000000000003</v>
      </c>
      <c r="RA6" s="5">
        <v>5.12</v>
      </c>
      <c r="RB6" s="5">
        <v>4.6440000000000001</v>
      </c>
      <c r="RC6" s="5">
        <v>4.133</v>
      </c>
      <c r="RD6" s="5">
        <v>3.7269999999999999</v>
      </c>
      <c r="RE6" s="5">
        <v>3.3780000000000001</v>
      </c>
      <c r="RF6" s="5">
        <v>3.081</v>
      </c>
      <c r="RG6" s="5">
        <v>2.8250000000000002</v>
      </c>
      <c r="RH6" s="5">
        <v>2.6070000000000002</v>
      </c>
      <c r="RI6" s="5">
        <v>2.415</v>
      </c>
      <c r="RJ6" s="5">
        <v>2.2509999999999999</v>
      </c>
      <c r="RK6" s="5">
        <v>2.1070000000000002</v>
      </c>
      <c r="RL6" s="5">
        <v>2.0049999999999999</v>
      </c>
      <c r="RM6" s="5">
        <v>1.9119999999999999</v>
      </c>
      <c r="RN6" s="5">
        <v>1.82</v>
      </c>
      <c r="RO6" s="5">
        <v>1.7350000000000001</v>
      </c>
      <c r="RP6" s="5">
        <v>1.6559999999999999</v>
      </c>
      <c r="RQ6" s="5">
        <v>26.712</v>
      </c>
      <c r="RR6" s="5">
        <v>21.311</v>
      </c>
      <c r="RS6" s="5">
        <v>18.265999999999998</v>
      </c>
      <c r="RT6" s="5">
        <v>14.919</v>
      </c>
      <c r="RU6" s="5">
        <v>12.34</v>
      </c>
      <c r="RV6" s="5">
        <v>10.429</v>
      </c>
      <c r="RW6" s="5">
        <v>8.7959999999999994</v>
      </c>
      <c r="RX6" s="5">
        <v>7.625</v>
      </c>
      <c r="RY6" s="5">
        <v>6.5869999999999997</v>
      </c>
      <c r="RZ6" s="5">
        <v>5.9409999999999998</v>
      </c>
      <c r="SA6" s="5">
        <v>5.2919999999999998</v>
      </c>
      <c r="SB6" s="5">
        <v>4.7619999999999996</v>
      </c>
      <c r="SC6" s="5">
        <v>4.3049999999999997</v>
      </c>
      <c r="SD6" s="5">
        <v>3.9159999999999999</v>
      </c>
      <c r="SE6" s="5">
        <v>3.58</v>
      </c>
      <c r="SF6" s="5">
        <v>3.2919999999999998</v>
      </c>
      <c r="SG6" s="5">
        <v>3.0390000000000001</v>
      </c>
      <c r="SH6" s="5">
        <v>2.8340000000000001</v>
      </c>
      <c r="SI6" s="5">
        <v>2.6520000000000001</v>
      </c>
      <c r="SJ6" s="5">
        <v>2.5169999999999999</v>
      </c>
      <c r="SK6" s="5">
        <v>2.3940000000000001</v>
      </c>
      <c r="SL6" s="5">
        <v>2.2730000000000001</v>
      </c>
      <c r="SM6" s="5">
        <v>2.1619999999999999</v>
      </c>
      <c r="SN6" s="5">
        <v>2.0590000000000002</v>
      </c>
      <c r="SO6" s="16">
        <v>4.63</v>
      </c>
      <c r="SP6" s="16">
        <v>4.08</v>
      </c>
      <c r="SQ6" s="16">
        <v>3.4</v>
      </c>
      <c r="SR6" s="16">
        <v>2.95</v>
      </c>
      <c r="SS6" s="16">
        <v>2.65</v>
      </c>
      <c r="ST6" s="16">
        <v>2.25</v>
      </c>
      <c r="SU6" s="16">
        <v>2.12</v>
      </c>
      <c r="SV6" s="16">
        <v>1.9982</v>
      </c>
      <c r="SW6" s="16">
        <v>1.8911</v>
      </c>
      <c r="SX6" s="16">
        <v>1.7987</v>
      </c>
      <c r="SY6" s="16">
        <v>1.7226999999999999</v>
      </c>
      <c r="SZ6" s="16">
        <v>1.6695</v>
      </c>
      <c r="TA6" s="16">
        <v>1.6372</v>
      </c>
      <c r="TB6" s="16">
        <v>1.6188</v>
      </c>
      <c r="TC6" s="16">
        <v>1.6116999999999999</v>
      </c>
      <c r="TD6" s="16">
        <v>1.6160000000000001</v>
      </c>
      <c r="TE6" s="16">
        <v>1.6208</v>
      </c>
      <c r="TF6" s="16">
        <v>1.6294</v>
      </c>
      <c r="TG6" s="16">
        <v>1.6395999999999999</v>
      </c>
      <c r="TH6" s="16">
        <v>1.6508</v>
      </c>
      <c r="TI6" s="16">
        <v>1.6620999999999999</v>
      </c>
      <c r="TJ6" s="16">
        <v>1.6718999999999999</v>
      </c>
      <c r="TK6" s="16">
        <v>1.6815</v>
      </c>
      <c r="TL6" s="16">
        <v>1.6942999999999999</v>
      </c>
      <c r="TM6" s="5">
        <v>49.896999999999998</v>
      </c>
      <c r="TN6" s="5">
        <v>74.528999999999996</v>
      </c>
      <c r="TO6" s="5">
        <v>79.617000000000004</v>
      </c>
      <c r="TP6" s="5">
        <v>148.42099999999999</v>
      </c>
      <c r="TQ6" s="5">
        <v>7.4329999999999998</v>
      </c>
      <c r="TR6" s="5">
        <v>58.468000000000004</v>
      </c>
      <c r="TS6" s="5">
        <v>82.268000000000001</v>
      </c>
      <c r="TT6" s="5">
        <v>67.441999999999993</v>
      </c>
      <c r="TU6" s="5">
        <v>200.19900000000001</v>
      </c>
      <c r="TV6" s="5">
        <v>11.051</v>
      </c>
      <c r="TW6" s="5">
        <v>65.924999999999997</v>
      </c>
      <c r="TX6" s="5">
        <v>96.191999999999993</v>
      </c>
      <c r="TY6" s="5">
        <v>81.480999999999995</v>
      </c>
      <c r="TZ6" s="5">
        <v>241.505</v>
      </c>
      <c r="UA6" s="5">
        <v>10.824</v>
      </c>
      <c r="UB6" s="5">
        <v>61.29</v>
      </c>
      <c r="UC6" s="5">
        <v>109.208</v>
      </c>
      <c r="UD6" s="5">
        <v>93.161000000000001</v>
      </c>
      <c r="UE6" s="5">
        <v>286.50799999999998</v>
      </c>
      <c r="UF6" s="5">
        <v>13.531000000000001</v>
      </c>
      <c r="UG6" s="5">
        <v>74.016000000000005</v>
      </c>
      <c r="UH6" s="5">
        <v>126.304</v>
      </c>
      <c r="UI6" s="5">
        <v>110.176</v>
      </c>
      <c r="UJ6" s="5">
        <v>337.80799999999999</v>
      </c>
      <c r="UK6" s="5">
        <v>16.306000000000001</v>
      </c>
      <c r="UL6" s="5">
        <v>81.248999999999995</v>
      </c>
      <c r="UM6" s="5">
        <v>147.12799999999999</v>
      </c>
      <c r="UN6" s="5">
        <v>157.25</v>
      </c>
      <c r="UO6" s="5">
        <v>483.613</v>
      </c>
      <c r="UP6" s="5">
        <v>19.917000000000002</v>
      </c>
      <c r="UQ6" s="5">
        <v>91.447000000000003</v>
      </c>
      <c r="UR6" s="5">
        <v>160.59200000000001</v>
      </c>
      <c r="US6" s="5">
        <v>186.06399999999999</v>
      </c>
      <c r="UT6" s="5">
        <v>776.95399999999995</v>
      </c>
      <c r="UU6" s="5">
        <v>25.806999999999999</v>
      </c>
      <c r="UV6" s="5">
        <v>106.23099999999999</v>
      </c>
      <c r="UW6" s="5">
        <v>179.79599999999999</v>
      </c>
      <c r="UX6" s="5">
        <v>180.65199999999999</v>
      </c>
      <c r="UY6" s="5">
        <v>873.28700000000003</v>
      </c>
      <c r="UZ6" s="5">
        <v>31.887</v>
      </c>
      <c r="VA6" s="5">
        <v>108.054</v>
      </c>
      <c r="VB6" s="5">
        <v>203.035</v>
      </c>
      <c r="VC6" s="5">
        <v>180.58500000000001</v>
      </c>
      <c r="VD6" s="5">
        <v>1164.7909999999999</v>
      </c>
      <c r="VE6" s="5">
        <v>45.118000000000002</v>
      </c>
      <c r="VF6" s="5">
        <v>111.06699999999999</v>
      </c>
      <c r="VG6" s="5">
        <v>219.26</v>
      </c>
      <c r="VH6" s="5">
        <v>230.54900000000001</v>
      </c>
      <c r="VI6" s="5">
        <v>1227.932</v>
      </c>
      <c r="VJ6" s="5">
        <v>76.278999999999996</v>
      </c>
      <c r="VK6" s="5">
        <v>111.68300000000001</v>
      </c>
      <c r="VL6" s="5">
        <v>220.357</v>
      </c>
      <c r="VM6" s="5">
        <v>246.92500000000001</v>
      </c>
      <c r="VN6" s="5">
        <v>1322.4839999999999</v>
      </c>
      <c r="VO6" s="5">
        <v>111.97</v>
      </c>
      <c r="VP6" s="5">
        <v>111.80200000000001</v>
      </c>
      <c r="VQ6" s="5">
        <v>223.56399999999999</v>
      </c>
      <c r="VR6" s="5">
        <v>251.268</v>
      </c>
      <c r="VS6" s="5">
        <v>1376.9659999999999</v>
      </c>
      <c r="VT6" s="5">
        <v>155.39400000000001</v>
      </c>
      <c r="VU6" s="5">
        <v>106.44</v>
      </c>
      <c r="VV6" s="5">
        <v>224.32900000000001</v>
      </c>
      <c r="VW6" s="5">
        <v>250.31299999999999</v>
      </c>
      <c r="VX6" s="5">
        <v>1411.9690000000001</v>
      </c>
      <c r="VY6" s="5">
        <v>206.655</v>
      </c>
      <c r="VZ6" s="5">
        <v>100.75700000000001</v>
      </c>
      <c r="WA6" s="5">
        <v>219.119</v>
      </c>
      <c r="WB6" s="5">
        <v>253.50399999999999</v>
      </c>
      <c r="WC6" s="5">
        <v>1436.876</v>
      </c>
      <c r="WD6" s="5">
        <v>254.40199999999999</v>
      </c>
      <c r="WE6" s="5">
        <v>97.603999999999999</v>
      </c>
      <c r="WF6" s="5">
        <v>208.11099999999999</v>
      </c>
      <c r="WG6" s="5">
        <v>241.804</v>
      </c>
      <c r="WH6" s="5">
        <v>1468.6559999999999</v>
      </c>
      <c r="WI6" s="5">
        <v>299.87200000000001</v>
      </c>
      <c r="WJ6" s="25">
        <v>13.864244492174199</v>
      </c>
      <c r="WK6" s="25">
        <v>20.708424910460501</v>
      </c>
      <c r="WL6" s="25">
        <v>22.122162729892199</v>
      </c>
      <c r="WM6" s="25">
        <v>63.362017466108398</v>
      </c>
      <c r="WN6" s="25">
        <v>41.239854736216202</v>
      </c>
      <c r="WO6" s="25">
        <v>3.7055046304914998</v>
      </c>
      <c r="WP6" s="25">
        <v>2.0653131312570001</v>
      </c>
      <c r="WQ6" s="25">
        <v>0.21395010239040599</v>
      </c>
      <c r="WR6" s="25">
        <v>13.939937247870899</v>
      </c>
      <c r="WS6" s="25">
        <v>19.614331899634699</v>
      </c>
      <c r="WT6" s="25">
        <v>16.079517819506599</v>
      </c>
      <c r="WU6" s="25">
        <v>63.810952058517799</v>
      </c>
      <c r="WV6" s="25">
        <v>47.7314342390112</v>
      </c>
      <c r="WW6" s="25">
        <v>4.0116539668310196</v>
      </c>
      <c r="WX6" s="25">
        <v>2.6347787939765599</v>
      </c>
      <c r="WY6" s="25">
        <v>0.33712579989891001</v>
      </c>
      <c r="WZ6" s="25">
        <v>13.2932871168539</v>
      </c>
      <c r="XA6" s="25">
        <v>19.396403099649699</v>
      </c>
      <c r="XB6" s="25">
        <v>16.430039098496302</v>
      </c>
      <c r="XC6" s="25">
        <v>65.127730492592605</v>
      </c>
      <c r="XD6" s="25">
        <v>48.697691394096303</v>
      </c>
      <c r="XE6" s="25">
        <v>3.7150629024029702</v>
      </c>
      <c r="XF6" s="25">
        <v>2.1825792909036998</v>
      </c>
      <c r="XG6" s="25">
        <v>0.34622031065055903</v>
      </c>
      <c r="XH6" s="25">
        <v>10.872843260043499</v>
      </c>
      <c r="XI6" s="25">
        <v>19.373494317879398</v>
      </c>
      <c r="XJ6" s="25">
        <v>16.5267572352572</v>
      </c>
      <c r="XK6" s="25">
        <v>67.353263626977594</v>
      </c>
      <c r="XL6" s="25">
        <v>50.8265063917204</v>
      </c>
      <c r="XM6" s="25">
        <v>3.8639484262849999</v>
      </c>
      <c r="XN6" s="25">
        <v>2.4003987950995</v>
      </c>
      <c r="XO6" s="25">
        <v>0.34468811313859599</v>
      </c>
      <c r="XP6" s="25">
        <v>11.136756895021101</v>
      </c>
      <c r="XQ6" s="25">
        <v>19.0042280435142</v>
      </c>
      <c r="XR6" s="25">
        <v>16.577541716194499</v>
      </c>
      <c r="XS6" s="25">
        <v>67.405546109748599</v>
      </c>
      <c r="XT6" s="25">
        <v>50.828004393554103</v>
      </c>
      <c r="XU6" s="25">
        <v>3.8357833917635902</v>
      </c>
      <c r="XV6" s="25">
        <v>2.4534689517160402</v>
      </c>
      <c r="XW6" s="25">
        <v>0.37631091918568799</v>
      </c>
      <c r="XX6" s="25">
        <v>9.1377563242487003</v>
      </c>
      <c r="XY6" s="25">
        <v>16.5469090385612</v>
      </c>
      <c r="XZ6" s="25">
        <v>17.685290674200399</v>
      </c>
      <c r="YA6" s="25">
        <v>72.075347773227904</v>
      </c>
      <c r="YB6" s="25">
        <v>54.390057099027501</v>
      </c>
      <c r="YC6" s="25">
        <v>3.4368508598593901</v>
      </c>
      <c r="YD6" s="25">
        <v>2.2399868639621601</v>
      </c>
      <c r="YE6" s="25">
        <v>0.28622616703236903</v>
      </c>
      <c r="YF6" s="25">
        <v>7.3696231013229498</v>
      </c>
      <c r="YG6" s="25">
        <v>12.941950125074101</v>
      </c>
      <c r="YH6" s="25">
        <v>14.994713361013</v>
      </c>
      <c r="YI6" s="25">
        <v>77.608666219666304</v>
      </c>
      <c r="YJ6" s="25">
        <v>62.613952858653299</v>
      </c>
      <c r="YK6" s="25">
        <v>3.5460775717564501</v>
      </c>
      <c r="YL6" s="25">
        <v>2.0797605539366102</v>
      </c>
      <c r="YM6" s="25">
        <v>0.27303556231786902</v>
      </c>
      <c r="YN6" s="25">
        <v>7.7436139294807802</v>
      </c>
      <c r="YO6" s="25">
        <v>13.106068944704701</v>
      </c>
      <c r="YP6" s="25">
        <v>13.168466300689699</v>
      </c>
      <c r="YQ6" s="25">
        <v>76.825942721268206</v>
      </c>
      <c r="YR6" s="25">
        <v>63.657476420578597</v>
      </c>
      <c r="YS6" s="25">
        <v>4.1286493523722996</v>
      </c>
      <c r="YT6" s="25">
        <v>2.3243744045462602</v>
      </c>
      <c r="YU6" s="25">
        <v>0.31213256813958901</v>
      </c>
      <c r="YV6" s="25">
        <v>6.3502044860579803</v>
      </c>
      <c r="YW6" s="25">
        <v>11.932124380650301</v>
      </c>
      <c r="YX6" s="25">
        <v>10.6127647020451</v>
      </c>
      <c r="YY6" s="25">
        <v>79.0661401765297</v>
      </c>
      <c r="YZ6" s="25">
        <v>68.453375474484602</v>
      </c>
      <c r="ZA6" s="25">
        <v>5.3031794511346204</v>
      </c>
      <c r="ZB6" s="25">
        <v>2.6515309567620302</v>
      </c>
      <c r="ZC6" s="25">
        <v>0.34367997329545502</v>
      </c>
      <c r="ZD6" s="25">
        <v>5.9550573244036302</v>
      </c>
      <c r="ZE6" s="25">
        <v>11.756019960463</v>
      </c>
      <c r="ZF6" s="25">
        <v>12.361300035869601</v>
      </c>
      <c r="ZG6" s="25">
        <v>78.199086691398307</v>
      </c>
      <c r="ZH6" s="25">
        <v>65.837786655528703</v>
      </c>
      <c r="ZI6" s="25">
        <v>7.0295916490758898</v>
      </c>
      <c r="ZJ6" s="25">
        <v>4.0898360237350904</v>
      </c>
      <c r="ZK6" s="25">
        <v>0.39429796036324299</v>
      </c>
      <c r="ZL6" s="25">
        <v>5.5469328540159797</v>
      </c>
      <c r="ZM6" s="25">
        <v>10.9444184245803</v>
      </c>
      <c r="ZN6" s="25">
        <v>12.263964927320099</v>
      </c>
      <c r="ZO6" s="25">
        <v>77.947461507018701</v>
      </c>
      <c r="ZP6" s="25">
        <v>65.683496579698499</v>
      </c>
      <c r="ZQ6" s="25">
        <v>9.0284237905771203</v>
      </c>
      <c r="ZR6" s="25">
        <v>5.5611872143850798</v>
      </c>
      <c r="ZS6" s="25">
        <v>0.47079122626735898</v>
      </c>
      <c r="ZT6" s="25">
        <v>5.2761829434156002</v>
      </c>
      <c r="ZU6" s="25">
        <v>10.550478198616901</v>
      </c>
      <c r="ZV6" s="25">
        <v>11.8578910558501</v>
      </c>
      <c r="ZW6" s="25">
        <v>76.839953298593599</v>
      </c>
      <c r="ZX6" s="25">
        <v>64.982062242743496</v>
      </c>
      <c r="ZY6" s="25">
        <v>11.439343386531499</v>
      </c>
      <c r="ZZ6" s="25">
        <v>7.3333855593739301</v>
      </c>
      <c r="AAA6" s="25">
        <v>0.71977551611755397</v>
      </c>
      <c r="AAB6" s="25">
        <v>4.8388284616216897</v>
      </c>
      <c r="AAC6" s="25">
        <v>10.198135569026</v>
      </c>
      <c r="AAD6" s="25">
        <v>11.3793843359067</v>
      </c>
      <c r="AAE6" s="25">
        <v>75.568371409633798</v>
      </c>
      <c r="AAF6" s="25">
        <v>64.188987073727105</v>
      </c>
      <c r="AAG6" s="25">
        <v>14.118432190483601</v>
      </c>
      <c r="AAH6" s="25">
        <v>9.3946645597184304</v>
      </c>
      <c r="AAI6" s="25">
        <v>1.33058690570467</v>
      </c>
      <c r="AAJ6" s="25">
        <v>4.4491044563903204</v>
      </c>
      <c r="AAK6" s="25">
        <v>9.6755889851801005</v>
      </c>
      <c r="AAL6" s="25">
        <v>11.193919788330099</v>
      </c>
      <c r="AAM6" s="25">
        <v>74.641733983674399</v>
      </c>
      <c r="AAN6" s="25">
        <v>63.4478141953443</v>
      </c>
      <c r="AAO6" s="25">
        <v>15.787505221539</v>
      </c>
      <c r="AAP6" s="25">
        <v>11.2335725747552</v>
      </c>
      <c r="AAQ6" s="25">
        <v>1.9122534175138099</v>
      </c>
      <c r="AAR6" s="25">
        <v>4.2142495381138598</v>
      </c>
      <c r="AAS6" s="25">
        <v>8.9856121227246195</v>
      </c>
      <c r="AAT6" s="25">
        <v>10.4403753464416</v>
      </c>
      <c r="AAU6" s="25">
        <v>73.852559986908702</v>
      </c>
      <c r="AAV6" s="25">
        <v>63.412184640467103</v>
      </c>
      <c r="AAW6" s="25">
        <v>18.170011230341998</v>
      </c>
      <c r="AAX6" s="25">
        <v>12.947578352252799</v>
      </c>
      <c r="AAY6" s="25">
        <v>2.5883757972096402</v>
      </c>
      <c r="AAZ6" s="5">
        <v>25.488</v>
      </c>
      <c r="ABA6" s="5">
        <v>20.155999999999999</v>
      </c>
      <c r="ABB6" s="5">
        <v>17.504000000000001</v>
      </c>
      <c r="ABC6" s="5">
        <v>17.89</v>
      </c>
      <c r="ABD6" s="5">
        <v>27.018999999999998</v>
      </c>
      <c r="ABE6" s="5">
        <v>30.856000000000002</v>
      </c>
      <c r="ABF6" s="5">
        <v>20.972000000000001</v>
      </c>
      <c r="ABG6" s="5">
        <v>14.459</v>
      </c>
      <c r="ABH6" s="5">
        <v>10.7</v>
      </c>
      <c r="ABI6" s="5">
        <v>7.4359999999999999</v>
      </c>
      <c r="ABJ6" s="5">
        <v>5.9889999999999999</v>
      </c>
      <c r="ABK6" s="5">
        <v>4.4009999999999998</v>
      </c>
      <c r="ABL6" s="5">
        <v>3.4390000000000001</v>
      </c>
      <c r="ABM6" s="5">
        <v>1.75</v>
      </c>
      <c r="ABN6" s="5">
        <v>1.228</v>
      </c>
      <c r="ABO6" s="5">
        <v>0.69099999999999995</v>
      </c>
      <c r="ABP6" s="5">
        <v>0.27200000000000002</v>
      </c>
      <c r="ABQ6" s="5">
        <v>9.2999999999999999E-2</v>
      </c>
      <c r="ABR6" s="5">
        <v>1.4999999999999999E-2</v>
      </c>
      <c r="ABS6" s="5">
        <v>2E-3</v>
      </c>
      <c r="ABT6" s="5">
        <v>0</v>
      </c>
      <c r="ABU6" s="5">
        <v>54.607999999999997</v>
      </c>
      <c r="ABV6" s="5">
        <v>58.503</v>
      </c>
      <c r="ABW6" s="5">
        <v>46.133000000000003</v>
      </c>
      <c r="ABX6" s="5">
        <v>48.536999999999999</v>
      </c>
      <c r="ABY6" s="5">
        <v>52.816000000000003</v>
      </c>
      <c r="ABZ6" s="5">
        <v>146.43100000000001</v>
      </c>
      <c r="ACA6" s="5">
        <v>220.22399999999999</v>
      </c>
      <c r="ACB6" s="5">
        <v>160.05600000000001</v>
      </c>
      <c r="ACC6" s="5">
        <v>101.279</v>
      </c>
      <c r="ACD6" s="5">
        <v>73.44</v>
      </c>
      <c r="ACE6" s="5">
        <v>51.982999999999997</v>
      </c>
      <c r="ACF6" s="5">
        <v>34.121000000000002</v>
      </c>
      <c r="ACG6" s="5">
        <v>27.655999999999999</v>
      </c>
      <c r="ACH6" s="5">
        <v>12.509</v>
      </c>
      <c r="ACI6" s="5">
        <v>6.141</v>
      </c>
      <c r="ACJ6" s="5">
        <v>3.415</v>
      </c>
      <c r="ACK6" s="5">
        <v>1.7889999999999999</v>
      </c>
      <c r="ACL6" s="5">
        <v>0.56899999999999995</v>
      </c>
      <c r="ACM6" s="5">
        <v>0.23699999999999999</v>
      </c>
      <c r="ACN6" s="5">
        <v>2.5000000000000001E-2</v>
      </c>
      <c r="ACO6" s="5">
        <v>2E-3</v>
      </c>
      <c r="ACP6" s="5">
        <v>56.911999999999999</v>
      </c>
      <c r="ACQ6" s="5">
        <v>56.78</v>
      </c>
      <c r="ACR6" s="5">
        <v>55.1</v>
      </c>
      <c r="ACS6" s="5">
        <v>58.845999999999997</v>
      </c>
      <c r="ACT6" s="5">
        <v>81.677999999999997</v>
      </c>
      <c r="ACU6" s="5">
        <v>156.06800000000001</v>
      </c>
      <c r="ACV6" s="5">
        <v>162.09899999999999</v>
      </c>
      <c r="ACW6" s="5">
        <v>135.41300000000001</v>
      </c>
      <c r="ACX6" s="5">
        <v>146.446</v>
      </c>
      <c r="ACY6" s="5">
        <v>125.066</v>
      </c>
      <c r="ACZ6" s="5">
        <v>85.709000000000003</v>
      </c>
      <c r="ADA6" s="5">
        <v>61.000999999999998</v>
      </c>
      <c r="ADB6" s="5">
        <v>42.332999999999998</v>
      </c>
      <c r="ADC6" s="5">
        <v>28.152999999999999</v>
      </c>
      <c r="ADD6" s="5">
        <v>22.047000000000001</v>
      </c>
      <c r="ADE6" s="5">
        <v>8.641</v>
      </c>
      <c r="ADF6" s="5">
        <v>3.2050000000000001</v>
      </c>
      <c r="ADG6" s="5">
        <v>1.141</v>
      </c>
      <c r="ADH6" s="5">
        <v>0.317</v>
      </c>
      <c r="ADI6" s="5">
        <v>4.2999999999999997E-2</v>
      </c>
      <c r="ADJ6" s="5">
        <v>6.0000000000000001E-3</v>
      </c>
      <c r="ADK6" s="5">
        <v>49.756999999999998</v>
      </c>
      <c r="ADL6" s="5">
        <v>51.566000000000003</v>
      </c>
      <c r="ADM6" s="5">
        <v>54.542999999999999</v>
      </c>
      <c r="ADN6" s="5">
        <v>57.44</v>
      </c>
      <c r="ADO6" s="5">
        <v>72.5</v>
      </c>
      <c r="ADP6" s="5">
        <v>111.97199999999999</v>
      </c>
      <c r="ADQ6" s="5">
        <v>151.12299999999999</v>
      </c>
      <c r="ADR6" s="5">
        <v>169.196</v>
      </c>
      <c r="ADS6" s="5">
        <v>148.905</v>
      </c>
      <c r="ADT6" s="5">
        <v>146.34700000000001</v>
      </c>
      <c r="ADU6" s="5">
        <v>105.843</v>
      </c>
      <c r="ADV6" s="5">
        <v>65.831999999999994</v>
      </c>
      <c r="ADW6" s="5">
        <v>72.965999999999994</v>
      </c>
      <c r="ADX6" s="5">
        <v>58.734000000000002</v>
      </c>
      <c r="ADY6" s="5">
        <v>46.871000000000002</v>
      </c>
      <c r="ADZ6" s="5">
        <v>39.316000000000003</v>
      </c>
      <c r="AEA6" s="5">
        <v>21.143999999999998</v>
      </c>
      <c r="AEB6" s="5">
        <v>8.5419999999999998</v>
      </c>
      <c r="AEC6" s="5">
        <v>2.972</v>
      </c>
      <c r="AED6" s="5">
        <v>0.34899999999999998</v>
      </c>
      <c r="AEE6" s="5">
        <v>2.1999999999999999E-2</v>
      </c>
      <c r="AEF6" s="5">
        <v>24.408999999999999</v>
      </c>
      <c r="AEG6" s="5">
        <v>19.460999999999999</v>
      </c>
      <c r="AEH6" s="5">
        <v>17.408000000000001</v>
      </c>
      <c r="AEI6" s="5">
        <v>17.753</v>
      </c>
      <c r="AEJ6" s="5">
        <v>16.954999999999998</v>
      </c>
      <c r="AEK6" s="5">
        <v>12.897</v>
      </c>
      <c r="AEL6" s="5">
        <v>9.2370000000000001</v>
      </c>
      <c r="AEM6" s="5">
        <v>6.4509999999999996</v>
      </c>
      <c r="AEN6" s="5">
        <v>6.3520000000000003</v>
      </c>
      <c r="AEO6" s="5">
        <v>5.6719999999999997</v>
      </c>
      <c r="AEP6" s="5">
        <v>3.7589999999999999</v>
      </c>
      <c r="AEQ6" s="5">
        <v>3.3370000000000002</v>
      </c>
      <c r="AER6" s="5">
        <v>2.464</v>
      </c>
      <c r="AES6" s="5">
        <v>1.333</v>
      </c>
      <c r="AET6" s="5">
        <v>1.0640000000000001</v>
      </c>
      <c r="AEU6" s="5">
        <v>0.59699999999999998</v>
      </c>
      <c r="AEV6" s="5">
        <v>0.28100000000000003</v>
      </c>
      <c r="AEW6" s="5">
        <v>8.8999999999999996E-2</v>
      </c>
      <c r="AEX6" s="5">
        <v>1.6E-2</v>
      </c>
      <c r="AEY6" s="5">
        <v>2E-3</v>
      </c>
      <c r="AEZ6" s="5">
        <v>0</v>
      </c>
      <c r="AFA6" s="5">
        <v>53.445999999999998</v>
      </c>
      <c r="AFB6" s="5">
        <v>51.578000000000003</v>
      </c>
      <c r="AFC6" s="5">
        <v>46.820999999999998</v>
      </c>
      <c r="AFD6" s="5">
        <v>40.363999999999997</v>
      </c>
      <c r="AFE6" s="5">
        <v>38.868000000000002</v>
      </c>
      <c r="AFF6" s="5">
        <v>68.555000000000007</v>
      </c>
      <c r="AFG6" s="5">
        <v>73.236999999999995</v>
      </c>
      <c r="AFH6" s="5">
        <v>54.216000000000001</v>
      </c>
      <c r="AFI6" s="5">
        <v>47.006999999999998</v>
      </c>
      <c r="AFJ6" s="5">
        <v>34.994999999999997</v>
      </c>
      <c r="AFK6" s="5">
        <v>29.193999999999999</v>
      </c>
      <c r="AFL6" s="5">
        <v>24.933</v>
      </c>
      <c r="AFM6" s="5">
        <v>17.463999999999999</v>
      </c>
      <c r="AFN6" s="5">
        <v>8.9429999999999996</v>
      </c>
      <c r="AFO6" s="5">
        <v>4.8170000000000002</v>
      </c>
      <c r="AFP6" s="5">
        <v>3.4449999999999998</v>
      </c>
      <c r="AFQ6" s="5">
        <v>2.1680000000000001</v>
      </c>
      <c r="AFR6" s="5">
        <v>0.746</v>
      </c>
      <c r="AFS6" s="5">
        <v>0.27200000000000002</v>
      </c>
      <c r="AFT6" s="5">
        <v>3.5000000000000003E-2</v>
      </c>
      <c r="AFU6" s="5">
        <v>5.0000000000000001E-3</v>
      </c>
      <c r="AFV6" s="5">
        <v>54.771000000000001</v>
      </c>
      <c r="AFW6" s="5">
        <v>54.612000000000002</v>
      </c>
      <c r="AFX6" s="5">
        <v>53.865000000000002</v>
      </c>
      <c r="AFY6" s="5">
        <v>51.817999999999998</v>
      </c>
      <c r="AFZ6" s="5">
        <v>54.582999999999998</v>
      </c>
      <c r="AGA6" s="5">
        <v>70.481999999999999</v>
      </c>
      <c r="AGB6" s="5">
        <v>72.683999999999997</v>
      </c>
      <c r="AGC6" s="5">
        <v>67.268000000000001</v>
      </c>
      <c r="AGD6" s="5">
        <v>54.154000000000003</v>
      </c>
      <c r="AGE6" s="5">
        <v>43.579000000000001</v>
      </c>
      <c r="AGF6" s="5">
        <v>40.621000000000002</v>
      </c>
      <c r="AGG6" s="5">
        <v>32.084000000000003</v>
      </c>
      <c r="AGH6" s="5">
        <v>27.477</v>
      </c>
      <c r="AGI6" s="5">
        <v>22.574999999999999</v>
      </c>
      <c r="AGJ6" s="5">
        <v>14.577999999999999</v>
      </c>
      <c r="AGK6" s="5">
        <v>6.4969999999999999</v>
      </c>
      <c r="AGL6" s="5">
        <v>2.7770000000000001</v>
      </c>
      <c r="AGM6" s="5">
        <v>1.381</v>
      </c>
      <c r="AGN6" s="5">
        <v>0.51300000000000001</v>
      </c>
      <c r="AGO6" s="5">
        <v>8.5000000000000006E-2</v>
      </c>
      <c r="AGP6" s="5">
        <v>1.0999999999999999E-2</v>
      </c>
      <c r="AGQ6" s="5">
        <v>47.847000000000001</v>
      </c>
      <c r="AGR6" s="5">
        <v>49.566000000000003</v>
      </c>
      <c r="AGS6" s="5">
        <v>52.436</v>
      </c>
      <c r="AGT6" s="5">
        <v>55.085999999999999</v>
      </c>
      <c r="AGU6" s="5">
        <v>56.777999999999999</v>
      </c>
      <c r="AGV6" s="5">
        <v>59.896999999999998</v>
      </c>
      <c r="AGW6" s="5">
        <v>61.539000000000001</v>
      </c>
      <c r="AGX6" s="5">
        <v>61.860999999999997</v>
      </c>
      <c r="AGY6" s="5">
        <v>63.643999999999998</v>
      </c>
      <c r="AGZ6" s="5">
        <v>72.063000000000002</v>
      </c>
      <c r="AHA6" s="5">
        <v>68.25</v>
      </c>
      <c r="AHB6" s="5">
        <v>61.23</v>
      </c>
      <c r="AHC6" s="5">
        <v>47.988</v>
      </c>
      <c r="AHD6" s="5">
        <v>38.037999999999997</v>
      </c>
      <c r="AHE6" s="5">
        <v>33.777999999999999</v>
      </c>
      <c r="AHF6" s="5">
        <v>23.187000000000001</v>
      </c>
      <c r="AHG6" s="5">
        <v>15.414999999999999</v>
      </c>
      <c r="AHH6" s="5">
        <v>8.2829999999999995</v>
      </c>
      <c r="AHI6" s="5">
        <v>2.7330000000000001</v>
      </c>
      <c r="AHJ6" s="5">
        <v>0.44400000000000001</v>
      </c>
      <c r="AHK6" s="5">
        <v>4.3999999999999997E-2</v>
      </c>
      <c r="AHL6" s="5">
        <v>35.643000000000001</v>
      </c>
      <c r="AHM6" s="5">
        <v>43.973999999999997</v>
      </c>
      <c r="AHN6" s="5">
        <v>43.753</v>
      </c>
      <c r="AHO6" s="5">
        <v>88.900999999999996</v>
      </c>
      <c r="AHP6" s="5">
        <v>91.683999999999997</v>
      </c>
      <c r="AHQ6" s="5">
        <v>214.98599999999999</v>
      </c>
      <c r="AHR6" s="5">
        <v>110.664</v>
      </c>
      <c r="AHS6" s="5">
        <v>136.261</v>
      </c>
      <c r="AHT6" s="5">
        <v>226.55</v>
      </c>
      <c r="AHU6" s="5">
        <v>112.526</v>
      </c>
      <c r="AHV6" s="5">
        <v>129.27799999999999</v>
      </c>
      <c r="AHW6" s="5">
        <v>171.869</v>
      </c>
      <c r="AHX6" s="25">
        <v>3.5605628446472699</v>
      </c>
      <c r="AHY6" s="25">
        <v>1.9257463396082899</v>
      </c>
      <c r="AHZ6" s="25">
        <v>0.18159345883247799</v>
      </c>
      <c r="AIA6" s="25">
        <v>4.7564049673140802</v>
      </c>
      <c r="AIB6" s="25">
        <v>2.2433060662950699</v>
      </c>
      <c r="AIC6" s="25">
        <v>0.238260967546712</v>
      </c>
      <c r="AID6" s="25">
        <v>8.2273248567991999</v>
      </c>
      <c r="AIE6" s="25">
        <v>4.9380576905743903</v>
      </c>
      <c r="AIF6" s="25">
        <v>0.36612162821560801</v>
      </c>
      <c r="AIG6" s="25">
        <v>17.4739891638926</v>
      </c>
      <c r="AIH6" s="25">
        <v>12.3925790771202</v>
      </c>
      <c r="AII6" s="25">
        <v>2.30016574508684</v>
      </c>
      <c r="AIJ6" s="25">
        <v>3.90940034907748</v>
      </c>
      <c r="AIK6" s="25">
        <v>2.2616476189839299</v>
      </c>
      <c r="AIL6" s="25">
        <v>0.25946755652447201</v>
      </c>
      <c r="AIM6" s="25">
        <v>6.3041811052571202</v>
      </c>
      <c r="AIN6" s="25">
        <v>3.39888439534261</v>
      </c>
      <c r="AIO6" s="25">
        <v>0.53667471290564595</v>
      </c>
      <c r="AIP6" s="25">
        <v>10.447746811395699</v>
      </c>
      <c r="AIQ6" s="25">
        <v>6.6651982682075701</v>
      </c>
      <c r="AIR6" s="25">
        <v>0.65623644886187604</v>
      </c>
      <c r="AIS6" s="25">
        <v>19.305607159129501</v>
      </c>
      <c r="AIT6" s="25">
        <v>13.853088317670499</v>
      </c>
      <c r="AIU6" s="25">
        <v>3.05860537411928</v>
      </c>
      <c r="AIV6" s="31">
        <v>54.822163789226003</v>
      </c>
      <c r="AIW6" s="25">
        <v>55.054648899535799</v>
      </c>
      <c r="AIX6" s="25">
        <v>55.715420275935998</v>
      </c>
      <c r="AIY6" s="25">
        <v>51.290067864612197</v>
      </c>
      <c r="AIZ6" s="25">
        <v>52.695819046409603</v>
      </c>
      <c r="AJA6" s="26">
        <v>58.076836497336203</v>
      </c>
      <c r="AJB6" s="25">
        <v>82.407977154036701</v>
      </c>
      <c r="AJC6" s="25">
        <v>81.637703625139395</v>
      </c>
      <c r="AJD6" s="25">
        <v>79.483524497778902</v>
      </c>
      <c r="AJE6" s="25">
        <v>94.969521709280798</v>
      </c>
      <c r="AJF6" s="25">
        <v>89.768375953943007</v>
      </c>
      <c r="AJG6" s="25">
        <v>72.185687153580801</v>
      </c>
      <c r="AJH6" s="25">
        <v>57.823257527254199</v>
      </c>
      <c r="AJI6" s="25">
        <v>56.712910204340901</v>
      </c>
      <c r="AJJ6" s="25">
        <v>53.544426074195201</v>
      </c>
      <c r="AJK6" s="25">
        <v>48.470904919811701</v>
      </c>
      <c r="AJL6" s="25">
        <v>48.355744848030298</v>
      </c>
      <c r="AJM6" s="25">
        <v>38.743694050054401</v>
      </c>
      <c r="AJN6" s="25">
        <v>28.851589482231901</v>
      </c>
      <c r="AJO6" s="25">
        <v>30.1643643512575</v>
      </c>
      <c r="AJP6" s="25">
        <v>26.4763902433223</v>
      </c>
      <c r="AJQ6" s="25">
        <v>27.8787313650298</v>
      </c>
      <c r="AJR6" s="25">
        <v>28.291541593045501</v>
      </c>
      <c r="AJS6" s="25">
        <v>30.140630892119901</v>
      </c>
      <c r="AJT6" s="25">
        <v>32.330495066420703</v>
      </c>
      <c r="AJU6" s="25">
        <v>33.973307776949603</v>
      </c>
      <c r="AJV6" s="25">
        <v>35.404920313833699</v>
      </c>
      <c r="AJW6" s="25">
        <v>37.976292121540098</v>
      </c>
      <c r="AJX6" s="25">
        <v>40.264810967716897</v>
      </c>
      <c r="AJY6" s="25">
        <v>45.179538831333502</v>
      </c>
      <c r="AJZ6" s="25">
        <v>52.4903159467761</v>
      </c>
      <c r="AKA6" s="25">
        <v>57.776557958048002</v>
      </c>
      <c r="AKB6" s="25">
        <v>63.697921076855401</v>
      </c>
      <c r="AKC6" s="25">
        <v>67.568472609896304</v>
      </c>
      <c r="AKD6" s="25">
        <v>68.595146861794603</v>
      </c>
      <c r="AKE6" s="25">
        <v>67.973920311738297</v>
      </c>
      <c r="AKF6" s="25">
        <v>67.338505324326903</v>
      </c>
      <c r="AKG6" s="25">
        <v>54.563713065366301</v>
      </c>
      <c r="AKH6" s="25">
        <v>52.583871678853399</v>
      </c>
      <c r="AKI6" s="25">
        <v>50.193197228362799</v>
      </c>
      <c r="AKJ6" s="25">
        <v>44.907011107043203</v>
      </c>
      <c r="AKK6" s="25">
        <v>44.7158827100968</v>
      </c>
      <c r="AKL6" s="25">
        <v>35.635853528757302</v>
      </c>
      <c r="AKM6" s="25">
        <v>26.171784951060101</v>
      </c>
      <c r="AKN6" s="25">
        <v>27.138857182436499</v>
      </c>
      <c r="AKO6" s="25">
        <v>23.122829603025501</v>
      </c>
      <c r="AKP6" s="25">
        <v>22.648700942967402</v>
      </c>
      <c r="AKQ6" s="25">
        <v>21.1570087848356</v>
      </c>
      <c r="AKR6" s="25">
        <v>20.596916659399099</v>
      </c>
      <c r="AKS6" s="25">
        <v>19.898488944715801</v>
      </c>
      <c r="AKT6" s="25">
        <v>18.923319017025801</v>
      </c>
      <c r="AKU6" s="25">
        <v>17.8732621633946</v>
      </c>
      <c r="AKV6" s="25">
        <v>17.339358099996598</v>
      </c>
      <c r="AKW6" s="25">
        <v>17.174326832978899</v>
      </c>
      <c r="AKX6" s="25">
        <v>17.533196021124301</v>
      </c>
      <c r="AKY6" s="25">
        <v>18.194714367010601</v>
      </c>
      <c r="AKZ6" s="25">
        <v>18.549270866932002</v>
      </c>
      <c r="ALA6" s="25">
        <v>18.9963616796366</v>
      </c>
      <c r="ALB6" s="25">
        <v>19.342660119124599</v>
      </c>
      <c r="ALC6" s="25">
        <v>19.576979158474799</v>
      </c>
      <c r="ALD6" s="25">
        <v>19.794638557126898</v>
      </c>
      <c r="ALE6" s="25">
        <v>20.070074533146101</v>
      </c>
      <c r="ALF6" s="25">
        <v>3.2595444618879301</v>
      </c>
      <c r="ALG6" s="25">
        <v>4.1290385254875002</v>
      </c>
      <c r="ALH6" s="25">
        <v>3.3512288458323298</v>
      </c>
      <c r="ALI6" s="25">
        <v>3.56389381276849</v>
      </c>
      <c r="ALJ6" s="25">
        <v>3.6398621379335001</v>
      </c>
      <c r="ALK6" s="25">
        <v>3.1078405212970601</v>
      </c>
      <c r="ALL6" s="25">
        <v>2.6798045311718002</v>
      </c>
      <c r="ALM6" s="25">
        <v>3.0255071688209698</v>
      </c>
      <c r="ALN6" s="25">
        <v>3.3535606402968399</v>
      </c>
      <c r="ALO6" s="25">
        <v>5.2300304220624101</v>
      </c>
      <c r="ALP6" s="25">
        <v>7.1345328082099702</v>
      </c>
      <c r="ALQ6" s="25">
        <v>9.5437142327208502</v>
      </c>
      <c r="ALR6" s="25">
        <v>12.432006121704999</v>
      </c>
      <c r="ALS6" s="25">
        <v>15.049988759923799</v>
      </c>
      <c r="ALT6" s="25">
        <v>17.5316581504391</v>
      </c>
      <c r="ALU6" s="25">
        <v>20.6369340215435</v>
      </c>
      <c r="ALV6" s="25">
        <v>23.090484134737999</v>
      </c>
      <c r="ALW6" s="25">
        <v>27.646342810209202</v>
      </c>
      <c r="ALX6" s="25">
        <v>34.295601579765503</v>
      </c>
      <c r="ALY6" s="25">
        <v>39.227287091115997</v>
      </c>
      <c r="ALZ6" s="25">
        <v>44.701559397218801</v>
      </c>
      <c r="AMA6" s="25">
        <v>48.225812490771801</v>
      </c>
      <c r="AMB6" s="25">
        <v>49.018167703319797</v>
      </c>
      <c r="AMC6" s="25">
        <v>48.179281754611402</v>
      </c>
      <c r="AMD6" s="25">
        <v>47.268430791180897</v>
      </c>
    </row>
    <row r="7" spans="1:1018">
      <c r="A7" s="6" t="s">
        <v>29</v>
      </c>
      <c r="B7" s="5">
        <v>153.77000000000001</v>
      </c>
      <c r="C7" s="5">
        <v>158.70599999999999</v>
      </c>
      <c r="D7" s="5">
        <v>163.428</v>
      </c>
      <c r="E7" s="5">
        <v>168.06100000000001</v>
      </c>
      <c r="F7" s="5">
        <v>172.816</v>
      </c>
      <c r="G7" s="5">
        <v>177.83</v>
      </c>
      <c r="H7" s="5">
        <v>183.114</v>
      </c>
      <c r="I7" s="5">
        <v>188.642</v>
      </c>
      <c r="J7" s="5">
        <v>194.387</v>
      </c>
      <c r="K7" s="5">
        <v>200.31399999999999</v>
      </c>
      <c r="L7" s="5">
        <v>206.386</v>
      </c>
      <c r="M7" s="5">
        <v>212.62200000000001</v>
      </c>
      <c r="N7" s="5">
        <v>219.00800000000001</v>
      </c>
      <c r="O7" s="5">
        <v>225.52099999999999</v>
      </c>
      <c r="P7" s="5">
        <v>232.13300000000001</v>
      </c>
      <c r="Q7" s="5">
        <v>238.80099999999999</v>
      </c>
      <c r="R7" s="5">
        <v>245.529</v>
      </c>
      <c r="S7" s="5">
        <v>252.30699999999999</v>
      </c>
      <c r="T7" s="5">
        <v>259.13900000000001</v>
      </c>
      <c r="U7" s="5">
        <v>265.98599999999999</v>
      </c>
      <c r="V7" s="5">
        <v>272.85300000000001</v>
      </c>
      <c r="W7" s="5">
        <v>279.726</v>
      </c>
      <c r="X7" s="5">
        <v>286.62599999999998</v>
      </c>
      <c r="Y7" s="5">
        <v>293.59399999999999</v>
      </c>
      <c r="Z7" s="5">
        <v>300.70600000000002</v>
      </c>
      <c r="AA7" s="5">
        <v>308.012</v>
      </c>
      <c r="AB7" s="5">
        <v>315.52499999999998</v>
      </c>
      <c r="AC7" s="5">
        <v>323.238</v>
      </c>
      <c r="AD7" s="5">
        <v>331.15699999999998</v>
      </c>
      <c r="AE7" s="5">
        <v>339.28399999999999</v>
      </c>
      <c r="AF7" s="5">
        <v>347.62700000000001</v>
      </c>
      <c r="AG7" s="5">
        <v>356.18799999999999</v>
      </c>
      <c r="AH7" s="5">
        <v>364.95100000000002</v>
      </c>
      <c r="AI7" s="5">
        <v>373.89499999999998</v>
      </c>
      <c r="AJ7" s="5">
        <v>382.95299999999997</v>
      </c>
      <c r="AK7" s="5">
        <v>392.089</v>
      </c>
      <c r="AL7" s="5">
        <v>401.274</v>
      </c>
      <c r="AM7" s="5">
        <v>410.52199999999999</v>
      </c>
      <c r="AN7" s="5">
        <v>419.834</v>
      </c>
      <c r="AO7" s="5">
        <v>429.21</v>
      </c>
      <c r="AP7" s="5">
        <v>438.65300000000002</v>
      </c>
      <c r="AQ7" s="5">
        <v>448.16399999999999</v>
      </c>
      <c r="AR7" s="5">
        <v>457.72199999999998</v>
      </c>
      <c r="AS7" s="5">
        <v>467.33800000000002</v>
      </c>
      <c r="AT7" s="5">
        <v>477.00900000000001</v>
      </c>
      <c r="AU7" s="5">
        <v>486.72800000000001</v>
      </c>
      <c r="AV7" s="5">
        <v>496.48899999999998</v>
      </c>
      <c r="AW7" s="5">
        <v>506.29599999999999</v>
      </c>
      <c r="AX7" s="5">
        <v>516.15300000000002</v>
      </c>
      <c r="AY7" s="5">
        <v>526.06600000000003</v>
      </c>
      <c r="AZ7" s="5">
        <v>536.01599999999996</v>
      </c>
      <c r="BA7" s="5">
        <v>546.01800000000003</v>
      </c>
      <c r="BB7" s="5">
        <v>556.07299999999998</v>
      </c>
      <c r="BC7" s="5">
        <v>566.16600000000005</v>
      </c>
      <c r="BD7" s="5">
        <v>576.30100000000004</v>
      </c>
      <c r="BE7" s="5">
        <v>586.47199999999998</v>
      </c>
      <c r="BF7" s="5">
        <v>596.66899999999998</v>
      </c>
      <c r="BG7" s="5">
        <v>606.89200000000005</v>
      </c>
      <c r="BH7" s="5">
        <v>617.15099999999995</v>
      </c>
      <c r="BI7" s="5">
        <v>627.42100000000005</v>
      </c>
      <c r="BJ7" s="5">
        <v>637.70500000000004</v>
      </c>
      <c r="BK7" s="5">
        <v>648</v>
      </c>
      <c r="BL7" s="5">
        <v>658.3</v>
      </c>
      <c r="BM7" s="5">
        <v>668.59400000000005</v>
      </c>
      <c r="BN7" s="5">
        <v>678.87</v>
      </c>
      <c r="BO7" s="5">
        <v>689.13400000000001</v>
      </c>
      <c r="BP7" s="5">
        <v>699.35799999999995</v>
      </c>
      <c r="BQ7" s="5">
        <v>709.55499999999995</v>
      </c>
      <c r="BR7" s="5">
        <v>719.69799999999998</v>
      </c>
      <c r="BS7" s="5">
        <v>729.78099999999995</v>
      </c>
      <c r="BT7" s="5">
        <v>739.79300000000001</v>
      </c>
      <c r="BU7" s="5">
        <v>749.73</v>
      </c>
      <c r="BV7" s="5">
        <v>759.58</v>
      </c>
      <c r="BW7" s="5">
        <v>769.34699999999998</v>
      </c>
      <c r="BX7" s="5">
        <v>779.03599999999994</v>
      </c>
      <c r="BY7" s="5">
        <v>788.65</v>
      </c>
      <c r="BZ7" s="5">
        <v>798.18200000000002</v>
      </c>
      <c r="CA7" s="5">
        <v>807.62599999999998</v>
      </c>
      <c r="CB7" s="5">
        <v>816.98599999999999</v>
      </c>
      <c r="CC7" s="5">
        <v>826.22400000000005</v>
      </c>
      <c r="CD7" s="5">
        <v>835.35799999999995</v>
      </c>
      <c r="CE7" s="5">
        <v>844.38199999999995</v>
      </c>
      <c r="CF7" s="5">
        <v>853.27700000000004</v>
      </c>
      <c r="CG7" s="5">
        <v>862.05899999999997</v>
      </c>
      <c r="CH7" s="5">
        <v>870.73</v>
      </c>
      <c r="CI7" s="5">
        <v>879.29600000000005</v>
      </c>
      <c r="CJ7" s="5">
        <v>887.75300000000004</v>
      </c>
      <c r="CK7" s="5">
        <v>896.09799999999996</v>
      </c>
      <c r="CL7" s="5">
        <v>904.32100000000003</v>
      </c>
      <c r="CM7" s="5">
        <v>912.41399999999999</v>
      </c>
      <c r="CN7" s="5">
        <v>920.37400000000002</v>
      </c>
      <c r="CO7" s="5">
        <v>928.2</v>
      </c>
      <c r="CP7" s="5">
        <v>935.88199999999995</v>
      </c>
      <c r="CQ7" s="5">
        <v>943.41800000000001</v>
      </c>
      <c r="CR7" s="5">
        <v>950.803</v>
      </c>
      <c r="CS7" s="5">
        <v>958.03</v>
      </c>
      <c r="CT7" s="5">
        <v>965.10299999999995</v>
      </c>
      <c r="CU7" s="5">
        <v>972.00599999999997</v>
      </c>
      <c r="CV7" s="5">
        <v>978.74699999999996</v>
      </c>
      <c r="CW7" s="5">
        <v>985.32299999999998</v>
      </c>
      <c r="CX7" s="5">
        <v>991.73699999999997</v>
      </c>
      <c r="CY7" s="5">
        <v>997.99900000000002</v>
      </c>
      <c r="CZ7" s="5">
        <v>1004.092</v>
      </c>
      <c r="DA7" s="5">
        <v>1010.016</v>
      </c>
      <c r="DB7" s="5">
        <v>1015.758</v>
      </c>
      <c r="DC7" s="5">
        <v>1021.322</v>
      </c>
      <c r="DD7" s="5">
        <v>1026.7049999999999</v>
      </c>
      <c r="DE7" s="5">
        <v>1031.8979999999999</v>
      </c>
      <c r="DF7" s="5">
        <v>1036.905</v>
      </c>
      <c r="DG7" s="5">
        <v>1041.7460000000001</v>
      </c>
      <c r="DH7" s="5">
        <v>1046.404</v>
      </c>
      <c r="DI7" s="5">
        <v>1050.895</v>
      </c>
      <c r="DJ7" s="5">
        <v>1055.2059999999999</v>
      </c>
      <c r="DK7" s="5">
        <v>1059.3430000000001</v>
      </c>
      <c r="DL7" s="5">
        <v>1063.306</v>
      </c>
      <c r="DM7" s="5">
        <v>1067.096</v>
      </c>
      <c r="DN7" s="5">
        <v>1070.703</v>
      </c>
      <c r="DO7" s="5">
        <v>1074.134</v>
      </c>
      <c r="DP7" s="5">
        <v>1077.4000000000001</v>
      </c>
      <c r="DQ7" s="5">
        <v>1080.498</v>
      </c>
      <c r="DR7" s="5">
        <v>1083.441</v>
      </c>
      <c r="DS7" s="5">
        <v>154.06100000000001</v>
      </c>
      <c r="DT7" s="5">
        <v>158.911</v>
      </c>
      <c r="DU7" s="5">
        <v>163.51599999999999</v>
      </c>
      <c r="DV7" s="5">
        <v>168.02699999999999</v>
      </c>
      <c r="DW7" s="5">
        <v>172.63900000000001</v>
      </c>
      <c r="DX7" s="5">
        <v>177.50700000000001</v>
      </c>
      <c r="DY7" s="5">
        <v>182.65100000000001</v>
      </c>
      <c r="DZ7" s="5">
        <v>188.005</v>
      </c>
      <c r="EA7" s="5">
        <v>193.577</v>
      </c>
      <c r="EB7" s="5">
        <v>199.32400000000001</v>
      </c>
      <c r="EC7" s="5">
        <v>205.21199999999999</v>
      </c>
      <c r="ED7" s="5">
        <v>211.251</v>
      </c>
      <c r="EE7" s="5">
        <v>217.446</v>
      </c>
      <c r="EF7" s="5">
        <v>223.749</v>
      </c>
      <c r="EG7" s="5">
        <v>230.14699999999999</v>
      </c>
      <c r="EH7" s="5">
        <v>236.59299999999999</v>
      </c>
      <c r="EI7" s="5">
        <v>243.096</v>
      </c>
      <c r="EJ7" s="5">
        <v>249.648</v>
      </c>
      <c r="EK7" s="5">
        <v>256.24299999999999</v>
      </c>
      <c r="EL7" s="5">
        <v>262.86700000000002</v>
      </c>
      <c r="EM7" s="5">
        <v>269.505</v>
      </c>
      <c r="EN7" s="5">
        <v>276.16899999999998</v>
      </c>
      <c r="EO7" s="5">
        <v>282.85399999999998</v>
      </c>
      <c r="EP7" s="5">
        <v>289.61900000000003</v>
      </c>
      <c r="EQ7" s="5">
        <v>296.524</v>
      </c>
      <c r="ER7" s="5">
        <v>303.613</v>
      </c>
      <c r="ES7" s="5">
        <v>310.90199999999999</v>
      </c>
      <c r="ET7" s="5">
        <v>318.38600000000002</v>
      </c>
      <c r="EU7" s="5">
        <v>326.07</v>
      </c>
      <c r="EV7" s="5">
        <v>333.96699999999998</v>
      </c>
      <c r="EW7" s="5">
        <v>342.06900000000002</v>
      </c>
      <c r="EX7" s="5">
        <v>350.39</v>
      </c>
      <c r="EY7" s="5">
        <v>358.91399999999999</v>
      </c>
      <c r="EZ7" s="5">
        <v>367.61599999999999</v>
      </c>
      <c r="FA7" s="5">
        <v>376.43700000000001</v>
      </c>
      <c r="FB7" s="5">
        <v>385.346</v>
      </c>
      <c r="FC7" s="5">
        <v>394.32299999999998</v>
      </c>
      <c r="FD7" s="5">
        <v>403.36799999999999</v>
      </c>
      <c r="FE7" s="5">
        <v>412.488</v>
      </c>
      <c r="FF7" s="5">
        <v>421.68099999999998</v>
      </c>
      <c r="FG7" s="5">
        <v>430.94200000000001</v>
      </c>
      <c r="FH7" s="5">
        <v>440.29199999999997</v>
      </c>
      <c r="FI7" s="5">
        <v>449.68900000000002</v>
      </c>
      <c r="FJ7" s="5">
        <v>459.154</v>
      </c>
      <c r="FK7" s="5">
        <v>468.68400000000003</v>
      </c>
      <c r="FL7" s="5">
        <v>478.274</v>
      </c>
      <c r="FM7" s="5">
        <v>487.92599999999999</v>
      </c>
      <c r="FN7" s="5">
        <v>497.62299999999999</v>
      </c>
      <c r="FO7" s="5">
        <v>507.39600000000002</v>
      </c>
      <c r="FP7" s="5">
        <v>517.21699999999998</v>
      </c>
      <c r="FQ7" s="5">
        <v>527.09500000000003</v>
      </c>
      <c r="FR7" s="5">
        <v>537.03899999999999</v>
      </c>
      <c r="FS7" s="5">
        <v>547.03700000000003</v>
      </c>
      <c r="FT7" s="5">
        <v>557.08699999999999</v>
      </c>
      <c r="FU7" s="5">
        <v>567.19200000000001</v>
      </c>
      <c r="FV7" s="5">
        <v>577.33299999999997</v>
      </c>
      <c r="FW7" s="5">
        <v>587.52099999999996</v>
      </c>
      <c r="FX7" s="5">
        <v>597.75099999999998</v>
      </c>
      <c r="FY7" s="5">
        <v>608.01700000000005</v>
      </c>
      <c r="FZ7" s="5">
        <v>618.30999999999995</v>
      </c>
      <c r="GA7" s="5">
        <v>628.62800000000004</v>
      </c>
      <c r="GB7" s="5">
        <v>638.976</v>
      </c>
      <c r="GC7" s="5">
        <v>649.34</v>
      </c>
      <c r="GD7" s="5">
        <v>659.71400000000006</v>
      </c>
      <c r="GE7" s="5">
        <v>670.08799999999997</v>
      </c>
      <c r="GF7" s="5">
        <v>680.45600000000002</v>
      </c>
      <c r="GG7" s="5">
        <v>690.81600000000003</v>
      </c>
      <c r="GH7" s="5">
        <v>701.154</v>
      </c>
      <c r="GI7" s="5">
        <v>711.45600000000002</v>
      </c>
      <c r="GJ7" s="5">
        <v>721.73500000000001</v>
      </c>
      <c r="GK7" s="5">
        <v>731.94500000000005</v>
      </c>
      <c r="GL7" s="5">
        <v>742.09199999999998</v>
      </c>
      <c r="GM7" s="5">
        <v>752.18600000000004</v>
      </c>
      <c r="GN7" s="5">
        <v>762.21600000000001</v>
      </c>
      <c r="GO7" s="5">
        <v>772.18</v>
      </c>
      <c r="GP7" s="5">
        <v>782.09400000000005</v>
      </c>
      <c r="GQ7" s="5">
        <v>791.93700000000001</v>
      </c>
      <c r="GR7" s="5">
        <v>801.71299999999997</v>
      </c>
      <c r="GS7" s="5">
        <v>811.42499999999995</v>
      </c>
      <c r="GT7" s="5">
        <v>821.03399999999999</v>
      </c>
      <c r="GU7" s="5">
        <v>830.55700000000002</v>
      </c>
      <c r="GV7" s="5">
        <v>839.97900000000004</v>
      </c>
      <c r="GW7" s="5">
        <v>849.29499999999996</v>
      </c>
      <c r="GX7" s="5">
        <v>858.52800000000002</v>
      </c>
      <c r="GY7" s="5">
        <v>867.654</v>
      </c>
      <c r="GZ7" s="5">
        <v>876.69100000000003</v>
      </c>
      <c r="HA7" s="5">
        <v>885.63599999999997</v>
      </c>
      <c r="HB7" s="5">
        <v>894.47900000000004</v>
      </c>
      <c r="HC7" s="5">
        <v>903.22400000000005</v>
      </c>
      <c r="HD7" s="5">
        <v>911.85699999999997</v>
      </c>
      <c r="HE7" s="5">
        <v>920.37</v>
      </c>
      <c r="HF7" s="5">
        <v>928.75199999999995</v>
      </c>
      <c r="HG7" s="5">
        <v>937.00400000000002</v>
      </c>
      <c r="HH7" s="5">
        <v>945.12900000000002</v>
      </c>
      <c r="HI7" s="5">
        <v>953.11699999999996</v>
      </c>
      <c r="HJ7" s="5">
        <v>960.95799999999997</v>
      </c>
      <c r="HK7" s="5">
        <v>968.64700000000005</v>
      </c>
      <c r="HL7" s="5">
        <v>976.18499999999995</v>
      </c>
      <c r="HM7" s="5">
        <v>983.57399999999996</v>
      </c>
      <c r="HN7" s="5">
        <v>990.81399999999996</v>
      </c>
      <c r="HO7" s="5">
        <v>997.9</v>
      </c>
      <c r="HP7" s="5">
        <v>1004.845</v>
      </c>
      <c r="HQ7" s="5">
        <v>1011.633</v>
      </c>
      <c r="HR7" s="5">
        <v>1018.261</v>
      </c>
      <c r="HS7" s="5">
        <v>1024.7159999999999</v>
      </c>
      <c r="HT7" s="5">
        <v>1030.99</v>
      </c>
      <c r="HU7" s="5">
        <v>1037.087</v>
      </c>
      <c r="HV7" s="5">
        <v>1043.0029999999999</v>
      </c>
      <c r="HW7" s="5">
        <v>1048.7280000000001</v>
      </c>
      <c r="HX7" s="5">
        <v>1054.28</v>
      </c>
      <c r="HY7" s="5">
        <v>1059.634</v>
      </c>
      <c r="HZ7" s="5">
        <v>1064.8119999999999</v>
      </c>
      <c r="IA7" s="5">
        <v>1069.8040000000001</v>
      </c>
      <c r="IB7" s="5">
        <v>1074.6120000000001</v>
      </c>
      <c r="IC7" s="5">
        <v>1079.23</v>
      </c>
      <c r="ID7" s="5">
        <v>1083.6600000000001</v>
      </c>
      <c r="IE7" s="5">
        <v>1087.9059999999999</v>
      </c>
      <c r="IF7" s="5">
        <v>1091.9649999999999</v>
      </c>
      <c r="IG7" s="5">
        <v>1095.8389999999999</v>
      </c>
      <c r="IH7" s="5">
        <v>1099.539</v>
      </c>
      <c r="II7" s="5">
        <v>1103.068</v>
      </c>
      <c r="IJ7" s="5">
        <v>307.83100000000002</v>
      </c>
      <c r="IK7" s="5">
        <v>317.61700000000002</v>
      </c>
      <c r="IL7" s="5">
        <v>326.94400000000002</v>
      </c>
      <c r="IM7" s="5">
        <v>336.08800000000002</v>
      </c>
      <c r="IN7" s="5">
        <v>345.45499999999998</v>
      </c>
      <c r="IO7" s="5">
        <v>355.33699999999999</v>
      </c>
      <c r="IP7" s="5">
        <v>365.76499999999999</v>
      </c>
      <c r="IQ7" s="5">
        <v>376.64699999999999</v>
      </c>
      <c r="IR7" s="5">
        <v>387.964</v>
      </c>
      <c r="IS7" s="5">
        <v>399.63799999999998</v>
      </c>
      <c r="IT7" s="5">
        <v>411.59800000000001</v>
      </c>
      <c r="IU7" s="5">
        <v>423.87299999999999</v>
      </c>
      <c r="IV7" s="5">
        <v>436.45400000000001</v>
      </c>
      <c r="IW7" s="5">
        <v>449.27</v>
      </c>
      <c r="IX7" s="5">
        <v>462.28</v>
      </c>
      <c r="IY7" s="5">
        <v>475.39400000000001</v>
      </c>
      <c r="IZ7" s="5">
        <v>488.625</v>
      </c>
      <c r="JA7" s="5">
        <v>501.95499999999998</v>
      </c>
      <c r="JB7" s="5">
        <v>515.38199999999995</v>
      </c>
      <c r="JC7" s="5">
        <v>528.85299999999995</v>
      </c>
      <c r="JD7" s="5">
        <v>542.35799999999995</v>
      </c>
      <c r="JE7" s="5">
        <v>555.89499999999998</v>
      </c>
      <c r="JF7" s="5">
        <v>569.48</v>
      </c>
      <c r="JG7" s="5">
        <v>583.21299999999997</v>
      </c>
      <c r="JH7" s="5">
        <v>597.23</v>
      </c>
      <c r="JI7" s="5">
        <v>611.625</v>
      </c>
      <c r="JJ7" s="5">
        <v>626.42700000000002</v>
      </c>
      <c r="JK7" s="5">
        <v>641.62400000000002</v>
      </c>
      <c r="JL7" s="5">
        <v>657.22699999999998</v>
      </c>
      <c r="JM7" s="5">
        <v>673.25099999999998</v>
      </c>
      <c r="JN7" s="5">
        <v>689.69600000000003</v>
      </c>
      <c r="JO7" s="5">
        <v>706.57799999999997</v>
      </c>
      <c r="JP7" s="5">
        <v>723.86500000000001</v>
      </c>
      <c r="JQ7" s="5">
        <v>741.51099999999997</v>
      </c>
      <c r="JR7" s="5">
        <v>759.39</v>
      </c>
      <c r="JS7" s="5">
        <v>777.43499999999995</v>
      </c>
      <c r="JT7" s="5">
        <v>795.59699999999998</v>
      </c>
      <c r="JU7" s="5">
        <v>813.89</v>
      </c>
      <c r="JV7" s="5">
        <v>832.322</v>
      </c>
      <c r="JW7" s="5">
        <v>850.89099999999996</v>
      </c>
      <c r="JX7" s="5">
        <v>869.59500000000003</v>
      </c>
      <c r="JY7" s="5">
        <v>888.45600000000002</v>
      </c>
      <c r="JZ7" s="5">
        <v>907.41099999999994</v>
      </c>
      <c r="KA7" s="5">
        <v>926.49199999999996</v>
      </c>
      <c r="KB7" s="5">
        <v>945.69299999999998</v>
      </c>
      <c r="KC7" s="5">
        <v>965.00199999999995</v>
      </c>
      <c r="KD7" s="5">
        <v>984.41499999999996</v>
      </c>
      <c r="KE7" s="5">
        <v>1003.919</v>
      </c>
      <c r="KF7" s="5">
        <v>1023.549</v>
      </c>
      <c r="KG7" s="5">
        <v>1043.2829999999999</v>
      </c>
      <c r="KH7" s="5">
        <v>1063.1110000000001</v>
      </c>
      <c r="KI7" s="5">
        <v>1083.057</v>
      </c>
      <c r="KJ7" s="5">
        <v>1103.1099999999999</v>
      </c>
      <c r="KK7" s="5">
        <v>1123.2529999999999</v>
      </c>
      <c r="KL7" s="5">
        <v>1143.4929999999999</v>
      </c>
      <c r="KM7" s="5">
        <v>1163.8050000000001</v>
      </c>
      <c r="KN7" s="5">
        <v>1184.19</v>
      </c>
      <c r="KO7" s="5">
        <v>1204.643</v>
      </c>
      <c r="KP7" s="5">
        <v>1225.1679999999999</v>
      </c>
      <c r="KQ7" s="5">
        <v>1245.731</v>
      </c>
      <c r="KR7" s="5">
        <v>1266.3330000000001</v>
      </c>
      <c r="KS7" s="5">
        <v>1286.9760000000001</v>
      </c>
      <c r="KT7" s="5">
        <v>1307.6400000000001</v>
      </c>
      <c r="KU7" s="5">
        <v>1328.308</v>
      </c>
      <c r="KV7" s="5">
        <v>1348.9580000000001</v>
      </c>
      <c r="KW7" s="5">
        <v>1369.59</v>
      </c>
      <c r="KX7" s="5">
        <v>1390.174</v>
      </c>
      <c r="KY7" s="5">
        <v>1410.7090000000001</v>
      </c>
      <c r="KZ7" s="5">
        <v>1431.154</v>
      </c>
      <c r="LA7" s="5">
        <v>1451.5160000000001</v>
      </c>
      <c r="LB7" s="5">
        <v>1471.7380000000001</v>
      </c>
      <c r="LC7" s="5">
        <v>1491.8219999999999</v>
      </c>
      <c r="LD7" s="5">
        <v>1511.7660000000001</v>
      </c>
      <c r="LE7" s="5">
        <v>1531.5630000000001</v>
      </c>
      <c r="LF7" s="5">
        <v>1551.2159999999999</v>
      </c>
      <c r="LG7" s="5">
        <v>1570.7439999999999</v>
      </c>
      <c r="LH7" s="5">
        <v>1590.1189999999999</v>
      </c>
      <c r="LI7" s="5">
        <v>1609.3389999999999</v>
      </c>
      <c r="LJ7" s="5">
        <v>1628.4110000000001</v>
      </c>
      <c r="LK7" s="5">
        <v>1647.258</v>
      </c>
      <c r="LL7" s="5">
        <v>1665.915</v>
      </c>
      <c r="LM7" s="5">
        <v>1684.3610000000001</v>
      </c>
      <c r="LN7" s="5">
        <v>1702.5719999999999</v>
      </c>
      <c r="LO7" s="5">
        <v>1720.587</v>
      </c>
      <c r="LP7" s="5">
        <v>1738.384</v>
      </c>
      <c r="LQ7" s="5">
        <v>1755.9870000000001</v>
      </c>
      <c r="LR7" s="5">
        <v>1773.3889999999999</v>
      </c>
      <c r="LS7" s="5">
        <v>1790.577</v>
      </c>
      <c r="LT7" s="5">
        <v>1807.5450000000001</v>
      </c>
      <c r="LU7" s="5">
        <v>1824.271</v>
      </c>
      <c r="LV7" s="5">
        <v>1840.7439999999999</v>
      </c>
      <c r="LW7" s="5">
        <v>1856.952</v>
      </c>
      <c r="LX7" s="5">
        <v>1872.886</v>
      </c>
      <c r="LY7" s="5">
        <v>1888.547</v>
      </c>
      <c r="LZ7" s="5">
        <v>1903.92</v>
      </c>
      <c r="MA7" s="5">
        <v>1918.9880000000001</v>
      </c>
      <c r="MB7" s="5">
        <v>1933.75</v>
      </c>
      <c r="MC7" s="5">
        <v>1948.191</v>
      </c>
      <c r="MD7" s="5">
        <v>1962.3209999999999</v>
      </c>
      <c r="ME7" s="5">
        <v>1976.1369999999999</v>
      </c>
      <c r="MF7" s="5">
        <v>1989.6369999999999</v>
      </c>
      <c r="MG7" s="5">
        <v>2002.8440000000001</v>
      </c>
      <c r="MH7" s="5">
        <v>2015.7249999999999</v>
      </c>
      <c r="MI7" s="5">
        <v>2028.277</v>
      </c>
      <c r="MJ7" s="5">
        <v>2040.4739999999999</v>
      </c>
      <c r="MK7" s="5">
        <v>2052.3119999999999</v>
      </c>
      <c r="ML7" s="5">
        <v>2063.7919999999999</v>
      </c>
      <c r="MM7" s="5">
        <v>2074.9009999999998</v>
      </c>
      <c r="MN7" s="5">
        <v>2085.6329999999998</v>
      </c>
      <c r="MO7" s="5">
        <v>2096.0259999999998</v>
      </c>
      <c r="MP7" s="5">
        <v>2106.038</v>
      </c>
      <c r="MQ7" s="5">
        <v>2115.7069999999999</v>
      </c>
      <c r="MR7" s="5">
        <v>2125.0100000000002</v>
      </c>
      <c r="MS7" s="5">
        <v>2133.9549999999999</v>
      </c>
      <c r="MT7" s="5">
        <v>2142.5360000000001</v>
      </c>
      <c r="MU7" s="5">
        <v>2150.7559999999999</v>
      </c>
      <c r="MV7" s="5">
        <v>2158.6089999999999</v>
      </c>
      <c r="MW7" s="5">
        <v>2166.0990000000002</v>
      </c>
      <c r="MX7" s="5">
        <v>2173.239</v>
      </c>
      <c r="MY7" s="5">
        <v>2180.0369999999998</v>
      </c>
      <c r="MZ7" s="5">
        <v>2186.509</v>
      </c>
      <c r="NA7" s="16">
        <v>2.87</v>
      </c>
      <c r="NB7" s="16">
        <v>2.94</v>
      </c>
      <c r="NC7" s="16">
        <v>2.8820000000000001</v>
      </c>
      <c r="ND7" s="16">
        <v>2.6349999999999998</v>
      </c>
      <c r="NE7" s="16">
        <v>2.4039999999999999</v>
      </c>
      <c r="NF7" s="16">
        <v>2.403</v>
      </c>
      <c r="NG7" s="16">
        <v>2.395</v>
      </c>
      <c r="NH7" s="16">
        <v>2.2410000000000001</v>
      </c>
      <c r="NI7" s="16">
        <v>2.0819999999999999</v>
      </c>
      <c r="NJ7" s="16">
        <v>1.9359999999999999</v>
      </c>
      <c r="NK7" s="16">
        <v>1.81</v>
      </c>
      <c r="NL7" s="16">
        <v>1.6890000000000001</v>
      </c>
      <c r="NM7" s="16">
        <v>1.5680000000000001</v>
      </c>
      <c r="NN7" s="16">
        <v>1.4390000000000001</v>
      </c>
      <c r="NO7" s="16">
        <v>1.302</v>
      </c>
      <c r="NP7" s="16">
        <v>1.177</v>
      </c>
      <c r="NQ7" s="16">
        <v>1.0529999999999999</v>
      </c>
      <c r="NR7" s="16">
        <v>0.94299999999999995</v>
      </c>
      <c r="NS7" s="16">
        <v>0.83299999999999996</v>
      </c>
      <c r="NT7" s="16">
        <v>0.72299999999999998</v>
      </c>
      <c r="NU7" s="16">
        <v>0.62</v>
      </c>
      <c r="NV7" s="16">
        <v>0.51700000000000002</v>
      </c>
      <c r="NW7" s="16">
        <v>0.42</v>
      </c>
      <c r="NX7" s="182">
        <v>0.33</v>
      </c>
      <c r="NY7" s="16">
        <v>50.7</v>
      </c>
      <c r="NZ7" s="16">
        <v>53.72</v>
      </c>
      <c r="OA7" s="16">
        <v>56.27</v>
      </c>
      <c r="OB7" s="16">
        <v>57.75</v>
      </c>
      <c r="OC7" s="16">
        <v>58.01</v>
      </c>
      <c r="OD7" s="16">
        <v>59.31</v>
      </c>
      <c r="OE7" s="16">
        <v>61.2</v>
      </c>
      <c r="OF7" s="16">
        <v>62.27</v>
      </c>
      <c r="OG7" s="16">
        <v>63.24</v>
      </c>
      <c r="OH7" s="16">
        <v>64.09</v>
      </c>
      <c r="OI7" s="16">
        <v>64.849999999999994</v>
      </c>
      <c r="OJ7" s="16">
        <v>65.540000000000006</v>
      </c>
      <c r="OK7" s="16">
        <v>66.17</v>
      </c>
      <c r="OL7" s="16">
        <v>66.77</v>
      </c>
      <c r="OM7" s="16">
        <v>67.319999999999993</v>
      </c>
      <c r="ON7" s="16">
        <v>67.849999999999994</v>
      </c>
      <c r="OO7" s="16">
        <v>68.38</v>
      </c>
      <c r="OP7" s="16">
        <v>68.87</v>
      </c>
      <c r="OQ7" s="16">
        <v>69.39</v>
      </c>
      <c r="OR7" s="16">
        <v>69.91</v>
      </c>
      <c r="OS7" s="16">
        <v>70.44</v>
      </c>
      <c r="OT7" s="16">
        <v>71</v>
      </c>
      <c r="OU7" s="16">
        <v>71.59</v>
      </c>
      <c r="OV7" s="16">
        <v>72.180000000000007</v>
      </c>
      <c r="OW7" s="16">
        <v>53.91</v>
      </c>
      <c r="OX7" s="16">
        <v>56.89</v>
      </c>
      <c r="OY7" s="16">
        <v>59.4</v>
      </c>
      <c r="OZ7" s="16">
        <v>60.85</v>
      </c>
      <c r="PA7" s="16">
        <v>61.24</v>
      </c>
      <c r="PB7" s="16">
        <v>62.51</v>
      </c>
      <c r="PC7" s="16">
        <v>64.5</v>
      </c>
      <c r="PD7" s="16">
        <v>65.760000000000005</v>
      </c>
      <c r="PE7" s="16">
        <v>66.88</v>
      </c>
      <c r="PF7" s="16">
        <v>67.900000000000006</v>
      </c>
      <c r="PG7" s="16">
        <v>68.819999999999993</v>
      </c>
      <c r="PH7" s="16">
        <v>69.680000000000007</v>
      </c>
      <c r="PI7" s="16">
        <v>70.48</v>
      </c>
      <c r="PJ7" s="16">
        <v>71.239999999999995</v>
      </c>
      <c r="PK7" s="16">
        <v>71.97</v>
      </c>
      <c r="PL7" s="16">
        <v>72.66</v>
      </c>
      <c r="PM7" s="16">
        <v>73.33</v>
      </c>
      <c r="PN7" s="16">
        <v>73.97</v>
      </c>
      <c r="PO7" s="16">
        <v>74.61</v>
      </c>
      <c r="PP7" s="16">
        <v>75.22</v>
      </c>
      <c r="PQ7" s="16">
        <v>75.83</v>
      </c>
      <c r="PR7" s="16">
        <v>76.42</v>
      </c>
      <c r="PS7" s="16">
        <v>77</v>
      </c>
      <c r="PT7" s="16">
        <v>77.569999999999993</v>
      </c>
      <c r="PU7" s="16">
        <v>52.287999999999997</v>
      </c>
      <c r="PV7" s="16">
        <v>55.29</v>
      </c>
      <c r="PW7" s="16">
        <v>57.82</v>
      </c>
      <c r="PX7" s="16">
        <v>59.286999999999999</v>
      </c>
      <c r="PY7" s="16">
        <v>59.601999999999997</v>
      </c>
      <c r="PZ7" s="16">
        <v>60.886000000000003</v>
      </c>
      <c r="QA7" s="16">
        <v>62.825000000000003</v>
      </c>
      <c r="QB7" s="16">
        <v>63.982999999999997</v>
      </c>
      <c r="QC7" s="16">
        <v>65.025999999999996</v>
      </c>
      <c r="QD7" s="16">
        <v>65.956999999999994</v>
      </c>
      <c r="QE7" s="16">
        <v>66.787999999999997</v>
      </c>
      <c r="QF7" s="16">
        <v>67.56</v>
      </c>
      <c r="QG7" s="16">
        <v>68.271000000000001</v>
      </c>
      <c r="QH7" s="16">
        <v>68.947000000000003</v>
      </c>
      <c r="QI7" s="16">
        <v>69.585999999999999</v>
      </c>
      <c r="QJ7" s="16">
        <v>70.195999999999998</v>
      </c>
      <c r="QK7" s="16">
        <v>70.787000000000006</v>
      </c>
      <c r="QL7" s="16">
        <v>71.352000000000004</v>
      </c>
      <c r="QM7" s="16">
        <v>71.930999999999997</v>
      </c>
      <c r="QN7" s="16">
        <v>72.498000000000005</v>
      </c>
      <c r="QO7" s="16">
        <v>73.069999999999993</v>
      </c>
      <c r="QP7" s="16">
        <v>73.647000000000006</v>
      </c>
      <c r="QQ7" s="16">
        <v>74.244</v>
      </c>
      <c r="QR7" s="16">
        <v>74.828000000000003</v>
      </c>
      <c r="QS7" s="5">
        <v>108.875</v>
      </c>
      <c r="QT7" s="5">
        <v>93.376000000000005</v>
      </c>
      <c r="QU7" s="5">
        <v>80.948999999999998</v>
      </c>
      <c r="QV7" s="5">
        <v>74</v>
      </c>
      <c r="QW7" s="5">
        <v>72.527000000000001</v>
      </c>
      <c r="QX7" s="5">
        <v>66.629000000000005</v>
      </c>
      <c r="QY7" s="5">
        <v>58.061</v>
      </c>
      <c r="QZ7" s="5">
        <v>53.098999999999997</v>
      </c>
      <c r="RA7" s="5">
        <v>48.713999999999999</v>
      </c>
      <c r="RB7" s="5">
        <v>44.86</v>
      </c>
      <c r="RC7" s="5">
        <v>41.448999999999998</v>
      </c>
      <c r="RD7" s="5">
        <v>38.284999999999997</v>
      </c>
      <c r="RE7" s="5">
        <v>35.469000000000001</v>
      </c>
      <c r="RF7" s="5">
        <v>32.892000000000003</v>
      </c>
      <c r="RG7" s="5">
        <v>30.518000000000001</v>
      </c>
      <c r="RH7" s="5">
        <v>28.388999999999999</v>
      </c>
      <c r="RI7" s="5">
        <v>26.513999999999999</v>
      </c>
      <c r="RJ7" s="5">
        <v>24.79</v>
      </c>
      <c r="RK7" s="5">
        <v>23.062000000000001</v>
      </c>
      <c r="RL7" s="5">
        <v>21.462</v>
      </c>
      <c r="RM7" s="5">
        <v>20.013000000000002</v>
      </c>
      <c r="RN7" s="5">
        <v>18.594000000000001</v>
      </c>
      <c r="RO7" s="5">
        <v>17.164999999999999</v>
      </c>
      <c r="RP7" s="5">
        <v>15.831</v>
      </c>
      <c r="RQ7" s="5">
        <v>158.09299999999999</v>
      </c>
      <c r="RR7" s="5">
        <v>133.381</v>
      </c>
      <c r="RS7" s="5">
        <v>113.764</v>
      </c>
      <c r="RT7" s="5">
        <v>102.854</v>
      </c>
      <c r="RU7" s="5">
        <v>100.52200000000001</v>
      </c>
      <c r="RV7" s="5">
        <v>91.308000000000007</v>
      </c>
      <c r="RW7" s="5">
        <v>77.811000000000007</v>
      </c>
      <c r="RX7" s="5">
        <v>70.042000000000002</v>
      </c>
      <c r="RY7" s="5">
        <v>63.158000000000001</v>
      </c>
      <c r="RZ7" s="5">
        <v>57.231999999999999</v>
      </c>
      <c r="SA7" s="5">
        <v>52.119</v>
      </c>
      <c r="SB7" s="5">
        <v>47.594999999999999</v>
      </c>
      <c r="SC7" s="5">
        <v>43.704000000000001</v>
      </c>
      <c r="SD7" s="5">
        <v>40.212000000000003</v>
      </c>
      <c r="SE7" s="5">
        <v>37.03</v>
      </c>
      <c r="SF7" s="5">
        <v>34.213999999999999</v>
      </c>
      <c r="SG7" s="5">
        <v>31.789000000000001</v>
      </c>
      <c r="SH7" s="5">
        <v>29.574999999999999</v>
      </c>
      <c r="SI7" s="5">
        <v>27.369</v>
      </c>
      <c r="SJ7" s="5">
        <v>25.349</v>
      </c>
      <c r="SK7" s="5">
        <v>23.553000000000001</v>
      </c>
      <c r="SL7" s="5">
        <v>21.806000000000001</v>
      </c>
      <c r="SM7" s="5">
        <v>20.053000000000001</v>
      </c>
      <c r="SN7" s="5">
        <v>18.428999999999998</v>
      </c>
      <c r="SO7" s="16">
        <v>7.05</v>
      </c>
      <c r="SP7" s="16">
        <v>6.7</v>
      </c>
      <c r="SQ7" s="16">
        <v>6.1</v>
      </c>
      <c r="SR7" s="16">
        <v>5.6</v>
      </c>
      <c r="SS7" s="16">
        <v>5.2</v>
      </c>
      <c r="ST7" s="16">
        <v>4.9000000000000004</v>
      </c>
      <c r="SU7" s="16">
        <v>4.5999999999999996</v>
      </c>
      <c r="SV7" s="16">
        <v>4.2365000000000004</v>
      </c>
      <c r="SW7" s="16">
        <v>3.9249999999999998</v>
      </c>
      <c r="SX7" s="16">
        <v>3.6591</v>
      </c>
      <c r="SY7" s="16">
        <v>3.4283999999999999</v>
      </c>
      <c r="SZ7" s="16">
        <v>3.226</v>
      </c>
      <c r="TA7" s="16">
        <v>3.0569999999999999</v>
      </c>
      <c r="TB7" s="16">
        <v>2.9095</v>
      </c>
      <c r="TC7" s="16">
        <v>2.7738</v>
      </c>
      <c r="TD7" s="16">
        <v>2.6594000000000002</v>
      </c>
      <c r="TE7" s="16">
        <v>2.5476000000000001</v>
      </c>
      <c r="TF7" s="16">
        <v>2.4550000000000001</v>
      </c>
      <c r="TG7" s="16">
        <v>2.3637000000000001</v>
      </c>
      <c r="TH7" s="16">
        <v>2.2772000000000001</v>
      </c>
      <c r="TI7" s="16">
        <v>2.2033999999999998</v>
      </c>
      <c r="TJ7" s="16">
        <v>2.1316999999999999</v>
      </c>
      <c r="TK7" s="16">
        <v>2.0674999999999999</v>
      </c>
      <c r="TL7" s="16">
        <v>2.0103</v>
      </c>
      <c r="TM7" s="5">
        <v>55.420999999999999</v>
      </c>
      <c r="TN7" s="5">
        <v>82.457999999999998</v>
      </c>
      <c r="TO7" s="5">
        <v>60.247999999999998</v>
      </c>
      <c r="TP7" s="5">
        <v>99.804000000000002</v>
      </c>
      <c r="TQ7" s="5">
        <v>9.9</v>
      </c>
      <c r="TR7" s="5">
        <v>66.052999999999997</v>
      </c>
      <c r="TS7" s="5">
        <v>95.534000000000006</v>
      </c>
      <c r="TT7" s="5">
        <v>68.417000000000002</v>
      </c>
      <c r="TU7" s="5">
        <v>113.90900000000001</v>
      </c>
      <c r="TV7" s="5">
        <v>11.423999999999999</v>
      </c>
      <c r="TW7" s="5">
        <v>75.108000000000004</v>
      </c>
      <c r="TX7" s="5">
        <v>114.004</v>
      </c>
      <c r="TY7" s="5">
        <v>77.977999999999994</v>
      </c>
      <c r="TZ7" s="5">
        <v>131.554</v>
      </c>
      <c r="UA7" s="5">
        <v>12.954000000000001</v>
      </c>
      <c r="UB7" s="5">
        <v>81.760999999999996</v>
      </c>
      <c r="UC7" s="5">
        <v>134.39599999999999</v>
      </c>
      <c r="UD7" s="5">
        <v>91.394000000000005</v>
      </c>
      <c r="UE7" s="5">
        <v>153.18</v>
      </c>
      <c r="UF7" s="5">
        <v>14.663</v>
      </c>
      <c r="UG7" s="5">
        <v>88.751999999999995</v>
      </c>
      <c r="UH7" s="5">
        <v>149.75700000000001</v>
      </c>
      <c r="UI7" s="5">
        <v>109.42400000000001</v>
      </c>
      <c r="UJ7" s="5">
        <v>177.96199999999999</v>
      </c>
      <c r="UK7" s="5">
        <v>16.463000000000001</v>
      </c>
      <c r="UL7" s="5">
        <v>96.692999999999998</v>
      </c>
      <c r="UM7" s="5">
        <v>161.84</v>
      </c>
      <c r="UN7" s="5">
        <v>127.831</v>
      </c>
      <c r="UO7" s="5">
        <v>206.92099999999999</v>
      </c>
      <c r="UP7" s="5">
        <v>18.34</v>
      </c>
      <c r="UQ7" s="5">
        <v>106.76900000000001</v>
      </c>
      <c r="UR7" s="5">
        <v>176.309</v>
      </c>
      <c r="US7" s="5">
        <v>142.09</v>
      </c>
      <c r="UT7" s="5">
        <v>244.179</v>
      </c>
      <c r="UU7" s="5">
        <v>20.349</v>
      </c>
      <c r="UV7" s="5">
        <v>117.259</v>
      </c>
      <c r="UW7" s="5">
        <v>194.815</v>
      </c>
      <c r="UX7" s="5">
        <v>154.464</v>
      </c>
      <c r="UY7" s="5">
        <v>288.40100000000001</v>
      </c>
      <c r="UZ7" s="5">
        <v>22.495999999999999</v>
      </c>
      <c r="VA7" s="5">
        <v>123.508</v>
      </c>
      <c r="VB7" s="5">
        <v>215.80600000000001</v>
      </c>
      <c r="VC7" s="5">
        <v>169.172</v>
      </c>
      <c r="VD7" s="5">
        <v>334.10399999999998</v>
      </c>
      <c r="VE7" s="5">
        <v>27.004999999999999</v>
      </c>
      <c r="VF7" s="5">
        <v>128.94</v>
      </c>
      <c r="VG7" s="5">
        <v>232.93899999999999</v>
      </c>
      <c r="VH7" s="5">
        <v>187.74299999999999</v>
      </c>
      <c r="VI7" s="5">
        <v>382.05900000000003</v>
      </c>
      <c r="VJ7" s="5">
        <v>33.320999999999998</v>
      </c>
      <c r="VK7" s="5">
        <v>134.4</v>
      </c>
      <c r="VL7" s="5">
        <v>245.14</v>
      </c>
      <c r="VM7" s="5">
        <v>208.75399999999999</v>
      </c>
      <c r="VN7" s="5">
        <v>434.17599999999999</v>
      </c>
      <c r="VO7" s="5">
        <v>40.640999999999998</v>
      </c>
      <c r="VP7" s="5">
        <v>140.34</v>
      </c>
      <c r="VQ7" s="5">
        <v>256.52199999999999</v>
      </c>
      <c r="VR7" s="5">
        <v>226.00899999999999</v>
      </c>
      <c r="VS7" s="5">
        <v>492.25599999999997</v>
      </c>
      <c r="VT7" s="5">
        <v>48.677999999999997</v>
      </c>
      <c r="VU7" s="5">
        <v>146.07300000000001</v>
      </c>
      <c r="VV7" s="5">
        <v>268.34300000000002</v>
      </c>
      <c r="VW7" s="5">
        <v>238.447</v>
      </c>
      <c r="VX7" s="5">
        <v>555.65499999999997</v>
      </c>
      <c r="VY7" s="5">
        <v>57.814999999999998</v>
      </c>
      <c r="VZ7" s="5">
        <v>151.14599999999999</v>
      </c>
      <c r="WA7" s="5">
        <v>280.36599999999999</v>
      </c>
      <c r="WB7" s="5">
        <v>250.084</v>
      </c>
      <c r="WC7" s="5">
        <v>618.76400000000001</v>
      </c>
      <c r="WD7" s="5">
        <v>69.23</v>
      </c>
      <c r="WE7" s="5">
        <v>154.804</v>
      </c>
      <c r="WF7" s="5">
        <v>291.488</v>
      </c>
      <c r="WG7" s="5">
        <v>262.12400000000002</v>
      </c>
      <c r="WH7" s="5">
        <v>678.86900000000003</v>
      </c>
      <c r="WI7" s="5">
        <v>84.453000000000003</v>
      </c>
      <c r="WJ7" s="25">
        <v>18.003709827795099</v>
      </c>
      <c r="WK7" s="25">
        <v>26.7867758607808</v>
      </c>
      <c r="WL7" s="25">
        <v>19.571778021057</v>
      </c>
      <c r="WM7" s="25">
        <v>51.993463946126298</v>
      </c>
      <c r="WN7" s="25">
        <v>32.421685925069298</v>
      </c>
      <c r="WO7" s="25">
        <v>5.2408626811464698</v>
      </c>
      <c r="WP7" s="25">
        <v>3.2160503652978401</v>
      </c>
      <c r="WQ7" s="25">
        <v>0.27937407213698401</v>
      </c>
      <c r="WR7" s="25">
        <v>18.588832573022199</v>
      </c>
      <c r="WS7" s="25">
        <v>26.8854636584426</v>
      </c>
      <c r="WT7" s="25">
        <v>19.254116514745199</v>
      </c>
      <c r="WU7" s="25">
        <v>51.310727562848797</v>
      </c>
      <c r="WV7" s="25">
        <v>32.056611048103598</v>
      </c>
      <c r="WW7" s="25">
        <v>5.1050129876708601</v>
      </c>
      <c r="WX7" s="25">
        <v>3.2149762056864302</v>
      </c>
      <c r="WY7" s="25">
        <v>0.292117060705753</v>
      </c>
      <c r="WZ7" s="25">
        <v>18.247902079213201</v>
      </c>
      <c r="XA7" s="25">
        <v>27.6978994067027</v>
      </c>
      <c r="XB7" s="25">
        <v>18.945184378932801</v>
      </c>
      <c r="XC7" s="25">
        <v>50.906952900645798</v>
      </c>
      <c r="XD7" s="25">
        <v>31.961768521712902</v>
      </c>
      <c r="XE7" s="25">
        <v>4.9368558642170299</v>
      </c>
      <c r="XF7" s="25">
        <v>3.14724561343836</v>
      </c>
      <c r="XG7" s="25">
        <v>0.32143013328539</v>
      </c>
      <c r="XH7" s="25">
        <v>17.198576338784299</v>
      </c>
      <c r="XI7" s="25">
        <v>28.270445146552099</v>
      </c>
      <c r="XJ7" s="25">
        <v>19.224895560314199</v>
      </c>
      <c r="XK7" s="25">
        <v>51.446589565707598</v>
      </c>
      <c r="XL7" s="25">
        <v>32.221694005393402</v>
      </c>
      <c r="XM7" s="25">
        <v>4.8096946953474404</v>
      </c>
      <c r="XN7" s="25">
        <v>3.0843889489560201</v>
      </c>
      <c r="XO7" s="25">
        <v>0.343294193868665</v>
      </c>
      <c r="XP7" s="25">
        <v>16.364098989965999</v>
      </c>
      <c r="XQ7" s="25">
        <v>27.612204484860602</v>
      </c>
      <c r="XR7" s="25">
        <v>20.175603568122899</v>
      </c>
      <c r="XS7" s="25">
        <v>52.988247615043903</v>
      </c>
      <c r="XT7" s="25">
        <v>32.812644046921001</v>
      </c>
      <c r="XU7" s="25">
        <v>4.7271359507926496</v>
      </c>
      <c r="XV7" s="25">
        <v>3.0354489101294702</v>
      </c>
      <c r="XW7" s="25">
        <v>0.35548475361292697</v>
      </c>
      <c r="XX7" s="25">
        <v>15.8091968117719</v>
      </c>
      <c r="XY7" s="25">
        <v>26.460658082975701</v>
      </c>
      <c r="XZ7" s="25">
        <v>20.900224810954398</v>
      </c>
      <c r="YA7" s="25">
        <v>54.731575720416899</v>
      </c>
      <c r="YB7" s="25">
        <v>33.8313509094625</v>
      </c>
      <c r="YC7" s="25">
        <v>4.6226037195994296</v>
      </c>
      <c r="YD7" s="25">
        <v>2.9985693848354802</v>
      </c>
      <c r="YE7" s="25">
        <v>0.356264050684652</v>
      </c>
      <c r="YF7" s="25">
        <v>15.480588549157901</v>
      </c>
      <c r="YG7" s="25">
        <v>25.563291653134101</v>
      </c>
      <c r="YH7" s="25">
        <v>20.601830371641999</v>
      </c>
      <c r="YI7" s="25">
        <v>56.005689463183799</v>
      </c>
      <c r="YJ7" s="25">
        <v>35.403859091541797</v>
      </c>
      <c r="YK7" s="25">
        <v>4.4985036885816401</v>
      </c>
      <c r="YL7" s="25">
        <v>2.9504303345241998</v>
      </c>
      <c r="YM7" s="25">
        <v>0.35682387602653898</v>
      </c>
      <c r="YN7" s="25">
        <v>15.082804350202901</v>
      </c>
      <c r="YO7" s="25">
        <v>25.058686578299199</v>
      </c>
      <c r="YP7" s="25">
        <v>19.8684134364931</v>
      </c>
      <c r="YQ7" s="25">
        <v>56.964890955514001</v>
      </c>
      <c r="YR7" s="25">
        <v>37.096477519020901</v>
      </c>
      <c r="YS7" s="25">
        <v>4.7151208782727796</v>
      </c>
      <c r="YT7" s="25">
        <v>2.89361811598397</v>
      </c>
      <c r="YU7" s="25">
        <v>0.36093049579707598</v>
      </c>
      <c r="YV7" s="25">
        <v>14.2029335495259</v>
      </c>
      <c r="YW7" s="25">
        <v>24.816840023229201</v>
      </c>
      <c r="YX7" s="25">
        <v>19.454113696605901</v>
      </c>
      <c r="YY7" s="25">
        <v>57.874757789545697</v>
      </c>
      <c r="YZ7" s="25">
        <v>38.420644092939803</v>
      </c>
      <c r="ZA7" s="25">
        <v>5.1218095780219501</v>
      </c>
      <c r="ZB7" s="25">
        <v>3.1054686376991598</v>
      </c>
      <c r="ZC7" s="25">
        <v>0.37074730190491001</v>
      </c>
      <c r="ZD7" s="25">
        <v>13.36163033859</v>
      </c>
      <c r="ZE7" s="25">
        <v>24.1387064482768</v>
      </c>
      <c r="ZF7" s="25">
        <v>19.455192838978601</v>
      </c>
      <c r="ZG7" s="25">
        <v>59.046717001622802</v>
      </c>
      <c r="ZH7" s="25">
        <v>39.591524162644198</v>
      </c>
      <c r="ZI7" s="25">
        <v>5.58589515876651</v>
      </c>
      <c r="ZJ7" s="25">
        <v>3.4529462115104401</v>
      </c>
      <c r="ZK7" s="25">
        <v>0.37927382533922199</v>
      </c>
      <c r="ZL7" s="25">
        <v>12.642141789521499</v>
      </c>
      <c r="ZM7" s="25">
        <v>23.058739868179298</v>
      </c>
      <c r="ZN7" s="25">
        <v>19.636143356620298</v>
      </c>
      <c r="ZO7" s="25">
        <v>60.476281404293601</v>
      </c>
      <c r="ZP7" s="25">
        <v>40.8401380476733</v>
      </c>
      <c r="ZQ7" s="25">
        <v>6.0618317372315804</v>
      </c>
      <c r="ZR7" s="25">
        <v>3.8228369380055298</v>
      </c>
      <c r="ZS7" s="25">
        <v>0.38424962209966801</v>
      </c>
      <c r="ZT7" s="25">
        <v>12.058721177516899</v>
      </c>
      <c r="ZU7" s="25">
        <v>22.041665055572</v>
      </c>
      <c r="ZV7" s="25">
        <v>19.4198340787331</v>
      </c>
      <c r="ZW7" s="25">
        <v>61.716954300763497</v>
      </c>
      <c r="ZX7" s="25">
        <v>42.297120222030301</v>
      </c>
      <c r="ZY7" s="25">
        <v>6.57464094070742</v>
      </c>
      <c r="ZZ7" s="25">
        <v>4.1826594661476797</v>
      </c>
      <c r="AAA7" s="25">
        <v>0.45282500075184401</v>
      </c>
      <c r="AAB7" s="25">
        <v>11.535117540173101</v>
      </c>
      <c r="AAC7" s="25">
        <v>21.190555722704801</v>
      </c>
      <c r="AAD7" s="25">
        <v>18.8297233034281</v>
      </c>
      <c r="AAE7" s="25">
        <v>62.708781971250801</v>
      </c>
      <c r="AAF7" s="25">
        <v>43.879058667822797</v>
      </c>
      <c r="AAG7" s="25">
        <v>7.2140582295494102</v>
      </c>
      <c r="AAH7" s="25">
        <v>4.5655447658712198</v>
      </c>
      <c r="AAI7" s="25">
        <v>0.53548316280156905</v>
      </c>
      <c r="AAJ7" s="25">
        <v>11.0358574463891</v>
      </c>
      <c r="AAK7" s="25">
        <v>20.470797830007498</v>
      </c>
      <c r="AAL7" s="25">
        <v>18.2597711723947</v>
      </c>
      <c r="AAM7" s="25">
        <v>63.438547302477403</v>
      </c>
      <c r="AAN7" s="25">
        <v>45.178776130082703</v>
      </c>
      <c r="AAO7" s="25">
        <v>8.0800823604144298</v>
      </c>
      <c r="AAP7" s="25">
        <v>5.0547974211260298</v>
      </c>
      <c r="AAQ7" s="25">
        <v>0.60872231835804902</v>
      </c>
      <c r="AAR7" s="25">
        <v>10.5184482564152</v>
      </c>
      <c r="AAS7" s="25">
        <v>19.805699112206099</v>
      </c>
      <c r="AAT7" s="25">
        <v>17.810507033181199</v>
      </c>
      <c r="AAU7" s="25">
        <v>63.9375350775749</v>
      </c>
      <c r="AAV7" s="25">
        <v>46.127028044393803</v>
      </c>
      <c r="AAW7" s="25">
        <v>9.0318385473501408</v>
      </c>
      <c r="AAX7" s="25">
        <v>5.7383175538037303</v>
      </c>
      <c r="AAY7" s="25">
        <v>0.67994439227634296</v>
      </c>
      <c r="AAZ7" s="5">
        <v>28.033999999999999</v>
      </c>
      <c r="ABA7" s="5">
        <v>22.449000000000002</v>
      </c>
      <c r="ABB7" s="5">
        <v>19.152999999999999</v>
      </c>
      <c r="ABC7" s="5">
        <v>16.494</v>
      </c>
      <c r="ABD7" s="5">
        <v>13.867000000000001</v>
      </c>
      <c r="ABE7" s="5">
        <v>11.02</v>
      </c>
      <c r="ABF7" s="5">
        <v>8.2590000000000003</v>
      </c>
      <c r="ABG7" s="5">
        <v>7.2919999999999998</v>
      </c>
      <c r="ABH7" s="5">
        <v>6.4420000000000002</v>
      </c>
      <c r="ABI7" s="5">
        <v>5.38</v>
      </c>
      <c r="ABJ7" s="5">
        <v>4.5010000000000003</v>
      </c>
      <c r="ABK7" s="5">
        <v>3.6709999999999998</v>
      </c>
      <c r="ABL7" s="5">
        <v>2.8879999999999999</v>
      </c>
      <c r="ABM7" s="5">
        <v>2.0630000000000002</v>
      </c>
      <c r="ABN7" s="5">
        <v>1.294</v>
      </c>
      <c r="ABO7" s="5">
        <v>0.63</v>
      </c>
      <c r="ABP7" s="5">
        <v>0.248</v>
      </c>
      <c r="ABQ7" s="5">
        <v>7.0999999999999994E-2</v>
      </c>
      <c r="ABR7" s="5">
        <v>1.4E-2</v>
      </c>
      <c r="ABS7" s="5">
        <v>0</v>
      </c>
      <c r="ABT7" s="5">
        <v>0</v>
      </c>
      <c r="ABU7" s="5">
        <v>62.912999999999997</v>
      </c>
      <c r="ABV7" s="5">
        <v>58.084000000000003</v>
      </c>
      <c r="ABW7" s="5">
        <v>51.713000000000001</v>
      </c>
      <c r="ABX7" s="5">
        <v>45.52</v>
      </c>
      <c r="ABY7" s="5">
        <v>40.399000000000001</v>
      </c>
      <c r="ABZ7" s="5">
        <v>36.124000000000002</v>
      </c>
      <c r="ACA7" s="5">
        <v>32.215000000000003</v>
      </c>
      <c r="ACB7" s="5">
        <v>27.102</v>
      </c>
      <c r="ACC7" s="5">
        <v>21.44</v>
      </c>
      <c r="ACD7" s="5">
        <v>17.198</v>
      </c>
      <c r="ACE7" s="5">
        <v>13.988</v>
      </c>
      <c r="ACF7" s="5">
        <v>11.192</v>
      </c>
      <c r="ACG7" s="5">
        <v>8.4610000000000003</v>
      </c>
      <c r="ACH7" s="5">
        <v>5.7169999999999996</v>
      </c>
      <c r="ACI7" s="5">
        <v>3.3069999999999999</v>
      </c>
      <c r="ACJ7" s="5">
        <v>1.9750000000000001</v>
      </c>
      <c r="ACK7" s="5">
        <v>0.93899999999999995</v>
      </c>
      <c r="ACL7" s="5">
        <v>0.3</v>
      </c>
      <c r="ACM7" s="5">
        <v>0.06</v>
      </c>
      <c r="ACN7" s="5">
        <v>6.0000000000000001E-3</v>
      </c>
      <c r="ACO7" s="5">
        <v>0</v>
      </c>
      <c r="ACP7" s="5">
        <v>68.450999999999993</v>
      </c>
      <c r="ACQ7" s="5">
        <v>64.238</v>
      </c>
      <c r="ACR7" s="5">
        <v>60.457000000000001</v>
      </c>
      <c r="ACS7" s="5">
        <v>56.232999999999997</v>
      </c>
      <c r="ACT7" s="5">
        <v>49.805</v>
      </c>
      <c r="ACU7" s="5">
        <v>43.576000000000001</v>
      </c>
      <c r="ACV7" s="5">
        <v>38.570999999999998</v>
      </c>
      <c r="ACW7" s="5">
        <v>34.383000000000003</v>
      </c>
      <c r="ACX7" s="5">
        <v>30.431000000000001</v>
      </c>
      <c r="ACY7" s="5">
        <v>25.24</v>
      </c>
      <c r="ACZ7" s="5">
        <v>19.489999999999998</v>
      </c>
      <c r="ADA7" s="5">
        <v>15.05</v>
      </c>
      <c r="ADB7" s="5">
        <v>11.53</v>
      </c>
      <c r="ADC7" s="5">
        <v>8.4139999999999997</v>
      </c>
      <c r="ADD7" s="5">
        <v>5.508</v>
      </c>
      <c r="ADE7" s="5">
        <v>2.9580000000000002</v>
      </c>
      <c r="ADF7" s="5">
        <v>1.1859999999999999</v>
      </c>
      <c r="ADG7" s="5">
        <v>0.40200000000000002</v>
      </c>
      <c r="ADH7" s="5">
        <v>8.3000000000000004E-2</v>
      </c>
      <c r="ADI7" s="5">
        <v>8.9999999999999993E-3</v>
      </c>
      <c r="ADJ7" s="5">
        <v>1E-3</v>
      </c>
      <c r="ADK7" s="5">
        <v>78.820999999999998</v>
      </c>
      <c r="ADL7" s="5">
        <v>75.802999999999997</v>
      </c>
      <c r="ADM7" s="5">
        <v>72.379000000000005</v>
      </c>
      <c r="ADN7" s="5">
        <v>68.563000000000002</v>
      </c>
      <c r="ADO7" s="5">
        <v>64.459999999999994</v>
      </c>
      <c r="ADP7" s="5">
        <v>60.526000000000003</v>
      </c>
      <c r="ADQ7" s="5">
        <v>56.601999999999997</v>
      </c>
      <c r="ADR7" s="5">
        <v>52.26</v>
      </c>
      <c r="ADS7" s="5">
        <v>45.877000000000002</v>
      </c>
      <c r="ADT7" s="5">
        <v>39.527000000000001</v>
      </c>
      <c r="ADU7" s="5">
        <v>33.994</v>
      </c>
      <c r="ADV7" s="5">
        <v>28.858000000000001</v>
      </c>
      <c r="ADW7" s="5">
        <v>23.603999999999999</v>
      </c>
      <c r="ADX7" s="5">
        <v>17.282</v>
      </c>
      <c r="ADY7" s="5">
        <v>10.964</v>
      </c>
      <c r="ADZ7" s="5">
        <v>6.2009999999999996</v>
      </c>
      <c r="AEA7" s="5">
        <v>2.8929999999999998</v>
      </c>
      <c r="AEB7" s="5">
        <v>0.96299999999999997</v>
      </c>
      <c r="AEC7" s="5">
        <v>0.19500000000000001</v>
      </c>
      <c r="AED7" s="5">
        <v>0.02</v>
      </c>
      <c r="AEE7" s="5">
        <v>1E-3</v>
      </c>
      <c r="AEF7" s="5">
        <v>27.387</v>
      </c>
      <c r="AEG7" s="5">
        <v>22.047000000000001</v>
      </c>
      <c r="AEH7" s="5">
        <v>18.809000000000001</v>
      </c>
      <c r="AEI7" s="5">
        <v>16.206</v>
      </c>
      <c r="AEJ7" s="5">
        <v>13.680999999999999</v>
      </c>
      <c r="AEK7" s="5">
        <v>10.867000000000001</v>
      </c>
      <c r="AEL7" s="5">
        <v>7.9729999999999999</v>
      </c>
      <c r="AEM7" s="5">
        <v>7.2489999999999997</v>
      </c>
      <c r="AEN7" s="5">
        <v>6.4240000000000004</v>
      </c>
      <c r="AEO7" s="5">
        <v>5.6070000000000002</v>
      </c>
      <c r="AEP7" s="5">
        <v>4.8140000000000001</v>
      </c>
      <c r="AEQ7" s="5">
        <v>4.0720000000000001</v>
      </c>
      <c r="AER7" s="5">
        <v>3.3450000000000002</v>
      </c>
      <c r="AES7" s="5">
        <v>2.5190000000000001</v>
      </c>
      <c r="AET7" s="5">
        <v>1.6559999999999999</v>
      </c>
      <c r="AEU7" s="5">
        <v>0.878</v>
      </c>
      <c r="AEV7" s="5">
        <v>0.378</v>
      </c>
      <c r="AEW7" s="5">
        <v>0.121</v>
      </c>
      <c r="AEX7" s="5">
        <v>2.5000000000000001E-2</v>
      </c>
      <c r="AEY7" s="5">
        <v>3.0000000000000001E-3</v>
      </c>
      <c r="AEZ7" s="5">
        <v>0</v>
      </c>
      <c r="AFA7" s="5">
        <v>60.594999999999999</v>
      </c>
      <c r="AFB7" s="5">
        <v>56.045999999999999</v>
      </c>
      <c r="AFC7" s="5">
        <v>49.963000000000001</v>
      </c>
      <c r="AFD7" s="5">
        <v>44.072000000000003</v>
      </c>
      <c r="AFE7" s="5">
        <v>39.180999999999997</v>
      </c>
      <c r="AFF7" s="5">
        <v>35.140999999999998</v>
      </c>
      <c r="AFG7" s="5">
        <v>31.456</v>
      </c>
      <c r="AFH7" s="5">
        <v>26.603999999999999</v>
      </c>
      <c r="AFI7" s="5">
        <v>21.216999999999999</v>
      </c>
      <c r="AFJ7" s="5">
        <v>17.181000000000001</v>
      </c>
      <c r="AFK7" s="5">
        <v>14.14</v>
      </c>
      <c r="AFL7" s="5">
        <v>11.571999999999999</v>
      </c>
      <c r="AFM7" s="5">
        <v>9.0730000000000004</v>
      </c>
      <c r="AFN7" s="5">
        <v>6.4050000000000002</v>
      </c>
      <c r="AFO7" s="5">
        <v>3.8380000000000001</v>
      </c>
      <c r="AFP7" s="5">
        <v>2.5390000000000001</v>
      </c>
      <c r="AFQ7" s="5">
        <v>1.31</v>
      </c>
      <c r="AFR7" s="5">
        <v>0.48</v>
      </c>
      <c r="AFS7" s="5">
        <v>0.113</v>
      </c>
      <c r="AFT7" s="5">
        <v>1.4999999999999999E-2</v>
      </c>
      <c r="AFU7" s="5">
        <v>1E-3</v>
      </c>
      <c r="AFV7" s="5">
        <v>65.948999999999998</v>
      </c>
      <c r="AFW7" s="5">
        <v>62.018999999999998</v>
      </c>
      <c r="AFX7" s="5">
        <v>58.426000000000002</v>
      </c>
      <c r="AFY7" s="5">
        <v>54.396000000000001</v>
      </c>
      <c r="AFZ7" s="5">
        <v>48.32</v>
      </c>
      <c r="AGA7" s="5">
        <v>42.420999999999999</v>
      </c>
      <c r="AGB7" s="5">
        <v>37.576000000000001</v>
      </c>
      <c r="AGC7" s="5">
        <v>33.572000000000003</v>
      </c>
      <c r="AGD7" s="5">
        <v>29.878</v>
      </c>
      <c r="AGE7" s="5">
        <v>25.027999999999999</v>
      </c>
      <c r="AGF7" s="5">
        <v>19.640999999999998</v>
      </c>
      <c r="AGG7" s="5">
        <v>15.516</v>
      </c>
      <c r="AGH7" s="5">
        <v>12.273</v>
      </c>
      <c r="AGI7" s="5">
        <v>9.3810000000000002</v>
      </c>
      <c r="AGJ7" s="5">
        <v>6.5330000000000004</v>
      </c>
      <c r="AGK7" s="5">
        <v>3.762</v>
      </c>
      <c r="AGL7" s="5">
        <v>1.6060000000000001</v>
      </c>
      <c r="AGM7" s="5">
        <v>0.624</v>
      </c>
      <c r="AGN7" s="5">
        <v>0.151</v>
      </c>
      <c r="AGO7" s="5">
        <v>2.1000000000000001E-2</v>
      </c>
      <c r="AGP7" s="5">
        <v>2E-3</v>
      </c>
      <c r="AGQ7" s="5">
        <v>75.983000000000004</v>
      </c>
      <c r="AGR7" s="5">
        <v>73.265000000000001</v>
      </c>
      <c r="AGS7" s="5">
        <v>70.040999999999997</v>
      </c>
      <c r="AGT7" s="5">
        <v>66.450999999999993</v>
      </c>
      <c r="AGU7" s="5">
        <v>62.65</v>
      </c>
      <c r="AGV7" s="5">
        <v>58.994999999999997</v>
      </c>
      <c r="AGW7" s="5">
        <v>55.279000000000003</v>
      </c>
      <c r="AGX7" s="5">
        <v>51.122</v>
      </c>
      <c r="AGY7" s="5">
        <v>45.027000000000001</v>
      </c>
      <c r="AGZ7" s="5">
        <v>39.046999999999997</v>
      </c>
      <c r="AHA7" s="5">
        <v>33.912999999999997</v>
      </c>
      <c r="AHB7" s="5">
        <v>29.37</v>
      </c>
      <c r="AHC7" s="5">
        <v>24.867999999999999</v>
      </c>
      <c r="AHD7" s="5">
        <v>19.135999999999999</v>
      </c>
      <c r="AHE7" s="5">
        <v>12.948</v>
      </c>
      <c r="AHF7" s="5">
        <v>7.915</v>
      </c>
      <c r="AHG7" s="5">
        <v>4.0359999999999996</v>
      </c>
      <c r="AHH7" s="5">
        <v>1.5009999999999999</v>
      </c>
      <c r="AHI7" s="5">
        <v>0.35099999999999998</v>
      </c>
      <c r="AHJ7" s="5">
        <v>4.3999999999999997E-2</v>
      </c>
      <c r="AHK7" s="5">
        <v>3.0000000000000001E-3</v>
      </c>
      <c r="AHL7" s="5">
        <v>32.700000000000003</v>
      </c>
      <c r="AHM7" s="5">
        <v>27.547999999999998</v>
      </c>
      <c r="AHN7" s="5">
        <v>21.887</v>
      </c>
      <c r="AHO7" s="5">
        <v>89.591999999999999</v>
      </c>
      <c r="AHP7" s="5">
        <v>79.58</v>
      </c>
      <c r="AHQ7" s="5">
        <v>71.265000000000001</v>
      </c>
      <c r="AHR7" s="5">
        <v>110.629</v>
      </c>
      <c r="AHS7" s="5">
        <v>98.125</v>
      </c>
      <c r="AHT7" s="5">
        <v>85.997</v>
      </c>
      <c r="AHU7" s="5">
        <v>135.01400000000001</v>
      </c>
      <c r="AHV7" s="5">
        <v>127.11</v>
      </c>
      <c r="AHW7" s="5">
        <v>119.521</v>
      </c>
      <c r="AHX7" s="25">
        <v>4.6875203225596698</v>
      </c>
      <c r="AHY7" s="25">
        <v>2.8093906483709401</v>
      </c>
      <c r="AHZ7" s="25">
        <v>0.21655719581192701</v>
      </c>
      <c r="AIA7" s="25">
        <v>4.7338100959072396</v>
      </c>
      <c r="AIB7" s="25">
        <v>2.8049506101633899</v>
      </c>
      <c r="AIC7" s="25">
        <v>0.29750166988485199</v>
      </c>
      <c r="AID7" s="25">
        <v>5.6138249604489401</v>
      </c>
      <c r="AIE7" s="25">
        <v>3.4627697680666198</v>
      </c>
      <c r="AIF7" s="25">
        <v>0.31361004149129901</v>
      </c>
      <c r="AIG7" s="25">
        <v>8.3973489881629106</v>
      </c>
      <c r="AIH7" s="25">
        <v>5.2067267465358604</v>
      </c>
      <c r="AII7" s="25">
        <v>0.55042424029424397</v>
      </c>
      <c r="AIJ7" s="25">
        <v>5.7931598522663101</v>
      </c>
      <c r="AIK7" s="25">
        <v>3.6219419580555798</v>
      </c>
      <c r="AIL7" s="25">
        <v>0.34207229603858202</v>
      </c>
      <c r="AIM7" s="25">
        <v>5.5167516742392202</v>
      </c>
      <c r="AIN7" s="25">
        <v>3.41136394224745</v>
      </c>
      <c r="AIO7" s="25">
        <v>0.44530354432847102</v>
      </c>
      <c r="AIP7" s="25">
        <v>6.5174209582712797</v>
      </c>
      <c r="AIQ7" s="25">
        <v>4.1889981881824001</v>
      </c>
      <c r="AIR7" s="25">
        <v>0.45608476650319202</v>
      </c>
      <c r="AIS7" s="25">
        <v>9.6731311778890507</v>
      </c>
      <c r="AIT7" s="25">
        <v>6.2756081399558701</v>
      </c>
      <c r="AIU7" s="25">
        <v>0.81085327449466804</v>
      </c>
      <c r="AIV7" s="31">
        <v>58.364219015546297</v>
      </c>
      <c r="AIW7" s="25">
        <v>57.4210089479608</v>
      </c>
      <c r="AIX7" s="25">
        <v>55.488117537489103</v>
      </c>
      <c r="AIY7" s="25">
        <v>53.164697318118499</v>
      </c>
      <c r="AIZ7" s="25">
        <v>52.380083023624799</v>
      </c>
      <c r="AJA7" s="26">
        <v>52.249450997920597</v>
      </c>
      <c r="AJB7" s="25">
        <v>71.337853374450702</v>
      </c>
      <c r="AJC7" s="25">
        <v>74.152286475194799</v>
      </c>
      <c r="AJD7" s="25">
        <v>80.218764733616197</v>
      </c>
      <c r="AJE7" s="25">
        <v>88.094741519237601</v>
      </c>
      <c r="AJF7" s="25">
        <v>90.912259445822897</v>
      </c>
      <c r="AJG7" s="25">
        <v>91.389570780331795</v>
      </c>
      <c r="AJH7" s="25">
        <v>92.331867143178499</v>
      </c>
      <c r="AJI7" s="25">
        <v>94.891019382863604</v>
      </c>
      <c r="AJJ7" s="25">
        <v>96.436821106083997</v>
      </c>
      <c r="AJK7" s="25">
        <v>94.376344173951495</v>
      </c>
      <c r="AJL7" s="25">
        <v>88.721092885526801</v>
      </c>
      <c r="AJM7" s="25">
        <v>82.709886722110696</v>
      </c>
      <c r="AJN7" s="25">
        <v>78.553287993600307</v>
      </c>
      <c r="AJO7" s="25">
        <v>75.546724171022802</v>
      </c>
      <c r="AJP7" s="25">
        <v>72.786900229694993</v>
      </c>
      <c r="AJQ7" s="25">
        <v>69.357425912861004</v>
      </c>
      <c r="AJR7" s="25">
        <v>65.354082092918404</v>
      </c>
      <c r="AJS7" s="25">
        <v>62.030030698975999</v>
      </c>
      <c r="AJT7" s="25">
        <v>59.4672976519389</v>
      </c>
      <c r="AJU7" s="25">
        <v>57.6328655875366</v>
      </c>
      <c r="AJV7" s="25">
        <v>56.402651241826497</v>
      </c>
      <c r="AJW7" s="25">
        <v>55.3137631805849</v>
      </c>
      <c r="AJX7" s="25">
        <v>54.109693587285001</v>
      </c>
      <c r="AJY7" s="25">
        <v>52.965736640878902</v>
      </c>
      <c r="AJZ7" s="25">
        <v>52.195525275742902</v>
      </c>
      <c r="AKA7" s="25">
        <v>51.842216039828998</v>
      </c>
      <c r="AKB7" s="25">
        <v>51.886716113922098</v>
      </c>
      <c r="AKC7" s="25">
        <v>51.896867936426197</v>
      </c>
      <c r="AKD7" s="25">
        <v>51.877046715411602</v>
      </c>
      <c r="AKE7" s="25">
        <v>51.935579352784103</v>
      </c>
      <c r="AKF7" s="25">
        <v>52.151757270757301</v>
      </c>
      <c r="AKG7" s="25">
        <v>86.146377427336105</v>
      </c>
      <c r="AKH7" s="25">
        <v>88.625319482684802</v>
      </c>
      <c r="AKI7" s="25">
        <v>90.254471870645006</v>
      </c>
      <c r="AKJ7" s="25">
        <v>88.381021694865396</v>
      </c>
      <c r="AKK7" s="25">
        <v>82.992560528348605</v>
      </c>
      <c r="AKL7" s="25">
        <v>77.231203995793905</v>
      </c>
      <c r="AKM7" s="25">
        <v>73.285197621346796</v>
      </c>
      <c r="AKN7" s="25">
        <v>70.467072358393594</v>
      </c>
      <c r="AKO7" s="25">
        <v>67.421057233009293</v>
      </c>
      <c r="AKP7" s="25">
        <v>63.509605090891199</v>
      </c>
      <c r="AKQ7" s="25">
        <v>59.032865164170303</v>
      </c>
      <c r="AKR7" s="25">
        <v>55.252866281943298</v>
      </c>
      <c r="AKS7" s="25">
        <v>52.186746790714501</v>
      </c>
      <c r="AKT7" s="25">
        <v>49.664843562970702</v>
      </c>
      <c r="AKU7" s="25">
        <v>47.427770451002303</v>
      </c>
      <c r="AKV7" s="25">
        <v>45.239168782679499</v>
      </c>
      <c r="AKW7" s="25">
        <v>43.079927437087903</v>
      </c>
      <c r="AKX7" s="25">
        <v>41.049565272687801</v>
      </c>
      <c r="AKY7" s="25">
        <v>39.326145552560597</v>
      </c>
      <c r="AKZ7" s="25">
        <v>37.806178806207299</v>
      </c>
      <c r="ALA7" s="25">
        <v>36.454882178529203</v>
      </c>
      <c r="ALB7" s="25">
        <v>35.113187410167299</v>
      </c>
      <c r="ALC7" s="25">
        <v>33.810855190805597</v>
      </c>
      <c r="ALD7" s="25">
        <v>32.613765046048499</v>
      </c>
      <c r="ALE7" s="25">
        <v>31.524614872886101</v>
      </c>
      <c r="ALF7" s="25">
        <v>6.1854897158423503</v>
      </c>
      <c r="ALG7" s="25">
        <v>6.2656999001787996</v>
      </c>
      <c r="ALH7" s="25">
        <v>6.1823492354389797</v>
      </c>
      <c r="ALI7" s="25">
        <v>5.99532247908608</v>
      </c>
      <c r="ALJ7" s="25">
        <v>5.7285323571781497</v>
      </c>
      <c r="ALK7" s="25">
        <v>5.4786827263167899</v>
      </c>
      <c r="ALL7" s="25">
        <v>5.2680903722535302</v>
      </c>
      <c r="ALM7" s="25">
        <v>5.0796518126291303</v>
      </c>
      <c r="ALN7" s="25">
        <v>5.3658429966857204</v>
      </c>
      <c r="ALO7" s="25">
        <v>5.8478208219697398</v>
      </c>
      <c r="ALP7" s="25">
        <v>6.3212169287480702</v>
      </c>
      <c r="ALQ7" s="25">
        <v>6.7771644170327097</v>
      </c>
      <c r="ALR7" s="25">
        <v>7.2805508612243797</v>
      </c>
      <c r="ALS7" s="25">
        <v>7.96802202456586</v>
      </c>
      <c r="ALT7" s="25">
        <v>8.9748807908241606</v>
      </c>
      <c r="ALU7" s="25">
        <v>10.074594397905299</v>
      </c>
      <c r="ALV7" s="25">
        <v>11.0297661501971</v>
      </c>
      <c r="ALW7" s="25">
        <v>11.916171368191099</v>
      </c>
      <c r="ALX7" s="25">
        <v>12.869379723182201</v>
      </c>
      <c r="ALY7" s="25">
        <v>14.0360372336217</v>
      </c>
      <c r="ALZ7" s="25">
        <v>15.4318339353929</v>
      </c>
      <c r="AMA7" s="25">
        <v>16.783680526258902</v>
      </c>
      <c r="AMB7" s="25">
        <v>18.066191524606001</v>
      </c>
      <c r="AMC7" s="25">
        <v>19.3218143067356</v>
      </c>
      <c r="AMD7" s="25">
        <v>20.6271423978712</v>
      </c>
    </row>
    <row r="8" spans="1:1018">
      <c r="A8" s="6" t="s">
        <v>30</v>
      </c>
      <c r="B8" s="5">
        <v>181.08799999999999</v>
      </c>
      <c r="C8" s="5">
        <v>189.25200000000001</v>
      </c>
      <c r="D8" s="5">
        <v>194.46899999999999</v>
      </c>
      <c r="E8" s="5">
        <v>198.70099999999999</v>
      </c>
      <c r="F8" s="5">
        <v>204.745</v>
      </c>
      <c r="G8" s="5">
        <v>214.501</v>
      </c>
      <c r="H8" s="5">
        <v>228.86799999999999</v>
      </c>
      <c r="I8" s="5">
        <v>246.85400000000001</v>
      </c>
      <c r="J8" s="5">
        <v>266.20299999999997</v>
      </c>
      <c r="K8" s="5">
        <v>283.66399999999999</v>
      </c>
      <c r="L8" s="5">
        <v>296.959</v>
      </c>
      <c r="M8" s="5">
        <v>305.22300000000001</v>
      </c>
      <c r="N8" s="5">
        <v>309.37400000000002</v>
      </c>
      <c r="O8" s="5">
        <v>311.154</v>
      </c>
      <c r="P8" s="5">
        <v>313.12599999999998</v>
      </c>
      <c r="Q8" s="5">
        <v>317.16899999999998</v>
      </c>
      <c r="R8" s="5">
        <v>323.87799999999999</v>
      </c>
      <c r="S8" s="5">
        <v>332.63099999999997</v>
      </c>
      <c r="T8" s="5">
        <v>342.55599999999998</v>
      </c>
      <c r="U8" s="5">
        <v>352.24900000000002</v>
      </c>
      <c r="V8" s="5">
        <v>360.75900000000001</v>
      </c>
      <c r="W8" s="5">
        <v>367.77100000000002</v>
      </c>
      <c r="X8" s="5">
        <v>373.733</v>
      </c>
      <c r="Y8" s="5">
        <v>379.387</v>
      </c>
      <c r="Z8" s="5">
        <v>385.77600000000001</v>
      </c>
      <c r="AA8" s="5">
        <v>393.62599999999998</v>
      </c>
      <c r="AB8" s="5">
        <v>403.23</v>
      </c>
      <c r="AC8" s="5">
        <v>414.20400000000001</v>
      </c>
      <c r="AD8" s="5">
        <v>425.82299999999998</v>
      </c>
      <c r="AE8" s="5">
        <v>437.04199999999997</v>
      </c>
      <c r="AF8" s="5">
        <v>447.09199999999998</v>
      </c>
      <c r="AG8" s="5">
        <v>455.73099999999999</v>
      </c>
      <c r="AH8" s="5">
        <v>463.209</v>
      </c>
      <c r="AI8" s="5">
        <v>469.89800000000002</v>
      </c>
      <c r="AJ8" s="5">
        <v>476.39499999999998</v>
      </c>
      <c r="AK8" s="5">
        <v>483.11700000000002</v>
      </c>
      <c r="AL8" s="5">
        <v>490.17700000000002</v>
      </c>
      <c r="AM8" s="5">
        <v>497.39699999999999</v>
      </c>
      <c r="AN8" s="5">
        <v>504.71199999999999</v>
      </c>
      <c r="AO8" s="5">
        <v>511.947</v>
      </c>
      <c r="AP8" s="5">
        <v>518.99300000000005</v>
      </c>
      <c r="AQ8" s="5">
        <v>525.83699999999999</v>
      </c>
      <c r="AR8" s="5">
        <v>532.524</v>
      </c>
      <c r="AS8" s="5">
        <v>539.053</v>
      </c>
      <c r="AT8" s="5">
        <v>545.42600000000004</v>
      </c>
      <c r="AU8" s="5">
        <v>551.65099999999995</v>
      </c>
      <c r="AV8" s="5">
        <v>557.71900000000005</v>
      </c>
      <c r="AW8" s="5">
        <v>563.62300000000005</v>
      </c>
      <c r="AX8" s="5">
        <v>569.35900000000004</v>
      </c>
      <c r="AY8" s="5">
        <v>574.92700000000002</v>
      </c>
      <c r="AZ8" s="5">
        <v>580.32799999999997</v>
      </c>
      <c r="BA8" s="5">
        <v>585.57399999999996</v>
      </c>
      <c r="BB8" s="5">
        <v>590.65899999999999</v>
      </c>
      <c r="BC8" s="5">
        <v>595.58299999999997</v>
      </c>
      <c r="BD8" s="5">
        <v>600.35400000000004</v>
      </c>
      <c r="BE8" s="5">
        <v>604.98800000000006</v>
      </c>
      <c r="BF8" s="5">
        <v>609.47199999999998</v>
      </c>
      <c r="BG8" s="5">
        <v>613.822</v>
      </c>
      <c r="BH8" s="5">
        <v>618.04399999999998</v>
      </c>
      <c r="BI8" s="5">
        <v>622.14499999999998</v>
      </c>
      <c r="BJ8" s="5">
        <v>626.12</v>
      </c>
      <c r="BK8" s="5">
        <v>629.98099999999999</v>
      </c>
      <c r="BL8" s="5">
        <v>633.726</v>
      </c>
      <c r="BM8" s="5">
        <v>637.35799999999995</v>
      </c>
      <c r="BN8" s="5">
        <v>640.88800000000003</v>
      </c>
      <c r="BO8" s="5">
        <v>644.30899999999997</v>
      </c>
      <c r="BP8" s="5">
        <v>647.62800000000004</v>
      </c>
      <c r="BQ8" s="5">
        <v>650.83500000000004</v>
      </c>
      <c r="BR8" s="5">
        <v>653.923</v>
      </c>
      <c r="BS8" s="5">
        <v>656.88</v>
      </c>
      <c r="BT8" s="5">
        <v>659.68100000000004</v>
      </c>
      <c r="BU8" s="5">
        <v>662.33199999999999</v>
      </c>
      <c r="BV8" s="5">
        <v>664.83600000000001</v>
      </c>
      <c r="BW8" s="5">
        <v>667.17</v>
      </c>
      <c r="BX8" s="5">
        <v>669.33100000000002</v>
      </c>
      <c r="BY8" s="5">
        <v>671.31</v>
      </c>
      <c r="BZ8" s="5">
        <v>673.11300000000006</v>
      </c>
      <c r="CA8" s="5">
        <v>674.73</v>
      </c>
      <c r="CB8" s="5">
        <v>676.16600000000005</v>
      </c>
      <c r="CC8" s="5">
        <v>677.43600000000004</v>
      </c>
      <c r="CD8" s="5">
        <v>678.52800000000002</v>
      </c>
      <c r="CE8" s="5">
        <v>679.46</v>
      </c>
      <c r="CF8" s="5">
        <v>680.23800000000006</v>
      </c>
      <c r="CG8" s="5">
        <v>680.85</v>
      </c>
      <c r="CH8" s="5">
        <v>681.32500000000005</v>
      </c>
      <c r="CI8" s="5">
        <v>681.66099999999994</v>
      </c>
      <c r="CJ8" s="5">
        <v>681.86400000000003</v>
      </c>
      <c r="CK8" s="5">
        <v>681.96199999999999</v>
      </c>
      <c r="CL8" s="5">
        <v>681.928</v>
      </c>
      <c r="CM8" s="5">
        <v>681.80499999999995</v>
      </c>
      <c r="CN8" s="5">
        <v>681.59100000000001</v>
      </c>
      <c r="CO8" s="5">
        <v>681.28800000000001</v>
      </c>
      <c r="CP8" s="5">
        <v>680.90599999999995</v>
      </c>
      <c r="CQ8" s="5">
        <v>680.46100000000001</v>
      </c>
      <c r="CR8" s="5">
        <v>679.95299999999997</v>
      </c>
      <c r="CS8" s="5">
        <v>679.40099999999995</v>
      </c>
      <c r="CT8" s="5">
        <v>678.79300000000001</v>
      </c>
      <c r="CU8" s="5">
        <v>678.149</v>
      </c>
      <c r="CV8" s="5">
        <v>677.47</v>
      </c>
      <c r="CW8" s="5">
        <v>676.75099999999998</v>
      </c>
      <c r="CX8" s="5">
        <v>675.995</v>
      </c>
      <c r="CY8" s="5">
        <v>675.20899999999995</v>
      </c>
      <c r="CZ8" s="5">
        <v>674.39400000000001</v>
      </c>
      <c r="DA8" s="5">
        <v>673.54700000000003</v>
      </c>
      <c r="DB8" s="5">
        <v>672.66300000000001</v>
      </c>
      <c r="DC8" s="5">
        <v>671.74800000000005</v>
      </c>
      <c r="DD8" s="5">
        <v>670.79499999999996</v>
      </c>
      <c r="DE8" s="5">
        <v>669.81</v>
      </c>
      <c r="DF8" s="5">
        <v>668.79300000000001</v>
      </c>
      <c r="DG8" s="5">
        <v>667.745</v>
      </c>
      <c r="DH8" s="5">
        <v>666.67700000000002</v>
      </c>
      <c r="DI8" s="5">
        <v>665.57500000000005</v>
      </c>
      <c r="DJ8" s="5">
        <v>664.45699999999999</v>
      </c>
      <c r="DK8" s="5">
        <v>663.31</v>
      </c>
      <c r="DL8" s="5">
        <v>662.14499999999998</v>
      </c>
      <c r="DM8" s="5">
        <v>660.96400000000006</v>
      </c>
      <c r="DN8" s="5">
        <v>659.76199999999994</v>
      </c>
      <c r="DO8" s="5">
        <v>658.54300000000001</v>
      </c>
      <c r="DP8" s="5">
        <v>657.31399999999996</v>
      </c>
      <c r="DQ8" s="5">
        <v>656.07600000000002</v>
      </c>
      <c r="DR8" s="5">
        <v>654.83399999999995</v>
      </c>
      <c r="DS8" s="5">
        <v>177.87200000000001</v>
      </c>
      <c r="DT8" s="5">
        <v>185.68199999999999</v>
      </c>
      <c r="DU8" s="5">
        <v>190.79900000000001</v>
      </c>
      <c r="DV8" s="5">
        <v>195.09899999999999</v>
      </c>
      <c r="DW8" s="5">
        <v>201.273</v>
      </c>
      <c r="DX8" s="5">
        <v>211.107</v>
      </c>
      <c r="DY8" s="5">
        <v>225.49100000000001</v>
      </c>
      <c r="DZ8" s="5">
        <v>243.483</v>
      </c>
      <c r="EA8" s="5">
        <v>262.79000000000002</v>
      </c>
      <c r="EB8" s="5">
        <v>280.19099999999997</v>
      </c>
      <c r="EC8" s="5">
        <v>293.43400000000003</v>
      </c>
      <c r="ED8" s="5">
        <v>301.62</v>
      </c>
      <c r="EE8" s="5">
        <v>305.67599999999999</v>
      </c>
      <c r="EF8" s="5">
        <v>307.35000000000002</v>
      </c>
      <c r="EG8" s="5">
        <v>309.238</v>
      </c>
      <c r="EH8" s="5">
        <v>313.21600000000001</v>
      </c>
      <c r="EI8" s="5">
        <v>319.77100000000002</v>
      </c>
      <c r="EJ8" s="5">
        <v>328.22699999999998</v>
      </c>
      <c r="EK8" s="5">
        <v>337.90899999999999</v>
      </c>
      <c r="EL8" s="5">
        <v>347.72399999999999</v>
      </c>
      <c r="EM8" s="5">
        <v>356.81799999999998</v>
      </c>
      <c r="EN8" s="5">
        <v>365.24799999999999</v>
      </c>
      <c r="EO8" s="5">
        <v>373.214</v>
      </c>
      <c r="EP8" s="5">
        <v>380.25200000000001</v>
      </c>
      <c r="EQ8" s="5">
        <v>385.82299999999998</v>
      </c>
      <c r="ER8" s="5">
        <v>389.62200000000001</v>
      </c>
      <c r="ES8" s="5">
        <v>391.32400000000001</v>
      </c>
      <c r="ET8" s="5">
        <v>391.25200000000001</v>
      </c>
      <c r="EU8" s="5">
        <v>390.53800000000001</v>
      </c>
      <c r="EV8" s="5">
        <v>390.77800000000002</v>
      </c>
      <c r="EW8" s="5">
        <v>393.10199999999998</v>
      </c>
      <c r="EX8" s="5">
        <v>397.94</v>
      </c>
      <c r="EY8" s="5">
        <v>404.92700000000002</v>
      </c>
      <c r="EZ8" s="5">
        <v>413.39800000000002</v>
      </c>
      <c r="FA8" s="5">
        <v>422.31200000000001</v>
      </c>
      <c r="FB8" s="5">
        <v>430.88099999999997</v>
      </c>
      <c r="FC8" s="5">
        <v>438.94</v>
      </c>
      <c r="FD8" s="5">
        <v>446.70299999999997</v>
      </c>
      <c r="FE8" s="5">
        <v>454.21100000000001</v>
      </c>
      <c r="FF8" s="5">
        <v>461.61</v>
      </c>
      <c r="FG8" s="5">
        <v>469.00900000000001</v>
      </c>
      <c r="FH8" s="5">
        <v>476.36</v>
      </c>
      <c r="FI8" s="5">
        <v>483.57400000000001</v>
      </c>
      <c r="FJ8" s="5">
        <v>490.64800000000002</v>
      </c>
      <c r="FK8" s="5">
        <v>497.59</v>
      </c>
      <c r="FL8" s="5">
        <v>504.40699999999998</v>
      </c>
      <c r="FM8" s="5">
        <v>511.08300000000003</v>
      </c>
      <c r="FN8" s="5">
        <v>517.61400000000003</v>
      </c>
      <c r="FO8" s="5">
        <v>524.01700000000005</v>
      </c>
      <c r="FP8" s="5">
        <v>530.27</v>
      </c>
      <c r="FQ8" s="5">
        <v>536.38499999999999</v>
      </c>
      <c r="FR8" s="5">
        <v>542.36500000000001</v>
      </c>
      <c r="FS8" s="5">
        <v>548.21500000000003</v>
      </c>
      <c r="FT8" s="5">
        <v>553.923</v>
      </c>
      <c r="FU8" s="5">
        <v>559.52</v>
      </c>
      <c r="FV8" s="5">
        <v>564.995</v>
      </c>
      <c r="FW8" s="5">
        <v>570.36800000000005</v>
      </c>
      <c r="FX8" s="5">
        <v>575.62</v>
      </c>
      <c r="FY8" s="5">
        <v>580.779</v>
      </c>
      <c r="FZ8" s="5">
        <v>585.84</v>
      </c>
      <c r="GA8" s="5">
        <v>590.81299999999999</v>
      </c>
      <c r="GB8" s="5">
        <v>595.69399999999996</v>
      </c>
      <c r="GC8" s="5">
        <v>600.48800000000006</v>
      </c>
      <c r="GD8" s="5">
        <v>605.19399999999996</v>
      </c>
      <c r="GE8" s="5">
        <v>609.82000000000005</v>
      </c>
      <c r="GF8" s="5">
        <v>614.375</v>
      </c>
      <c r="GG8" s="5">
        <v>618.83799999999997</v>
      </c>
      <c r="GH8" s="5">
        <v>623.21799999999996</v>
      </c>
      <c r="GI8" s="5">
        <v>627.49400000000003</v>
      </c>
      <c r="GJ8" s="5">
        <v>631.66300000000001</v>
      </c>
      <c r="GK8" s="5">
        <v>635.68700000000001</v>
      </c>
      <c r="GL8" s="5">
        <v>639.58199999999999</v>
      </c>
      <c r="GM8" s="5">
        <v>643.33000000000004</v>
      </c>
      <c r="GN8" s="5">
        <v>646.93399999999997</v>
      </c>
      <c r="GO8" s="5">
        <v>650.37</v>
      </c>
      <c r="GP8" s="5">
        <v>653.62800000000004</v>
      </c>
      <c r="GQ8" s="5">
        <v>656.71299999999997</v>
      </c>
      <c r="GR8" s="5">
        <v>659.62099999999998</v>
      </c>
      <c r="GS8" s="5">
        <v>662.35400000000004</v>
      </c>
      <c r="GT8" s="5">
        <v>664.91</v>
      </c>
      <c r="GU8" s="5">
        <v>667.3</v>
      </c>
      <c r="GV8" s="5">
        <v>669.51499999999999</v>
      </c>
      <c r="GW8" s="5">
        <v>671.56500000000005</v>
      </c>
      <c r="GX8" s="5">
        <v>673.44799999999998</v>
      </c>
      <c r="GY8" s="5">
        <v>675.17700000000002</v>
      </c>
      <c r="GZ8" s="5">
        <v>676.74699999999996</v>
      </c>
      <c r="HA8" s="5">
        <v>678.17200000000003</v>
      </c>
      <c r="HB8" s="5">
        <v>679.44799999999998</v>
      </c>
      <c r="HC8" s="5">
        <v>680.60500000000002</v>
      </c>
      <c r="HD8" s="5">
        <v>681.63300000000004</v>
      </c>
      <c r="HE8" s="5">
        <v>682.56700000000001</v>
      </c>
      <c r="HF8" s="5">
        <v>683.38599999999997</v>
      </c>
      <c r="HG8" s="5">
        <v>684.10900000000004</v>
      </c>
      <c r="HH8" s="5">
        <v>684.755</v>
      </c>
      <c r="HI8" s="5">
        <v>685.31899999999996</v>
      </c>
      <c r="HJ8" s="5">
        <v>685.82299999999998</v>
      </c>
      <c r="HK8" s="5">
        <v>686.25599999999997</v>
      </c>
      <c r="HL8" s="5">
        <v>686.64099999999996</v>
      </c>
      <c r="HM8" s="5">
        <v>686.96100000000001</v>
      </c>
      <c r="HN8" s="5">
        <v>687.22199999999998</v>
      </c>
      <c r="HO8" s="5">
        <v>687.43399999999997</v>
      </c>
      <c r="HP8" s="5">
        <v>687.56500000000005</v>
      </c>
      <c r="HQ8" s="5">
        <v>687.64800000000002</v>
      </c>
      <c r="HR8" s="5">
        <v>687.67100000000005</v>
      </c>
      <c r="HS8" s="5">
        <v>687.63199999999995</v>
      </c>
      <c r="HT8" s="5">
        <v>687.51599999999996</v>
      </c>
      <c r="HU8" s="5">
        <v>687.33900000000006</v>
      </c>
      <c r="HV8" s="5">
        <v>687.09799999999996</v>
      </c>
      <c r="HW8" s="5">
        <v>686.78099999999995</v>
      </c>
      <c r="HX8" s="5">
        <v>686.37699999999995</v>
      </c>
      <c r="HY8" s="5">
        <v>685.91200000000003</v>
      </c>
      <c r="HZ8" s="5">
        <v>685.35599999999999</v>
      </c>
      <c r="IA8" s="5">
        <v>684.72400000000005</v>
      </c>
      <c r="IB8" s="5">
        <v>684.00599999999997</v>
      </c>
      <c r="IC8" s="5">
        <v>683.20899999999995</v>
      </c>
      <c r="ID8" s="5">
        <v>682.33699999999999</v>
      </c>
      <c r="IE8" s="5">
        <v>681.39599999999996</v>
      </c>
      <c r="IF8" s="5">
        <v>680.36199999999997</v>
      </c>
      <c r="IG8" s="5">
        <v>679.25599999999997</v>
      </c>
      <c r="IH8" s="5">
        <v>678.07799999999997</v>
      </c>
      <c r="II8" s="5">
        <v>676.822</v>
      </c>
      <c r="IJ8" s="5">
        <v>358.96</v>
      </c>
      <c r="IK8" s="5">
        <v>374.93400000000003</v>
      </c>
      <c r="IL8" s="5">
        <v>385.26799999999997</v>
      </c>
      <c r="IM8" s="5">
        <v>393.8</v>
      </c>
      <c r="IN8" s="5">
        <v>406.01799999999997</v>
      </c>
      <c r="IO8" s="5">
        <v>425.608</v>
      </c>
      <c r="IP8" s="5">
        <v>454.35899999999998</v>
      </c>
      <c r="IQ8" s="5">
        <v>490.33699999999999</v>
      </c>
      <c r="IR8" s="5">
        <v>528.99300000000005</v>
      </c>
      <c r="IS8" s="5">
        <v>563.85500000000002</v>
      </c>
      <c r="IT8" s="5">
        <v>590.39300000000003</v>
      </c>
      <c r="IU8" s="5">
        <v>606.84299999999996</v>
      </c>
      <c r="IV8" s="5">
        <v>615.04999999999995</v>
      </c>
      <c r="IW8" s="5">
        <v>618.50400000000002</v>
      </c>
      <c r="IX8" s="5">
        <v>622.36400000000003</v>
      </c>
      <c r="IY8" s="5">
        <v>630.38499999999999</v>
      </c>
      <c r="IZ8" s="5">
        <v>643.649</v>
      </c>
      <c r="JA8" s="5">
        <v>660.85799999999995</v>
      </c>
      <c r="JB8" s="5">
        <v>680.46500000000003</v>
      </c>
      <c r="JC8" s="5">
        <v>699.97299999999996</v>
      </c>
      <c r="JD8" s="5">
        <v>717.577</v>
      </c>
      <c r="JE8" s="5">
        <v>733.01900000000001</v>
      </c>
      <c r="JF8" s="5">
        <v>746.947</v>
      </c>
      <c r="JG8" s="5">
        <v>759.63900000000001</v>
      </c>
      <c r="JH8" s="5">
        <v>771.59900000000005</v>
      </c>
      <c r="JI8" s="5">
        <v>783.24800000000005</v>
      </c>
      <c r="JJ8" s="5">
        <v>794.55399999999997</v>
      </c>
      <c r="JK8" s="5">
        <v>805.45600000000002</v>
      </c>
      <c r="JL8" s="5">
        <v>816.36099999999999</v>
      </c>
      <c r="JM8" s="5">
        <v>827.82</v>
      </c>
      <c r="JN8" s="5">
        <v>840.19399999999996</v>
      </c>
      <c r="JO8" s="5">
        <v>853.67100000000005</v>
      </c>
      <c r="JP8" s="5">
        <v>868.13599999999997</v>
      </c>
      <c r="JQ8" s="5">
        <v>883.29600000000005</v>
      </c>
      <c r="JR8" s="5">
        <v>898.70699999999999</v>
      </c>
      <c r="JS8" s="5">
        <v>913.99800000000005</v>
      </c>
      <c r="JT8" s="5">
        <v>929.11699999999996</v>
      </c>
      <c r="JU8" s="5">
        <v>944.1</v>
      </c>
      <c r="JV8" s="5">
        <v>958.923</v>
      </c>
      <c r="JW8" s="5">
        <v>973.55700000000002</v>
      </c>
      <c r="JX8" s="5">
        <v>988.00199999999995</v>
      </c>
      <c r="JY8" s="5">
        <v>1002.197</v>
      </c>
      <c r="JZ8" s="5">
        <v>1016.098</v>
      </c>
      <c r="KA8" s="5">
        <v>1029.701</v>
      </c>
      <c r="KB8" s="5">
        <v>1043.0160000000001</v>
      </c>
      <c r="KC8" s="5">
        <v>1056.058</v>
      </c>
      <c r="KD8" s="5">
        <v>1068.8019999999999</v>
      </c>
      <c r="KE8" s="5">
        <v>1081.2370000000001</v>
      </c>
      <c r="KF8" s="5">
        <v>1093.376</v>
      </c>
      <c r="KG8" s="5">
        <v>1105.1969999999999</v>
      </c>
      <c r="KH8" s="5">
        <v>1116.713</v>
      </c>
      <c r="KI8" s="5">
        <v>1127.9390000000001</v>
      </c>
      <c r="KJ8" s="5">
        <v>1138.874</v>
      </c>
      <c r="KK8" s="5">
        <v>1149.5060000000001</v>
      </c>
      <c r="KL8" s="5">
        <v>1159.874</v>
      </c>
      <c r="KM8" s="5">
        <v>1169.9829999999999</v>
      </c>
      <c r="KN8" s="5">
        <v>1179.8399999999999</v>
      </c>
      <c r="KO8" s="5">
        <v>1189.442</v>
      </c>
      <c r="KP8" s="5">
        <v>1198.8230000000001</v>
      </c>
      <c r="KQ8" s="5">
        <v>1207.9849999999999</v>
      </c>
      <c r="KR8" s="5">
        <v>1216.933</v>
      </c>
      <c r="KS8" s="5">
        <v>1225.675</v>
      </c>
      <c r="KT8" s="5">
        <v>1234.2139999999999</v>
      </c>
      <c r="KU8" s="5">
        <v>1242.5519999999999</v>
      </c>
      <c r="KV8" s="5">
        <v>1250.7080000000001</v>
      </c>
      <c r="KW8" s="5">
        <v>1258.684</v>
      </c>
      <c r="KX8" s="5">
        <v>1266.4659999999999</v>
      </c>
      <c r="KY8" s="5">
        <v>1274.0530000000001</v>
      </c>
      <c r="KZ8" s="5">
        <v>1281.4169999999999</v>
      </c>
      <c r="LA8" s="5">
        <v>1288.5429999999999</v>
      </c>
      <c r="LB8" s="5">
        <v>1295.3679999999999</v>
      </c>
      <c r="LC8" s="5">
        <v>1301.914</v>
      </c>
      <c r="LD8" s="5">
        <v>1308.1659999999999</v>
      </c>
      <c r="LE8" s="5">
        <v>1314.104</v>
      </c>
      <c r="LF8" s="5">
        <v>1319.701</v>
      </c>
      <c r="LG8" s="5">
        <v>1324.9380000000001</v>
      </c>
      <c r="LH8" s="5">
        <v>1329.826</v>
      </c>
      <c r="LI8" s="5">
        <v>1334.3510000000001</v>
      </c>
      <c r="LJ8" s="5">
        <v>1338.52</v>
      </c>
      <c r="LK8" s="5">
        <v>1342.346</v>
      </c>
      <c r="LL8" s="5">
        <v>1345.828</v>
      </c>
      <c r="LM8" s="5">
        <v>1348.9749999999999</v>
      </c>
      <c r="LN8" s="5">
        <v>1351.8030000000001</v>
      </c>
      <c r="LO8" s="5">
        <v>1354.298</v>
      </c>
      <c r="LP8" s="5">
        <v>1356.502</v>
      </c>
      <c r="LQ8" s="5">
        <v>1358.4079999999999</v>
      </c>
      <c r="LR8" s="5">
        <v>1360.0360000000001</v>
      </c>
      <c r="LS8" s="5">
        <v>1361.41</v>
      </c>
      <c r="LT8" s="5">
        <v>1362.5329999999999</v>
      </c>
      <c r="LU8" s="5">
        <v>1363.4380000000001</v>
      </c>
      <c r="LV8" s="5">
        <v>1364.1579999999999</v>
      </c>
      <c r="LW8" s="5">
        <v>1364.674</v>
      </c>
      <c r="LX8" s="5">
        <v>1365.0150000000001</v>
      </c>
      <c r="LY8" s="5">
        <v>1365.2159999999999</v>
      </c>
      <c r="LZ8" s="5">
        <v>1365.2719999999999</v>
      </c>
      <c r="MA8" s="5">
        <v>1365.2239999999999</v>
      </c>
      <c r="MB8" s="5">
        <v>1365.049</v>
      </c>
      <c r="MC8" s="5">
        <v>1364.79</v>
      </c>
      <c r="MD8" s="5">
        <v>1364.431</v>
      </c>
      <c r="ME8" s="5">
        <v>1363.973</v>
      </c>
      <c r="MF8" s="5">
        <v>1363.4290000000001</v>
      </c>
      <c r="MG8" s="5">
        <v>1362.7739999999999</v>
      </c>
      <c r="MH8" s="5">
        <v>1362.0419999999999</v>
      </c>
      <c r="MI8" s="5">
        <v>1361.2180000000001</v>
      </c>
      <c r="MJ8" s="5">
        <v>1360.2950000000001</v>
      </c>
      <c r="MK8" s="5">
        <v>1359.2639999999999</v>
      </c>
      <c r="ML8" s="5">
        <v>1358.134</v>
      </c>
      <c r="MM8" s="5">
        <v>1356.9079999999999</v>
      </c>
      <c r="MN8" s="5">
        <v>1355.5740000000001</v>
      </c>
      <c r="MO8" s="5">
        <v>1354.1220000000001</v>
      </c>
      <c r="MP8" s="5">
        <v>1352.5889999999999</v>
      </c>
      <c r="MQ8" s="5">
        <v>1350.931</v>
      </c>
      <c r="MR8" s="5">
        <v>1349.181</v>
      </c>
      <c r="MS8" s="5">
        <v>1347.316</v>
      </c>
      <c r="MT8" s="5">
        <v>1345.354</v>
      </c>
      <c r="MU8" s="5">
        <v>1343.3009999999999</v>
      </c>
      <c r="MV8" s="5">
        <v>1341.1579999999999</v>
      </c>
      <c r="MW8" s="5">
        <v>1338.905</v>
      </c>
      <c r="MX8" s="5">
        <v>1336.57</v>
      </c>
      <c r="MY8" s="5">
        <v>1334.154</v>
      </c>
      <c r="MZ8" s="5">
        <v>1331.6559999999999</v>
      </c>
      <c r="NA8" s="16">
        <v>3.4060000000000001</v>
      </c>
      <c r="NB8" s="16">
        <v>6.5460000000000003</v>
      </c>
      <c r="NC8" s="16">
        <v>1.3109999999999999</v>
      </c>
      <c r="ND8" s="16">
        <v>2.5910000000000002</v>
      </c>
      <c r="NE8" s="16">
        <v>1.7509999999999999</v>
      </c>
      <c r="NF8" s="16">
        <v>1.4039999999999999</v>
      </c>
      <c r="NG8" s="16">
        <v>1.6839999999999999</v>
      </c>
      <c r="NH8" s="16">
        <v>1.5569999999999999</v>
      </c>
      <c r="NI8" s="16">
        <v>1.3320000000000001</v>
      </c>
      <c r="NJ8" s="16">
        <v>1.117</v>
      </c>
      <c r="NK8" s="16">
        <v>0.93200000000000005</v>
      </c>
      <c r="NL8" s="16">
        <v>0.78700000000000003</v>
      </c>
      <c r="NM8" s="16">
        <v>0.67500000000000004</v>
      </c>
      <c r="NN8" s="16">
        <v>0.57499999999999996</v>
      </c>
      <c r="NO8" s="16">
        <v>0.45100000000000001</v>
      </c>
      <c r="NP8" s="16">
        <v>0.313</v>
      </c>
      <c r="NQ8" s="16">
        <v>0.186</v>
      </c>
      <c r="NR8" s="16">
        <v>8.4000000000000005E-2</v>
      </c>
      <c r="NS8" s="16">
        <v>1.6E-2</v>
      </c>
      <c r="NT8" s="16">
        <v>-2.5999999999999999E-2</v>
      </c>
      <c r="NU8" s="16">
        <v>-6.0999999999999999E-2</v>
      </c>
      <c r="NV8" s="16">
        <v>-9.9000000000000005E-2</v>
      </c>
      <c r="NW8" s="16">
        <v>-0.13800000000000001</v>
      </c>
      <c r="NX8" s="182">
        <v>-0.17399999999999999</v>
      </c>
      <c r="NY8" s="16">
        <v>53.15</v>
      </c>
      <c r="NZ8" s="16">
        <v>54.61</v>
      </c>
      <c r="OA8" s="16">
        <v>55.42</v>
      </c>
      <c r="OB8" s="16">
        <v>55.39</v>
      </c>
      <c r="OC8" s="16">
        <v>55.85</v>
      </c>
      <c r="OD8" s="16">
        <v>57.6</v>
      </c>
      <c r="OE8" s="16">
        <v>60.04</v>
      </c>
      <c r="OF8" s="16">
        <v>64.58</v>
      </c>
      <c r="OG8" s="16">
        <v>65.84</v>
      </c>
      <c r="OH8" s="16">
        <v>66.95</v>
      </c>
      <c r="OI8" s="16">
        <v>67.92</v>
      </c>
      <c r="OJ8" s="16">
        <v>68.77</v>
      </c>
      <c r="OK8" s="16">
        <v>69.55</v>
      </c>
      <c r="OL8" s="16">
        <v>70.3</v>
      </c>
      <c r="OM8" s="16">
        <v>71.05</v>
      </c>
      <c r="ON8" s="16">
        <v>71.78</v>
      </c>
      <c r="OO8" s="16">
        <v>72.540000000000006</v>
      </c>
      <c r="OP8" s="16">
        <v>73.3</v>
      </c>
      <c r="OQ8" s="16">
        <v>74.08</v>
      </c>
      <c r="OR8" s="16">
        <v>74.87</v>
      </c>
      <c r="OS8" s="16">
        <v>75.680000000000007</v>
      </c>
      <c r="OT8" s="16">
        <v>76.5</v>
      </c>
      <c r="OU8" s="16">
        <v>77.36</v>
      </c>
      <c r="OV8" s="16">
        <v>78.19</v>
      </c>
      <c r="OW8" s="16">
        <v>56.24</v>
      </c>
      <c r="OX8" s="16">
        <v>57.66</v>
      </c>
      <c r="OY8" s="16">
        <v>58.67</v>
      </c>
      <c r="OZ8" s="16">
        <v>58.71</v>
      </c>
      <c r="PA8" s="16">
        <v>58.78</v>
      </c>
      <c r="PB8" s="16">
        <v>60.54</v>
      </c>
      <c r="PC8" s="16">
        <v>63.24</v>
      </c>
      <c r="PD8" s="16">
        <v>68.739999999999995</v>
      </c>
      <c r="PE8" s="16">
        <v>70.16</v>
      </c>
      <c r="PF8" s="16">
        <v>71.430000000000007</v>
      </c>
      <c r="PG8" s="16">
        <v>72.569999999999993</v>
      </c>
      <c r="PH8" s="16">
        <v>73.599999999999994</v>
      </c>
      <c r="PI8" s="16">
        <v>74.540000000000006</v>
      </c>
      <c r="PJ8" s="16">
        <v>75.41</v>
      </c>
      <c r="PK8" s="16">
        <v>76.22</v>
      </c>
      <c r="PL8" s="16">
        <v>76.98</v>
      </c>
      <c r="PM8" s="16">
        <v>77.72</v>
      </c>
      <c r="PN8" s="16">
        <v>78.400000000000006</v>
      </c>
      <c r="PO8" s="16">
        <v>79.09</v>
      </c>
      <c r="PP8" s="16">
        <v>79.73</v>
      </c>
      <c r="PQ8" s="16">
        <v>80.36</v>
      </c>
      <c r="PR8" s="16">
        <v>81</v>
      </c>
      <c r="PS8" s="16">
        <v>81.599999999999994</v>
      </c>
      <c r="PT8" s="16">
        <v>82.19</v>
      </c>
      <c r="PU8" s="16">
        <v>54.673999999999999</v>
      </c>
      <c r="PV8" s="16">
        <v>56.113</v>
      </c>
      <c r="PW8" s="16">
        <v>57.018999999999998</v>
      </c>
      <c r="PX8" s="16">
        <v>57.02</v>
      </c>
      <c r="PY8" s="16">
        <v>57.292000000000002</v>
      </c>
      <c r="PZ8" s="16">
        <v>59.05</v>
      </c>
      <c r="QA8" s="16">
        <v>61.555</v>
      </c>
      <c r="QB8" s="16">
        <v>66.540000000000006</v>
      </c>
      <c r="QC8" s="16">
        <v>67.872</v>
      </c>
      <c r="QD8" s="16">
        <v>69.055000000000007</v>
      </c>
      <c r="QE8" s="16">
        <v>70.108000000000004</v>
      </c>
      <c r="QF8" s="16">
        <v>71.046000000000006</v>
      </c>
      <c r="QG8" s="16">
        <v>71.906000000000006</v>
      </c>
      <c r="QH8" s="16">
        <v>72.710999999999999</v>
      </c>
      <c r="QI8" s="16">
        <v>73.492999999999995</v>
      </c>
      <c r="QJ8" s="16">
        <v>74.239000000000004</v>
      </c>
      <c r="QK8" s="16">
        <v>75</v>
      </c>
      <c r="QL8" s="16">
        <v>75.734999999999999</v>
      </c>
      <c r="QM8" s="16">
        <v>76.478999999999999</v>
      </c>
      <c r="QN8" s="16">
        <v>77.209999999999994</v>
      </c>
      <c r="QO8" s="16">
        <v>77.953000000000003</v>
      </c>
      <c r="QP8" s="16">
        <v>78.7</v>
      </c>
      <c r="QQ8" s="16">
        <v>79.447999999999993</v>
      </c>
      <c r="QR8" s="16">
        <v>80.179000000000002</v>
      </c>
      <c r="QS8" s="5">
        <v>87.376000000000005</v>
      </c>
      <c r="QT8" s="5">
        <v>81.197999999999993</v>
      </c>
      <c r="QU8" s="5">
        <v>76.097999999999999</v>
      </c>
      <c r="QV8" s="5">
        <v>71.751000000000005</v>
      </c>
      <c r="QW8" s="5">
        <v>68.094999999999999</v>
      </c>
      <c r="QX8" s="5">
        <v>63.415999999999997</v>
      </c>
      <c r="QY8" s="5">
        <v>55.668999999999997</v>
      </c>
      <c r="QZ8" s="5">
        <v>33.360999999999997</v>
      </c>
      <c r="RA8" s="5">
        <v>28.966000000000001</v>
      </c>
      <c r="RB8" s="5">
        <v>24.5</v>
      </c>
      <c r="RC8" s="5">
        <v>21.27</v>
      </c>
      <c r="RD8" s="5">
        <v>18.736999999999998</v>
      </c>
      <c r="RE8" s="5">
        <v>16.72</v>
      </c>
      <c r="RF8" s="5">
        <v>15.092000000000001</v>
      </c>
      <c r="RG8" s="5">
        <v>13.727</v>
      </c>
      <c r="RH8" s="5">
        <v>12.590999999999999</v>
      </c>
      <c r="RI8" s="5">
        <v>11.568</v>
      </c>
      <c r="RJ8" s="5">
        <v>10.754</v>
      </c>
      <c r="RK8" s="5">
        <v>10.023</v>
      </c>
      <c r="RL8" s="5">
        <v>9.39</v>
      </c>
      <c r="RM8" s="5">
        <v>8.8439999999999994</v>
      </c>
      <c r="RN8" s="5">
        <v>8.3550000000000004</v>
      </c>
      <c r="RO8" s="5">
        <v>7.9059999999999997</v>
      </c>
      <c r="RP8" s="5">
        <v>7.5279999999999996</v>
      </c>
      <c r="RQ8" s="5">
        <v>140.47</v>
      </c>
      <c r="RR8" s="5">
        <v>129.429</v>
      </c>
      <c r="RS8" s="5">
        <v>119.92100000000001</v>
      </c>
      <c r="RT8" s="5">
        <v>112.01300000000001</v>
      </c>
      <c r="RU8" s="5">
        <v>105.509</v>
      </c>
      <c r="RV8" s="5">
        <v>97.48</v>
      </c>
      <c r="RW8" s="5">
        <v>83.882999999999996</v>
      </c>
      <c r="RX8" s="5">
        <v>50.9</v>
      </c>
      <c r="RY8" s="5">
        <v>43.832999999999998</v>
      </c>
      <c r="RZ8" s="5">
        <v>37.170999999999999</v>
      </c>
      <c r="SA8" s="5">
        <v>32.081000000000003</v>
      </c>
      <c r="SB8" s="5">
        <v>28.085000000000001</v>
      </c>
      <c r="SC8" s="5">
        <v>24.864999999999998</v>
      </c>
      <c r="SD8" s="5">
        <v>22.248000000000001</v>
      </c>
      <c r="SE8" s="5">
        <v>20.058</v>
      </c>
      <c r="SF8" s="5">
        <v>18.225000000000001</v>
      </c>
      <c r="SG8" s="5">
        <v>16.577000000000002</v>
      </c>
      <c r="SH8" s="5">
        <v>15.268000000000001</v>
      </c>
      <c r="SI8" s="5">
        <v>14.097</v>
      </c>
      <c r="SJ8" s="5">
        <v>13.082000000000001</v>
      </c>
      <c r="SK8" s="5">
        <v>12.215999999999999</v>
      </c>
      <c r="SL8" s="5">
        <v>11.446999999999999</v>
      </c>
      <c r="SM8" s="5">
        <v>10.752000000000001</v>
      </c>
      <c r="SN8" s="5">
        <v>10.169</v>
      </c>
      <c r="SO8" s="16">
        <v>6.45</v>
      </c>
      <c r="SP8" s="16">
        <v>6.181</v>
      </c>
      <c r="SQ8" s="16">
        <v>5.85</v>
      </c>
      <c r="SR8" s="16">
        <v>4.8120000000000003</v>
      </c>
      <c r="SS8" s="16">
        <v>4.21</v>
      </c>
      <c r="ST8" s="16">
        <v>3.55</v>
      </c>
      <c r="SU8" s="16">
        <v>3.1</v>
      </c>
      <c r="SV8" s="16">
        <v>2.7576999999999998</v>
      </c>
      <c r="SW8" s="16">
        <v>2.5222000000000002</v>
      </c>
      <c r="SX8" s="16">
        <v>2.3439999999999999</v>
      </c>
      <c r="SY8" s="16">
        <v>2.2008000000000001</v>
      </c>
      <c r="SZ8" s="16">
        <v>2.0836000000000001</v>
      </c>
      <c r="TA8" s="16">
        <v>1.9884999999999999</v>
      </c>
      <c r="TB8" s="16">
        <v>1.9165000000000001</v>
      </c>
      <c r="TC8" s="16">
        <v>1.8535999999999999</v>
      </c>
      <c r="TD8" s="16">
        <v>1.8090999999999999</v>
      </c>
      <c r="TE8" s="16">
        <v>1.7786999999999999</v>
      </c>
      <c r="TF8" s="16">
        <v>1.7544</v>
      </c>
      <c r="TG8" s="16">
        <v>1.7377</v>
      </c>
      <c r="TH8" s="16">
        <v>1.7318</v>
      </c>
      <c r="TI8" s="16">
        <v>1.7242999999999999</v>
      </c>
      <c r="TJ8" s="16">
        <v>1.7193000000000001</v>
      </c>
      <c r="TK8" s="16">
        <v>1.7204999999999999</v>
      </c>
      <c r="TL8" s="16">
        <v>1.7250000000000001</v>
      </c>
      <c r="TM8" s="5">
        <v>67.686000000000007</v>
      </c>
      <c r="TN8" s="5">
        <v>99.106999999999999</v>
      </c>
      <c r="TO8" s="5">
        <v>73.210999999999999</v>
      </c>
      <c r="TP8" s="5">
        <v>110.51</v>
      </c>
      <c r="TQ8" s="5">
        <v>8.4459999999999997</v>
      </c>
      <c r="TR8" s="5">
        <v>73.168000000000006</v>
      </c>
      <c r="TS8" s="5">
        <v>118.754</v>
      </c>
      <c r="TT8" s="5">
        <v>88.016999999999996</v>
      </c>
      <c r="TU8" s="5">
        <v>134.97</v>
      </c>
      <c r="TV8" s="5">
        <v>10.699</v>
      </c>
      <c r="TW8" s="5">
        <v>107.065</v>
      </c>
      <c r="TX8" s="5">
        <v>158.678</v>
      </c>
      <c r="TY8" s="5">
        <v>116.014</v>
      </c>
      <c r="TZ8" s="5">
        <v>193.363</v>
      </c>
      <c r="UA8" s="5">
        <v>15.273</v>
      </c>
      <c r="UB8" s="5">
        <v>99.834999999999994</v>
      </c>
      <c r="UC8" s="5">
        <v>172.25800000000001</v>
      </c>
      <c r="UD8" s="5">
        <v>126.67100000000001</v>
      </c>
      <c r="UE8" s="5">
        <v>213.953</v>
      </c>
      <c r="UF8" s="5">
        <v>17.667999999999999</v>
      </c>
      <c r="UG8" s="5">
        <v>102.509</v>
      </c>
      <c r="UH8" s="5">
        <v>191.524</v>
      </c>
      <c r="UI8" s="5">
        <v>146.86699999999999</v>
      </c>
      <c r="UJ8" s="5">
        <v>255.096</v>
      </c>
      <c r="UK8" s="5">
        <v>21.581</v>
      </c>
      <c r="UL8" s="5">
        <v>102.907</v>
      </c>
      <c r="UM8" s="5">
        <v>193.75</v>
      </c>
      <c r="UN8" s="5">
        <v>166.10499999999999</v>
      </c>
      <c r="UO8" s="5">
        <v>294.63299999999998</v>
      </c>
      <c r="UP8" s="5">
        <v>25.853000000000002</v>
      </c>
      <c r="UQ8" s="5">
        <v>91.278000000000006</v>
      </c>
      <c r="UR8" s="5">
        <v>182.32300000000001</v>
      </c>
      <c r="US8" s="5">
        <v>174.81899999999999</v>
      </c>
      <c r="UT8" s="5">
        <v>359.64800000000002</v>
      </c>
      <c r="UU8" s="5">
        <v>32.125999999999998</v>
      </c>
      <c r="UV8" s="5">
        <v>99.272000000000006</v>
      </c>
      <c r="UW8" s="5">
        <v>180.024</v>
      </c>
      <c r="UX8" s="5">
        <v>177.52</v>
      </c>
      <c r="UY8" s="5">
        <v>417.74099999999999</v>
      </c>
      <c r="UZ8" s="5">
        <v>39.441000000000003</v>
      </c>
      <c r="VA8" s="5">
        <v>99.162000000000006</v>
      </c>
      <c r="VB8" s="5">
        <v>186.49100000000001</v>
      </c>
      <c r="VC8" s="5">
        <v>180.98500000000001</v>
      </c>
      <c r="VD8" s="5">
        <v>474.863</v>
      </c>
      <c r="VE8" s="5">
        <v>46.500999999999998</v>
      </c>
      <c r="VF8" s="5">
        <v>96.228999999999999</v>
      </c>
      <c r="VG8" s="5">
        <v>195.48500000000001</v>
      </c>
      <c r="VH8" s="5">
        <v>179.40299999999999</v>
      </c>
      <c r="VI8" s="5">
        <v>527.82100000000003</v>
      </c>
      <c r="VJ8" s="5">
        <v>57.12</v>
      </c>
      <c r="VK8" s="5">
        <v>92.289000000000001</v>
      </c>
      <c r="VL8" s="5">
        <v>192.96299999999999</v>
      </c>
      <c r="VM8" s="5">
        <v>186.13300000000001</v>
      </c>
      <c r="VN8" s="5">
        <v>573.82399999999996</v>
      </c>
      <c r="VO8" s="5">
        <v>71.504000000000005</v>
      </c>
      <c r="VP8" s="5">
        <v>88.873000000000005</v>
      </c>
      <c r="VQ8" s="5">
        <v>186.57599999999999</v>
      </c>
      <c r="VR8" s="5">
        <v>195.31800000000001</v>
      </c>
      <c r="VS8" s="5">
        <v>612.39300000000003</v>
      </c>
      <c r="VT8" s="5">
        <v>86.822999999999993</v>
      </c>
      <c r="VU8" s="5">
        <v>87.126999999999995</v>
      </c>
      <c r="VV8" s="5">
        <v>179.607</v>
      </c>
      <c r="VW8" s="5">
        <v>193.04599999999999</v>
      </c>
      <c r="VX8" s="5">
        <v>650.423</v>
      </c>
      <c r="VY8" s="5">
        <v>106.73</v>
      </c>
      <c r="VZ8" s="5">
        <v>87.058000000000007</v>
      </c>
      <c r="WA8" s="5">
        <v>174.733</v>
      </c>
      <c r="WB8" s="5">
        <v>186.88800000000001</v>
      </c>
      <c r="WC8" s="5">
        <v>678.77</v>
      </c>
      <c r="WD8" s="5">
        <v>131.23500000000001</v>
      </c>
      <c r="WE8" s="5">
        <v>87.531000000000006</v>
      </c>
      <c r="WF8" s="5">
        <v>173.119</v>
      </c>
      <c r="WG8" s="5">
        <v>180.11199999999999</v>
      </c>
      <c r="WH8" s="5">
        <v>697.44500000000005</v>
      </c>
      <c r="WI8" s="5">
        <v>157.161</v>
      </c>
      <c r="WJ8" s="25">
        <v>18.8561399598841</v>
      </c>
      <c r="WK8" s="25">
        <v>27.6094829507466</v>
      </c>
      <c r="WL8" s="25">
        <v>20.395308669489602</v>
      </c>
      <c r="WM8" s="25">
        <v>51.181468687318898</v>
      </c>
      <c r="WN8" s="25">
        <v>30.7861600178293</v>
      </c>
      <c r="WO8" s="25">
        <v>3.8798194784934301</v>
      </c>
      <c r="WP8" s="25">
        <v>2.3529084020503701</v>
      </c>
      <c r="WQ8" s="25">
        <v>0.21534432805883699</v>
      </c>
      <c r="WR8" s="25">
        <v>17.191406176575601</v>
      </c>
      <c r="WS8" s="25">
        <v>27.9022010864457</v>
      </c>
      <c r="WT8" s="25">
        <v>20.680297362831499</v>
      </c>
      <c r="WU8" s="25">
        <v>52.392577207195401</v>
      </c>
      <c r="WV8" s="25">
        <v>31.712279844363799</v>
      </c>
      <c r="WW8" s="25">
        <v>4.0948478412059899</v>
      </c>
      <c r="WX8" s="25">
        <v>2.51381552978328</v>
      </c>
      <c r="WY8" s="25">
        <v>0.24600101501851501</v>
      </c>
      <c r="WZ8" s="25">
        <v>18.134530727837198</v>
      </c>
      <c r="XA8" s="25">
        <v>26.876673673298999</v>
      </c>
      <c r="XB8" s="25">
        <v>19.650300731885402</v>
      </c>
      <c r="XC8" s="25">
        <v>52.401874683473501</v>
      </c>
      <c r="XD8" s="25">
        <v>32.751573951588199</v>
      </c>
      <c r="XE8" s="25">
        <v>4.1909372231716802</v>
      </c>
      <c r="XF8" s="25">
        <v>2.5869209153902601</v>
      </c>
      <c r="XG8" s="25">
        <v>0.26016568624628</v>
      </c>
      <c r="XH8" s="25">
        <v>15.837147140239701</v>
      </c>
      <c r="XI8" s="25">
        <v>27.3258405577544</v>
      </c>
      <c r="XJ8" s="25">
        <v>20.094228130428199</v>
      </c>
      <c r="XK8" s="25">
        <v>54.0342806380228</v>
      </c>
      <c r="XL8" s="25">
        <v>33.940052507594601</v>
      </c>
      <c r="XM8" s="25">
        <v>4.48075382504343</v>
      </c>
      <c r="XN8" s="25">
        <v>2.8027316639831201</v>
      </c>
      <c r="XO8" s="25">
        <v>0.304099875472925</v>
      </c>
      <c r="XP8" s="25">
        <v>14.285435569980599</v>
      </c>
      <c r="XQ8" s="25">
        <v>26.690376085075201</v>
      </c>
      <c r="XR8" s="25">
        <v>20.467071826438101</v>
      </c>
      <c r="XS8" s="25">
        <v>56.0167062210745</v>
      </c>
      <c r="XT8" s="25">
        <v>35.549634394636399</v>
      </c>
      <c r="XU8" s="25">
        <v>4.7696623498244799</v>
      </c>
      <c r="XV8" s="25">
        <v>3.0074821238696301</v>
      </c>
      <c r="XW8" s="25">
        <v>0.34156613157891103</v>
      </c>
      <c r="XX8" s="25">
        <v>13.138495087124401</v>
      </c>
      <c r="XY8" s="25">
        <v>24.7367372786142</v>
      </c>
      <c r="XZ8" s="25">
        <v>21.207203848589501</v>
      </c>
      <c r="YA8" s="25">
        <v>58.824025085285903</v>
      </c>
      <c r="YB8" s="25">
        <v>37.616821236696403</v>
      </c>
      <c r="YC8" s="25">
        <v>5.2113762180050198</v>
      </c>
      <c r="YD8" s="25">
        <v>3.30074254897555</v>
      </c>
      <c r="YE8" s="25">
        <v>0.39029783670050899</v>
      </c>
      <c r="YF8" s="25">
        <v>10.8639195233482</v>
      </c>
      <c r="YG8" s="25">
        <v>21.700107356158199</v>
      </c>
      <c r="YH8" s="25">
        <v>20.806980292646699</v>
      </c>
      <c r="YI8" s="25">
        <v>63.612332389900402</v>
      </c>
      <c r="YJ8" s="25">
        <v>42.805352097253703</v>
      </c>
      <c r="YK8" s="25">
        <v>6.0633615569737502</v>
      </c>
      <c r="YL8" s="25">
        <v>3.8236407305931701</v>
      </c>
      <c r="YM8" s="25">
        <v>0.46286928971166202</v>
      </c>
      <c r="YN8" s="25">
        <v>10.8612929131136</v>
      </c>
      <c r="YO8" s="25">
        <v>19.696323186702799</v>
      </c>
      <c r="YP8" s="25">
        <v>19.422361974533899</v>
      </c>
      <c r="YQ8" s="25">
        <v>65.127166580233194</v>
      </c>
      <c r="YR8" s="25">
        <v>45.704804605699401</v>
      </c>
      <c r="YS8" s="25">
        <v>6.5155503622546203</v>
      </c>
      <c r="YT8" s="25">
        <v>4.3152173199503698</v>
      </c>
      <c r="YU8" s="25">
        <v>0.53304274188783796</v>
      </c>
      <c r="YV8" s="25">
        <v>10.0366193590701</v>
      </c>
      <c r="YW8" s="25">
        <v>18.875569077795401</v>
      </c>
      <c r="YX8" s="25">
        <v>18.318282756512598</v>
      </c>
      <c r="YY8" s="25">
        <v>66.381242143234502</v>
      </c>
      <c r="YZ8" s="25">
        <v>48.0629593867219</v>
      </c>
      <c r="ZA8" s="25">
        <v>7.3713413535600099</v>
      </c>
      <c r="ZB8" s="25">
        <v>4.7065694198999601</v>
      </c>
      <c r="ZC8" s="25">
        <v>0.623986591120261</v>
      </c>
      <c r="ZD8" s="25">
        <v>9.1120942220976495</v>
      </c>
      <c r="ZE8" s="25">
        <v>18.510820428423401</v>
      </c>
      <c r="ZF8" s="25">
        <v>16.9879874022071</v>
      </c>
      <c r="ZG8" s="25">
        <v>66.968291514291806</v>
      </c>
      <c r="ZH8" s="25">
        <v>49.980304112084802</v>
      </c>
      <c r="ZI8" s="25">
        <v>8.5658174077560094</v>
      </c>
      <c r="ZJ8" s="25">
        <v>5.4087938351870797</v>
      </c>
      <c r="ZK8" s="25">
        <v>0.74247815934352102</v>
      </c>
      <c r="ZL8" s="25">
        <v>8.2643436585765606</v>
      </c>
      <c r="ZM8" s="25">
        <v>17.2795516842734</v>
      </c>
      <c r="ZN8" s="25">
        <v>16.667935270745499</v>
      </c>
      <c r="ZO8" s="25">
        <v>68.053027053504394</v>
      </c>
      <c r="ZP8" s="25">
        <v>51.385091782758899</v>
      </c>
      <c r="ZQ8" s="25">
        <v>9.8008172198228198</v>
      </c>
      <c r="ZR8" s="25">
        <v>6.4030776036457002</v>
      </c>
      <c r="ZS8" s="25">
        <v>0.895037489489242</v>
      </c>
      <c r="ZT8" s="25">
        <v>7.5960932765689799</v>
      </c>
      <c r="ZU8" s="25">
        <v>15.946898373737101</v>
      </c>
      <c r="ZV8" s="25">
        <v>16.694088717528398</v>
      </c>
      <c r="ZW8" s="25">
        <v>69.036131294215394</v>
      </c>
      <c r="ZX8" s="25">
        <v>52.342042576687</v>
      </c>
      <c r="ZY8" s="25">
        <v>11.437089256852399</v>
      </c>
      <c r="ZZ8" s="25">
        <v>7.4208770554785799</v>
      </c>
      <c r="AAA8" s="25">
        <v>1.00095471472662</v>
      </c>
      <c r="AAB8" s="25">
        <v>7.1595560314331204</v>
      </c>
      <c r="AAC8" s="25">
        <v>14.758988374873599</v>
      </c>
      <c r="AAD8" s="25">
        <v>15.863321974176101</v>
      </c>
      <c r="AAE8" s="25">
        <v>69.3110467051185</v>
      </c>
      <c r="AAF8" s="25">
        <v>53.447724730942497</v>
      </c>
      <c r="AAG8" s="25">
        <v>13.4470837753599</v>
      </c>
      <c r="AAH8" s="25">
        <v>8.7704088885747993</v>
      </c>
      <c r="AAI8" s="25">
        <v>1.2363868840766099</v>
      </c>
      <c r="AAJ8" s="25">
        <v>6.91658907239625</v>
      </c>
      <c r="AAK8" s="25">
        <v>13.8821975968551</v>
      </c>
      <c r="AAL8" s="25">
        <v>14.8478887472948</v>
      </c>
      <c r="AAM8" s="25">
        <v>68.774847380279695</v>
      </c>
      <c r="AAN8" s="25">
        <v>53.926958632984899</v>
      </c>
      <c r="AAO8" s="25">
        <v>15.529632536840101</v>
      </c>
      <c r="AAP8" s="25">
        <v>10.426365950468901</v>
      </c>
      <c r="AAQ8" s="25">
        <v>1.57164149222521</v>
      </c>
      <c r="AAR8" s="25">
        <v>6.7572303777768203</v>
      </c>
      <c r="AAS8" s="25">
        <v>13.3644647698569</v>
      </c>
      <c r="AAT8" s="25">
        <v>13.9043113617134</v>
      </c>
      <c r="AAU8" s="25">
        <v>67.745767997974298</v>
      </c>
      <c r="AAV8" s="25">
        <v>53.841456636260901</v>
      </c>
      <c r="AAW8" s="25">
        <v>17.731872332804301</v>
      </c>
      <c r="AAX8" s="25">
        <v>12.132536854392001</v>
      </c>
      <c r="AAY8" s="25">
        <v>1.8918176147627499</v>
      </c>
      <c r="AAZ8" s="5">
        <v>34.197000000000003</v>
      </c>
      <c r="ABA8" s="5">
        <v>26.568000000000001</v>
      </c>
      <c r="ABB8" s="5">
        <v>23.896000000000001</v>
      </c>
      <c r="ABC8" s="5">
        <v>21.853000000000002</v>
      </c>
      <c r="ABD8" s="5">
        <v>16.515999999999998</v>
      </c>
      <c r="ABE8" s="5">
        <v>11.368</v>
      </c>
      <c r="ABF8" s="5">
        <v>10.843999999999999</v>
      </c>
      <c r="ABG8" s="5">
        <v>8.7349999999999994</v>
      </c>
      <c r="ABH8" s="5">
        <v>7.0739999999999998</v>
      </c>
      <c r="ABI8" s="5">
        <v>5.7050000000000001</v>
      </c>
      <c r="ABJ8" s="5">
        <v>4.5170000000000003</v>
      </c>
      <c r="ABK8" s="5">
        <v>3.4790000000000001</v>
      </c>
      <c r="ABL8" s="5">
        <v>2.5710000000000002</v>
      </c>
      <c r="ABM8" s="5">
        <v>1.7749999999999999</v>
      </c>
      <c r="ABN8" s="5">
        <v>1.1020000000000001</v>
      </c>
      <c r="ABO8" s="5">
        <v>0.57799999999999996</v>
      </c>
      <c r="ABP8" s="5">
        <v>0.24399999999999999</v>
      </c>
      <c r="ABQ8" s="5">
        <v>5.7000000000000002E-2</v>
      </c>
      <c r="ABR8" s="5">
        <v>8.9999999999999993E-3</v>
      </c>
      <c r="ABS8" s="5">
        <v>0</v>
      </c>
      <c r="ABT8" s="5">
        <v>0</v>
      </c>
      <c r="ABU8" s="5">
        <v>50.198</v>
      </c>
      <c r="ABV8" s="5">
        <v>49.542000000000002</v>
      </c>
      <c r="ABW8" s="5">
        <v>48.619</v>
      </c>
      <c r="ABX8" s="5">
        <v>49.783000000000001</v>
      </c>
      <c r="ABY8" s="5">
        <v>48.91</v>
      </c>
      <c r="ABZ8" s="5">
        <v>46.883000000000003</v>
      </c>
      <c r="ACA8" s="5">
        <v>45.167999999999999</v>
      </c>
      <c r="ACB8" s="5">
        <v>38.975000000000001</v>
      </c>
      <c r="ACC8" s="5">
        <v>35.331000000000003</v>
      </c>
      <c r="ACD8" s="5">
        <v>29.285</v>
      </c>
      <c r="ACE8" s="5">
        <v>21.800999999999998</v>
      </c>
      <c r="ACF8" s="5">
        <v>18.652999999999999</v>
      </c>
      <c r="ACG8" s="5">
        <v>13.473000000000001</v>
      </c>
      <c r="ACH8" s="5">
        <v>8.8059999999999992</v>
      </c>
      <c r="ACI8" s="5">
        <v>6.8259999999999996</v>
      </c>
      <c r="ACJ8" s="5">
        <v>3.9969999999999999</v>
      </c>
      <c r="ACK8" s="5">
        <v>1.8919999999999999</v>
      </c>
      <c r="ACL8" s="5">
        <v>0.68</v>
      </c>
      <c r="ACM8" s="5">
        <v>0.153</v>
      </c>
      <c r="ACN8" s="5">
        <v>1.7000000000000001E-2</v>
      </c>
      <c r="ACO8" s="5">
        <v>1E-3</v>
      </c>
      <c r="ACP8" s="5">
        <v>46.725000000000001</v>
      </c>
      <c r="ACQ8" s="5">
        <v>48.161000000000001</v>
      </c>
      <c r="ACR8" s="5">
        <v>49.250999999999998</v>
      </c>
      <c r="ACS8" s="5">
        <v>49.145000000000003</v>
      </c>
      <c r="ACT8" s="5">
        <v>48.484000000000002</v>
      </c>
      <c r="ACU8" s="5">
        <v>49.515999999999998</v>
      </c>
      <c r="ACV8" s="5">
        <v>48.326999999999998</v>
      </c>
      <c r="ACW8" s="5">
        <v>45.872</v>
      </c>
      <c r="ACX8" s="5">
        <v>43.615000000000002</v>
      </c>
      <c r="ACY8" s="5">
        <v>37.115000000000002</v>
      </c>
      <c r="ACZ8" s="5">
        <v>33.052</v>
      </c>
      <c r="ADA8" s="5">
        <v>26.739000000000001</v>
      </c>
      <c r="ADB8" s="5">
        <v>19.175999999999998</v>
      </c>
      <c r="ADC8" s="5">
        <v>15.348000000000001</v>
      </c>
      <c r="ADD8" s="5">
        <v>9.91</v>
      </c>
      <c r="ADE8" s="5">
        <v>5.391</v>
      </c>
      <c r="ADF8" s="5">
        <v>3.0910000000000002</v>
      </c>
      <c r="ADG8" s="5">
        <v>1.117</v>
      </c>
      <c r="ADH8" s="5">
        <v>0.25700000000000001</v>
      </c>
      <c r="ADI8" s="5">
        <v>3.4000000000000002E-2</v>
      </c>
      <c r="ADJ8" s="5">
        <v>2E-3</v>
      </c>
      <c r="ADK8" s="5">
        <v>44.359000000000002</v>
      </c>
      <c r="ADL8" s="5">
        <v>43.820999999999998</v>
      </c>
      <c r="ADM8" s="5">
        <v>43.656999999999996</v>
      </c>
      <c r="ADN8" s="5">
        <v>44.491</v>
      </c>
      <c r="ADO8" s="5">
        <v>46.18</v>
      </c>
      <c r="ADP8" s="5">
        <v>47.948</v>
      </c>
      <c r="ADQ8" s="5">
        <v>48.957999999999998</v>
      </c>
      <c r="ADR8" s="5">
        <v>48.353000000000002</v>
      </c>
      <c r="ADS8" s="5">
        <v>46.884999999999998</v>
      </c>
      <c r="ADT8" s="5">
        <v>46.817</v>
      </c>
      <c r="ADU8" s="5">
        <v>44.429000000000002</v>
      </c>
      <c r="ADV8" s="5">
        <v>40.689</v>
      </c>
      <c r="ADW8" s="5">
        <v>36.756999999999998</v>
      </c>
      <c r="ADX8" s="5">
        <v>28.783000000000001</v>
      </c>
      <c r="ADY8" s="5">
        <v>22.341000000000001</v>
      </c>
      <c r="ADZ8" s="5">
        <v>14.356999999999999</v>
      </c>
      <c r="AEA8" s="5">
        <v>7.016</v>
      </c>
      <c r="AEB8" s="5">
        <v>3.0059999999999998</v>
      </c>
      <c r="AEC8" s="5">
        <v>0.73199999999999998</v>
      </c>
      <c r="AED8" s="5">
        <v>9.4E-2</v>
      </c>
      <c r="AEE8" s="5">
        <v>8.0000000000000002E-3</v>
      </c>
      <c r="AEF8" s="5">
        <v>33.488999999999997</v>
      </c>
      <c r="AEG8" s="5">
        <v>26.18</v>
      </c>
      <c r="AEH8" s="5">
        <v>22.463000000000001</v>
      </c>
      <c r="AEI8" s="5">
        <v>19.425000000000001</v>
      </c>
      <c r="AEJ8" s="5">
        <v>15.417</v>
      </c>
      <c r="AEK8" s="5">
        <v>11.933999999999999</v>
      </c>
      <c r="AEL8" s="5">
        <v>10.896000000000001</v>
      </c>
      <c r="AEM8" s="5">
        <v>8.8209999999999997</v>
      </c>
      <c r="AEN8" s="5">
        <v>7.194</v>
      </c>
      <c r="AEO8" s="5">
        <v>5.89</v>
      </c>
      <c r="AEP8" s="5">
        <v>4.7750000000000004</v>
      </c>
      <c r="AEQ8" s="5">
        <v>3.7970000000000002</v>
      </c>
      <c r="AER8" s="5">
        <v>2.91</v>
      </c>
      <c r="AES8" s="5">
        <v>2.0920000000000001</v>
      </c>
      <c r="AET8" s="5">
        <v>1.3640000000000001</v>
      </c>
      <c r="AEU8" s="5">
        <v>0.76200000000000001</v>
      </c>
      <c r="AEV8" s="5">
        <v>0.35399999999999998</v>
      </c>
      <c r="AEW8" s="5">
        <v>9.1999999999999998E-2</v>
      </c>
      <c r="AEX8" s="5">
        <v>1.4999999999999999E-2</v>
      </c>
      <c r="AEY8" s="5">
        <v>2E-3</v>
      </c>
      <c r="AEZ8" s="5">
        <v>0</v>
      </c>
      <c r="AFA8" s="5">
        <v>48.963999999999999</v>
      </c>
      <c r="AFB8" s="5">
        <v>48.405999999999999</v>
      </c>
      <c r="AFC8" s="5">
        <v>39.923999999999999</v>
      </c>
      <c r="AFD8" s="5">
        <v>40.994</v>
      </c>
      <c r="AFE8" s="5">
        <v>41.298000000000002</v>
      </c>
      <c r="AFF8" s="5">
        <v>40.237000000000002</v>
      </c>
      <c r="AFG8" s="5">
        <v>41.122999999999998</v>
      </c>
      <c r="AFH8" s="5">
        <v>37.15</v>
      </c>
      <c r="AFI8" s="5">
        <v>31.456</v>
      </c>
      <c r="AFJ8" s="5">
        <v>24.85</v>
      </c>
      <c r="AFK8" s="5">
        <v>20.599</v>
      </c>
      <c r="AFL8" s="5">
        <v>17.024000000000001</v>
      </c>
      <c r="AFM8" s="5">
        <v>12.855</v>
      </c>
      <c r="AFN8" s="5">
        <v>9.1999999999999993</v>
      </c>
      <c r="AFO8" s="5">
        <v>7.1109999999999998</v>
      </c>
      <c r="AFP8" s="5">
        <v>4.3959999999999999</v>
      </c>
      <c r="AFQ8" s="5">
        <v>2.2730000000000001</v>
      </c>
      <c r="AFR8" s="5">
        <v>0.88300000000000001</v>
      </c>
      <c r="AFS8" s="5">
        <v>0.22900000000000001</v>
      </c>
      <c r="AFT8" s="5">
        <v>3.4000000000000002E-2</v>
      </c>
      <c r="AFU8" s="5">
        <v>3.0000000000000001E-3</v>
      </c>
      <c r="AFV8" s="5">
        <v>45.564</v>
      </c>
      <c r="AFW8" s="5">
        <v>47.183</v>
      </c>
      <c r="AFX8" s="5">
        <v>48.368000000000002</v>
      </c>
      <c r="AFY8" s="5">
        <v>48.265999999999998</v>
      </c>
      <c r="AFZ8" s="5">
        <v>40.238</v>
      </c>
      <c r="AGA8" s="5">
        <v>41.332999999999998</v>
      </c>
      <c r="AGB8" s="5">
        <v>41.3</v>
      </c>
      <c r="AGC8" s="5">
        <v>39.773000000000003</v>
      </c>
      <c r="AGD8" s="5">
        <v>40.109000000000002</v>
      </c>
      <c r="AGE8" s="5">
        <v>35.829000000000001</v>
      </c>
      <c r="AGF8" s="5">
        <v>29.995999999999999</v>
      </c>
      <c r="AGG8" s="5">
        <v>23.305</v>
      </c>
      <c r="AGH8" s="5">
        <v>18.766999999999999</v>
      </c>
      <c r="AGI8" s="5">
        <v>14.691000000000001</v>
      </c>
      <c r="AGJ8" s="5">
        <v>10.061999999999999</v>
      </c>
      <c r="AGK8" s="5">
        <v>6.1070000000000002</v>
      </c>
      <c r="AGL8" s="5">
        <v>3.593</v>
      </c>
      <c r="AGM8" s="5">
        <v>1.4370000000000001</v>
      </c>
      <c r="AGN8" s="5">
        <v>0.39300000000000002</v>
      </c>
      <c r="AGO8" s="5">
        <v>6.5000000000000002E-2</v>
      </c>
      <c r="AGP8" s="5">
        <v>6.0000000000000001E-3</v>
      </c>
      <c r="AGQ8" s="5">
        <v>43.171999999999997</v>
      </c>
      <c r="AGR8" s="5">
        <v>42.837000000000003</v>
      </c>
      <c r="AGS8" s="5">
        <v>42.804000000000002</v>
      </c>
      <c r="AGT8" s="5">
        <v>43.771999999999998</v>
      </c>
      <c r="AGU8" s="5">
        <v>45.668999999999997</v>
      </c>
      <c r="AGV8" s="5">
        <v>47.661999999999999</v>
      </c>
      <c r="AGW8" s="5">
        <v>48.892000000000003</v>
      </c>
      <c r="AGX8" s="5">
        <v>48.396999999999998</v>
      </c>
      <c r="AGY8" s="5">
        <v>39.86</v>
      </c>
      <c r="AGZ8" s="5">
        <v>40.082999999999998</v>
      </c>
      <c r="AHA8" s="5">
        <v>39.17</v>
      </c>
      <c r="AHB8" s="5">
        <v>36.770000000000003</v>
      </c>
      <c r="AHC8" s="5">
        <v>35.774999999999999</v>
      </c>
      <c r="AHD8" s="5">
        <v>30.068000000000001</v>
      </c>
      <c r="AHE8" s="5">
        <v>22.588000000000001</v>
      </c>
      <c r="AHF8" s="5">
        <v>14.518000000000001</v>
      </c>
      <c r="AHG8" s="5">
        <v>8.4339999999999993</v>
      </c>
      <c r="AHH8" s="5">
        <v>3.8479999999999999</v>
      </c>
      <c r="AHI8" s="5">
        <v>1.141</v>
      </c>
      <c r="AHJ8" s="5">
        <v>0.20399999999999999</v>
      </c>
      <c r="AHK8" s="5">
        <v>2.3E-2</v>
      </c>
      <c r="AHL8" s="5">
        <v>41.277999999999999</v>
      </c>
      <c r="AHM8" s="5">
        <v>31.933</v>
      </c>
      <c r="AHN8" s="5">
        <v>23.302</v>
      </c>
      <c r="AHO8" s="5">
        <v>90.777000000000001</v>
      </c>
      <c r="AHP8" s="5">
        <v>90.207999999999998</v>
      </c>
      <c r="AHQ8" s="5">
        <v>87.12</v>
      </c>
      <c r="AHR8" s="5">
        <v>97.411000000000001</v>
      </c>
      <c r="AHS8" s="5">
        <v>88.721999999999994</v>
      </c>
      <c r="AHT8" s="5">
        <v>90.849000000000004</v>
      </c>
      <c r="AHU8" s="5">
        <v>88.263000000000005</v>
      </c>
      <c r="AHV8" s="5">
        <v>91.849000000000004</v>
      </c>
      <c r="AHW8" s="5">
        <v>95.61</v>
      </c>
      <c r="AHX8" s="25">
        <v>3.49885138717088</v>
      </c>
      <c r="AHY8" s="25">
        <v>2.07909966425163</v>
      </c>
      <c r="AHZ8" s="25">
        <v>0.17118748895564601</v>
      </c>
      <c r="AIA8" s="25">
        <v>6.9066442129277297</v>
      </c>
      <c r="AIB8" s="25">
        <v>4.3106554423662704</v>
      </c>
      <c r="AIC8" s="25">
        <v>0.52852350609738497</v>
      </c>
      <c r="AID8" s="25">
        <v>9.3612577714671694</v>
      </c>
      <c r="AIE8" s="25">
        <v>6.0569195351594303</v>
      </c>
      <c r="AIF8" s="25">
        <v>0.77559586992183704</v>
      </c>
      <c r="AIG8" s="25">
        <v>17.143740686786501</v>
      </c>
      <c r="AIH8" s="25">
        <v>11.571805160373</v>
      </c>
      <c r="AII8" s="25">
        <v>1.64564387939019</v>
      </c>
      <c r="AIJ8" s="25">
        <v>4.2676756319150799</v>
      </c>
      <c r="AIK8" s="25">
        <v>2.63166771611046</v>
      </c>
      <c r="AIL8" s="25">
        <v>0.26029954124314097</v>
      </c>
      <c r="AIM8" s="25">
        <v>7.8855629636105098</v>
      </c>
      <c r="AIN8" s="25">
        <v>5.1446773942504302</v>
      </c>
      <c r="AIO8" s="25">
        <v>0.72962352534812802</v>
      </c>
      <c r="AIP8" s="25">
        <v>10.2763872964382</v>
      </c>
      <c r="AIQ8" s="25">
        <v>6.7775944517464097</v>
      </c>
      <c r="AIR8" s="25">
        <v>1.0242642877783701</v>
      </c>
      <c r="AIS8" s="25">
        <v>18.342203002421002</v>
      </c>
      <c r="AIT8" s="25">
        <v>12.7144333610724</v>
      </c>
      <c r="AIU8" s="25">
        <v>2.1472831755250601</v>
      </c>
      <c r="AIV8" s="31">
        <v>51.224193548387099</v>
      </c>
      <c r="AIW8" s="25">
        <v>53.268288477289403</v>
      </c>
      <c r="AIX8" s="25">
        <v>54.325991821507998</v>
      </c>
      <c r="AIY8" s="25">
        <v>54.340905928193699</v>
      </c>
      <c r="AIZ8" s="25">
        <v>52.188372937831197</v>
      </c>
      <c r="AJA8" s="26">
        <v>50.6162541206279</v>
      </c>
      <c r="AJB8" s="25">
        <v>95.220252526842799</v>
      </c>
      <c r="AJC8" s="25">
        <v>87.728952550511195</v>
      </c>
      <c r="AJD8" s="25">
        <v>84.073951799273701</v>
      </c>
      <c r="AJE8" s="25">
        <v>84.023431873109402</v>
      </c>
      <c r="AJF8" s="25">
        <v>91.613561356135605</v>
      </c>
      <c r="AJG8" s="25">
        <v>97.564995152903904</v>
      </c>
      <c r="AJH8" s="25">
        <v>95.383216943082203</v>
      </c>
      <c r="AJI8" s="25">
        <v>90.866732141335604</v>
      </c>
      <c r="AJJ8" s="25">
        <v>90.832867343079798</v>
      </c>
      <c r="AJK8" s="25">
        <v>85.067699281318994</v>
      </c>
      <c r="AJL8" s="25">
        <v>78.518172070563693</v>
      </c>
      <c r="AJM8" s="25">
        <v>69.998567515594502</v>
      </c>
      <c r="AJN8" s="25">
        <v>57.2022220268043</v>
      </c>
      <c r="AJO8" s="25">
        <v>53.545755559326103</v>
      </c>
      <c r="AJP8" s="25">
        <v>50.644966516631897</v>
      </c>
      <c r="AJQ8" s="25">
        <v>49.324400755630499</v>
      </c>
      <c r="AJR8" s="25">
        <v>46.944235002769901</v>
      </c>
      <c r="AJS8" s="25">
        <v>44.851685813366402</v>
      </c>
      <c r="AJT8" s="25">
        <v>44.277145929488803</v>
      </c>
      <c r="AJU8" s="25">
        <v>45.401994783159203</v>
      </c>
      <c r="AJV8" s="25">
        <v>47.610696513161002</v>
      </c>
      <c r="AJW8" s="25">
        <v>50.524873553189501</v>
      </c>
      <c r="AJX8" s="25">
        <v>52.504521328431998</v>
      </c>
      <c r="AJY8" s="25">
        <v>53.8925500085533</v>
      </c>
      <c r="AJZ8" s="25">
        <v>54.8812014845983</v>
      </c>
      <c r="AKA8" s="25">
        <v>55.601829531686803</v>
      </c>
      <c r="AKB8" s="25">
        <v>57.989700875796402</v>
      </c>
      <c r="AKC8" s="25">
        <v>60.6862179517491</v>
      </c>
      <c r="AKD8" s="25">
        <v>63.025579772417998</v>
      </c>
      <c r="AKE8" s="25">
        <v>64.622036272458899</v>
      </c>
      <c r="AKF8" s="25">
        <v>65.642041157505105</v>
      </c>
      <c r="AKG8" s="25">
        <v>90.786028815432104</v>
      </c>
      <c r="AKH8" s="25">
        <v>86.0686945875768</v>
      </c>
      <c r="AKI8" s="25">
        <v>85.896171984342701</v>
      </c>
      <c r="AKJ8" s="25">
        <v>79.880748273756396</v>
      </c>
      <c r="AKK8" s="25">
        <v>73.149269957682705</v>
      </c>
      <c r="AKL8" s="25">
        <v>64.387352464958397</v>
      </c>
      <c r="AKM8" s="25">
        <v>51.1913738359899</v>
      </c>
      <c r="AKN8" s="25">
        <v>46.919922521381402</v>
      </c>
      <c r="AKO8" s="25">
        <v>43.554756589941597</v>
      </c>
      <c r="AKP8" s="25">
        <v>41.247751773129899</v>
      </c>
      <c r="AKQ8" s="25">
        <v>37.535281601458998</v>
      </c>
      <c r="AKR8" s="25">
        <v>34.1024202963684</v>
      </c>
      <c r="AKS8" s="25">
        <v>31.623450298706899</v>
      </c>
      <c r="AKT8" s="25">
        <v>30.2418507077853</v>
      </c>
      <c r="AKU8" s="25">
        <v>29.701774357676999</v>
      </c>
      <c r="AKV8" s="25">
        <v>29.5038013569458</v>
      </c>
      <c r="AKW8" s="25">
        <v>28.9681172689817</v>
      </c>
      <c r="AKX8" s="25">
        <v>28.0716303065938</v>
      </c>
      <c r="AKY8" s="25">
        <v>27.113787031223598</v>
      </c>
      <c r="AKZ8" s="25">
        <v>26.3753685676609</v>
      </c>
      <c r="ALA8" s="25">
        <v>26.2533807037426</v>
      </c>
      <c r="ALB8" s="25">
        <v>26.374256423836002</v>
      </c>
      <c r="ALC8" s="25">
        <v>26.431788679718299</v>
      </c>
      <c r="ALD8" s="25">
        <v>26.237421736269098</v>
      </c>
      <c r="ALE8" s="25">
        <v>25.899325319428399</v>
      </c>
      <c r="ALF8" s="25">
        <v>4.5971881276500799</v>
      </c>
      <c r="ALG8" s="25">
        <v>4.7980375537587401</v>
      </c>
      <c r="ALH8" s="25">
        <v>4.9366953587370803</v>
      </c>
      <c r="ALI8" s="25">
        <v>5.1869510075625902</v>
      </c>
      <c r="ALJ8" s="25">
        <v>5.3689021128810399</v>
      </c>
      <c r="ALK8" s="25">
        <v>5.61121505063615</v>
      </c>
      <c r="ALL8" s="25">
        <v>6.0108481908144</v>
      </c>
      <c r="ALM8" s="25">
        <v>6.6258330379446999</v>
      </c>
      <c r="ALN8" s="25">
        <v>7.0902099266903296</v>
      </c>
      <c r="ALO8" s="25">
        <v>8.0766489825006005</v>
      </c>
      <c r="ALP8" s="25">
        <v>9.4089534013108693</v>
      </c>
      <c r="ALQ8" s="25">
        <v>10.749265516997999</v>
      </c>
      <c r="ALR8" s="25">
        <v>12.6536956307819</v>
      </c>
      <c r="ALS8" s="25">
        <v>15.1601440753739</v>
      </c>
      <c r="ALT8" s="25">
        <v>17.9089221554839</v>
      </c>
      <c r="ALU8" s="25">
        <v>21.021072196243601</v>
      </c>
      <c r="ALV8" s="25">
        <v>23.536404059450401</v>
      </c>
      <c r="ALW8" s="25">
        <v>25.8209197019596</v>
      </c>
      <c r="ALX8" s="25">
        <v>27.767414453374698</v>
      </c>
      <c r="ALY8" s="25">
        <v>29.226460964026</v>
      </c>
      <c r="ALZ8" s="25">
        <v>31.736320172053802</v>
      </c>
      <c r="AMA8" s="25">
        <v>34.311961527913098</v>
      </c>
      <c r="AMB8" s="25">
        <v>36.593791092699703</v>
      </c>
      <c r="AMC8" s="25">
        <v>38.384614536189702</v>
      </c>
      <c r="AMD8" s="25">
        <v>39.742715838076698</v>
      </c>
    </row>
    <row r="9" spans="1:1018">
      <c r="A9" s="6" t="s">
        <v>81</v>
      </c>
      <c r="B9" s="5">
        <v>21897.955999999998</v>
      </c>
      <c r="C9" s="5">
        <v>22427.856</v>
      </c>
      <c r="D9" s="5">
        <v>22977.292000000001</v>
      </c>
      <c r="E9" s="5">
        <v>23549.681</v>
      </c>
      <c r="F9" s="5">
        <v>24149.412</v>
      </c>
      <c r="G9" s="5">
        <v>24778.363000000001</v>
      </c>
      <c r="H9" s="5">
        <v>25438.969000000001</v>
      </c>
      <c r="I9" s="5">
        <v>26126.813999999998</v>
      </c>
      <c r="J9" s="5">
        <v>26828.519</v>
      </c>
      <c r="K9" s="5">
        <v>27526.073</v>
      </c>
      <c r="L9" s="5">
        <v>28206.576000000001</v>
      </c>
      <c r="M9" s="5">
        <v>28864.812999999998</v>
      </c>
      <c r="N9" s="5">
        <v>29504.233</v>
      </c>
      <c r="O9" s="5">
        <v>30131.406999999999</v>
      </c>
      <c r="P9" s="5">
        <v>30756.962</v>
      </c>
      <c r="Q9" s="5">
        <v>31388.895</v>
      </c>
      <c r="R9" s="5">
        <v>32028.821</v>
      </c>
      <c r="S9" s="5">
        <v>32674.777999999998</v>
      </c>
      <c r="T9" s="5">
        <v>33327.17</v>
      </c>
      <c r="U9" s="5">
        <v>33985.718999999997</v>
      </c>
      <c r="V9" s="5">
        <v>34650.423999999999</v>
      </c>
      <c r="W9" s="5">
        <v>35324.563999999998</v>
      </c>
      <c r="X9" s="5">
        <v>36009.89</v>
      </c>
      <c r="Y9" s="5">
        <v>36703.21</v>
      </c>
      <c r="Z9" s="5">
        <v>37399.737000000001</v>
      </c>
      <c r="AA9" s="5">
        <v>38097.625</v>
      </c>
      <c r="AB9" s="5">
        <v>38792.843999999997</v>
      </c>
      <c r="AC9" s="5">
        <v>39490.813000000002</v>
      </c>
      <c r="AD9" s="5">
        <v>40210.317999999999</v>
      </c>
      <c r="AE9" s="5">
        <v>40976.504999999997</v>
      </c>
      <c r="AF9" s="5">
        <v>41806.22</v>
      </c>
      <c r="AG9" s="5">
        <v>42706.357000000004</v>
      </c>
      <c r="AH9" s="5">
        <v>43668.307000000001</v>
      </c>
      <c r="AI9" s="5">
        <v>44674.002999999997</v>
      </c>
      <c r="AJ9" s="5">
        <v>45697.163999999997</v>
      </c>
      <c r="AK9" s="5">
        <v>46717.678</v>
      </c>
      <c r="AL9" s="5">
        <v>47729.77</v>
      </c>
      <c r="AM9" s="5">
        <v>48735.775000000001</v>
      </c>
      <c r="AN9" s="5">
        <v>49733.474000000002</v>
      </c>
      <c r="AO9" s="5">
        <v>50722.599000000002</v>
      </c>
      <c r="AP9" s="5">
        <v>51702.862000000001</v>
      </c>
      <c r="AQ9" s="5">
        <v>52672.373</v>
      </c>
      <c r="AR9" s="5">
        <v>53629.377</v>
      </c>
      <c r="AS9" s="5">
        <v>54574.499000000003</v>
      </c>
      <c r="AT9" s="5">
        <v>55509.262999999999</v>
      </c>
      <c r="AU9" s="5">
        <v>56435.391000000003</v>
      </c>
      <c r="AV9" s="5">
        <v>57352.832999999999</v>
      </c>
      <c r="AW9" s="5">
        <v>58262.856</v>
      </c>
      <c r="AX9" s="5">
        <v>59170.425999999999</v>
      </c>
      <c r="AY9" s="5">
        <v>60081.894</v>
      </c>
      <c r="AZ9" s="5">
        <v>61002.18</v>
      </c>
      <c r="BA9" s="5">
        <v>61932.832999999999</v>
      </c>
      <c r="BB9" s="5">
        <v>62873.705000000002</v>
      </c>
      <c r="BC9" s="5">
        <v>63825.762000000002</v>
      </c>
      <c r="BD9" s="5">
        <v>64789.464</v>
      </c>
      <c r="BE9" s="5">
        <v>65764.778999999995</v>
      </c>
      <c r="BF9" s="5">
        <v>66752.141000000003</v>
      </c>
      <c r="BG9" s="5">
        <v>67750.726999999999</v>
      </c>
      <c r="BH9" s="5">
        <v>68757.478000000003</v>
      </c>
      <c r="BI9" s="5">
        <v>69768.197</v>
      </c>
      <c r="BJ9" s="5">
        <v>70779.418999999994</v>
      </c>
      <c r="BK9" s="5">
        <v>71789.668999999994</v>
      </c>
      <c r="BL9" s="5">
        <v>72798.210000000006</v>
      </c>
      <c r="BM9" s="5">
        <v>73803.08</v>
      </c>
      <c r="BN9" s="5">
        <v>74802.342999999993</v>
      </c>
      <c r="BO9" s="5">
        <v>75794.315000000002</v>
      </c>
      <c r="BP9" s="5">
        <v>76777.866999999998</v>
      </c>
      <c r="BQ9" s="5">
        <v>77752.164000000004</v>
      </c>
      <c r="BR9" s="5">
        <v>78716.202999999994</v>
      </c>
      <c r="BS9" s="5">
        <v>79669.150999999998</v>
      </c>
      <c r="BT9" s="5">
        <v>80610.442999999999</v>
      </c>
      <c r="BU9" s="5">
        <v>81539.415999999997</v>
      </c>
      <c r="BV9" s="5">
        <v>82456.024000000005</v>
      </c>
      <c r="BW9" s="5">
        <v>83361.221999999994</v>
      </c>
      <c r="BX9" s="5">
        <v>84256.467999999993</v>
      </c>
      <c r="BY9" s="5">
        <v>85142.887000000002</v>
      </c>
      <c r="BZ9" s="5">
        <v>86020.595000000001</v>
      </c>
      <c r="CA9" s="5">
        <v>86889.436000000002</v>
      </c>
      <c r="CB9" s="5">
        <v>87749.895999999993</v>
      </c>
      <c r="CC9" s="5">
        <v>88602.474000000002</v>
      </c>
      <c r="CD9" s="5">
        <v>89447.493000000002</v>
      </c>
      <c r="CE9" s="5">
        <v>90285.126999999993</v>
      </c>
      <c r="CF9" s="5">
        <v>91115.142000000007</v>
      </c>
      <c r="CG9" s="5">
        <v>91936.936000000002</v>
      </c>
      <c r="CH9" s="5">
        <v>92749.680999999997</v>
      </c>
      <c r="CI9" s="5">
        <v>93552.645999999993</v>
      </c>
      <c r="CJ9" s="5">
        <v>94345.595000000001</v>
      </c>
      <c r="CK9" s="5">
        <v>95128.376000000004</v>
      </c>
      <c r="CL9" s="5">
        <v>95900.467999999993</v>
      </c>
      <c r="CM9" s="5">
        <v>96661.296000000002</v>
      </c>
      <c r="CN9" s="5">
        <v>97410.379000000001</v>
      </c>
      <c r="CO9" s="5">
        <v>98147.407999999996</v>
      </c>
      <c r="CP9" s="5">
        <v>98872.213000000003</v>
      </c>
      <c r="CQ9" s="5">
        <v>99584.8</v>
      </c>
      <c r="CR9" s="5">
        <v>100285.226</v>
      </c>
      <c r="CS9" s="5">
        <v>100973.52800000001</v>
      </c>
      <c r="CT9" s="5">
        <v>101649.511</v>
      </c>
      <c r="CU9" s="5">
        <v>102312.997</v>
      </c>
      <c r="CV9" s="5">
        <v>102964.04700000001</v>
      </c>
      <c r="CW9" s="5">
        <v>103602.738</v>
      </c>
      <c r="CX9" s="5">
        <v>104229.091</v>
      </c>
      <c r="CY9" s="5">
        <v>104842.965</v>
      </c>
      <c r="CZ9" s="5">
        <v>105444.08500000001</v>
      </c>
      <c r="DA9" s="5">
        <v>106032.175</v>
      </c>
      <c r="DB9" s="5">
        <v>106606.93399999999</v>
      </c>
      <c r="DC9" s="5">
        <v>107168.019</v>
      </c>
      <c r="DD9" s="5">
        <v>107715.208</v>
      </c>
      <c r="DE9" s="5">
        <v>108248.16</v>
      </c>
      <c r="DF9" s="5">
        <v>108766.341</v>
      </c>
      <c r="DG9" s="5">
        <v>109269.114</v>
      </c>
      <c r="DH9" s="5">
        <v>109755.91800000001</v>
      </c>
      <c r="DI9" s="5">
        <v>110226.368</v>
      </c>
      <c r="DJ9" s="5">
        <v>110680.18</v>
      </c>
      <c r="DK9" s="5">
        <v>111117.163</v>
      </c>
      <c r="DL9" s="5">
        <v>111537.143</v>
      </c>
      <c r="DM9" s="5">
        <v>111939.898</v>
      </c>
      <c r="DN9" s="5">
        <v>112325.192</v>
      </c>
      <c r="DO9" s="5">
        <v>112692.68399999999</v>
      </c>
      <c r="DP9" s="5">
        <v>113041.997</v>
      </c>
      <c r="DQ9" s="5">
        <v>113372.682</v>
      </c>
      <c r="DR9" s="5">
        <v>113684.22100000001</v>
      </c>
      <c r="DS9" s="5">
        <v>21411.107</v>
      </c>
      <c r="DT9" s="5">
        <v>21972.257000000001</v>
      </c>
      <c r="DU9" s="5">
        <v>22562.003000000001</v>
      </c>
      <c r="DV9" s="5">
        <v>23178.602999999999</v>
      </c>
      <c r="DW9" s="5">
        <v>23819.231</v>
      </c>
      <c r="DX9" s="5">
        <v>24480.363000000001</v>
      </c>
      <c r="DY9" s="5">
        <v>25163.391</v>
      </c>
      <c r="DZ9" s="5">
        <v>25864.882000000001</v>
      </c>
      <c r="EA9" s="5">
        <v>26570.723999999998</v>
      </c>
      <c r="EB9" s="5">
        <v>27262.607</v>
      </c>
      <c r="EC9" s="5">
        <v>27927.901999999998</v>
      </c>
      <c r="ED9" s="5">
        <v>28559.739000000001</v>
      </c>
      <c r="EE9" s="5">
        <v>29162.579000000002</v>
      </c>
      <c r="EF9" s="5">
        <v>29749.249</v>
      </c>
      <c r="EG9" s="5">
        <v>30338.842000000001</v>
      </c>
      <c r="EH9" s="5">
        <v>30945.13</v>
      </c>
      <c r="EI9" s="5">
        <v>31572.811000000002</v>
      </c>
      <c r="EJ9" s="5">
        <v>32217.491000000002</v>
      </c>
      <c r="EK9" s="5">
        <v>32873.089</v>
      </c>
      <c r="EL9" s="5">
        <v>33529.872000000003</v>
      </c>
      <c r="EM9" s="5">
        <v>34181.137000000002</v>
      </c>
      <c r="EN9" s="5">
        <v>34828.097999999998</v>
      </c>
      <c r="EO9" s="5">
        <v>35475.154000000002</v>
      </c>
      <c r="EP9" s="5">
        <v>36122.892</v>
      </c>
      <c r="EQ9" s="5">
        <v>36772.336000000003</v>
      </c>
      <c r="ER9" s="5">
        <v>37425.951000000001</v>
      </c>
      <c r="ES9" s="5">
        <v>38080.826000000001</v>
      </c>
      <c r="ET9" s="5">
        <v>38741.311000000002</v>
      </c>
      <c r="EU9" s="5">
        <v>39425.762999999999</v>
      </c>
      <c r="EV9" s="5">
        <v>40158.284</v>
      </c>
      <c r="EW9" s="5">
        <v>40955.023999999998</v>
      </c>
      <c r="EX9" s="5">
        <v>41822.894</v>
      </c>
      <c r="EY9" s="5">
        <v>42753.932999999997</v>
      </c>
      <c r="EZ9" s="5">
        <v>43730.648999999998</v>
      </c>
      <c r="FA9" s="5">
        <v>44727.504000000001</v>
      </c>
      <c r="FB9" s="5">
        <v>45724.870999999999</v>
      </c>
      <c r="FC9" s="5">
        <v>46717.300999999999</v>
      </c>
      <c r="FD9" s="5">
        <v>47706.815000000002</v>
      </c>
      <c r="FE9" s="5">
        <v>48690.127999999997</v>
      </c>
      <c r="FF9" s="5">
        <v>49665.476999999999</v>
      </c>
      <c r="FG9" s="5">
        <v>50631.540999999997</v>
      </c>
      <c r="FH9" s="5">
        <v>51585.953999999998</v>
      </c>
      <c r="FI9" s="5">
        <v>52527.315000000002</v>
      </c>
      <c r="FJ9" s="5">
        <v>53457.057000000001</v>
      </c>
      <c r="FK9" s="5">
        <v>54377.900999999998</v>
      </c>
      <c r="FL9" s="5">
        <v>55292.430999999997</v>
      </c>
      <c r="FM9" s="5">
        <v>56200.75</v>
      </c>
      <c r="FN9" s="5">
        <v>57103.762999999999</v>
      </c>
      <c r="FO9" s="5">
        <v>58005.961000000003</v>
      </c>
      <c r="FP9" s="5">
        <v>58913.046999999999</v>
      </c>
      <c r="FQ9" s="5">
        <v>59829.375999999997</v>
      </c>
      <c r="FR9" s="5">
        <v>60756.377999999997</v>
      </c>
      <c r="FS9" s="5">
        <v>61693.934000000001</v>
      </c>
      <c r="FT9" s="5">
        <v>62642.853000000003</v>
      </c>
      <c r="FU9" s="5">
        <v>63603.459000000003</v>
      </c>
      <c r="FV9" s="5">
        <v>64575.597999999998</v>
      </c>
      <c r="FW9" s="5">
        <v>65559.587</v>
      </c>
      <c r="FX9" s="5">
        <v>66554.559999999998</v>
      </c>
      <c r="FY9" s="5">
        <v>67557.426000000007</v>
      </c>
      <c r="FZ9" s="5">
        <v>68564.043999999994</v>
      </c>
      <c r="GA9" s="5">
        <v>69570.964000000007</v>
      </c>
      <c r="GB9" s="5">
        <v>70576.676000000007</v>
      </c>
      <c r="GC9" s="5">
        <v>71580.403999999995</v>
      </c>
      <c r="GD9" s="5">
        <v>72580.232000000004</v>
      </c>
      <c r="GE9" s="5">
        <v>73574.228000000003</v>
      </c>
      <c r="GF9" s="5">
        <v>74560.739000000001</v>
      </c>
      <c r="GG9" s="5">
        <v>75538.627999999997</v>
      </c>
      <c r="GH9" s="5">
        <v>76507.010999999999</v>
      </c>
      <c r="GI9" s="5">
        <v>77464.922000000006</v>
      </c>
      <c r="GJ9" s="5">
        <v>78411.557000000001</v>
      </c>
      <c r="GK9" s="5">
        <v>79346.365999999995</v>
      </c>
      <c r="GL9" s="5">
        <v>80268.639999999999</v>
      </c>
      <c r="GM9" s="5">
        <v>81178.293999999994</v>
      </c>
      <c r="GN9" s="5">
        <v>82076.142000000007</v>
      </c>
      <c r="GO9" s="5">
        <v>82963.513000000006</v>
      </c>
      <c r="GP9" s="5">
        <v>83841.395000000004</v>
      </c>
      <c r="GQ9" s="5">
        <v>84709.843999999997</v>
      </c>
      <c r="GR9" s="5">
        <v>85568.634999999995</v>
      </c>
      <c r="GS9" s="5">
        <v>86418.156000000003</v>
      </c>
      <c r="GT9" s="5">
        <v>87258.797999999995</v>
      </c>
      <c r="GU9" s="5">
        <v>88090.807000000001</v>
      </c>
      <c r="GV9" s="5">
        <v>88914.258000000002</v>
      </c>
      <c r="GW9" s="5">
        <v>89728.866999999998</v>
      </c>
      <c r="GX9" s="5">
        <v>90534.004000000001</v>
      </c>
      <c r="GY9" s="5">
        <v>91328.789000000004</v>
      </c>
      <c r="GZ9" s="5">
        <v>92112.471000000005</v>
      </c>
      <c r="HA9" s="5">
        <v>92884.819000000003</v>
      </c>
      <c r="HB9" s="5">
        <v>93645.642999999996</v>
      </c>
      <c r="HC9" s="5">
        <v>94394.298999999999</v>
      </c>
      <c r="HD9" s="5">
        <v>95130.057000000001</v>
      </c>
      <c r="HE9" s="5">
        <v>95852.372000000003</v>
      </c>
      <c r="HF9" s="5">
        <v>96560.909</v>
      </c>
      <c r="HG9" s="5">
        <v>97255.608999999997</v>
      </c>
      <c r="HH9" s="5">
        <v>97936.65</v>
      </c>
      <c r="HI9" s="5">
        <v>98604.358999999997</v>
      </c>
      <c r="HJ9" s="5">
        <v>99259.012000000002</v>
      </c>
      <c r="HK9" s="5">
        <v>99900.514999999999</v>
      </c>
      <c r="HL9" s="5">
        <v>100528.739</v>
      </c>
      <c r="HM9" s="5">
        <v>101143.88400000001</v>
      </c>
      <c r="HN9" s="5">
        <v>101746.20600000001</v>
      </c>
      <c r="HO9" s="5">
        <v>102335.84600000001</v>
      </c>
      <c r="HP9" s="5">
        <v>102912.74099999999</v>
      </c>
      <c r="HQ9" s="5">
        <v>103476.69899999999</v>
      </c>
      <c r="HR9" s="5">
        <v>104027.567</v>
      </c>
      <c r="HS9" s="5">
        <v>104565.12300000001</v>
      </c>
      <c r="HT9" s="5">
        <v>105089.128</v>
      </c>
      <c r="HU9" s="5">
        <v>105599.37699999999</v>
      </c>
      <c r="HV9" s="5">
        <v>106095.558</v>
      </c>
      <c r="HW9" s="5">
        <v>106577.148</v>
      </c>
      <c r="HX9" s="5">
        <v>107043.492</v>
      </c>
      <c r="HY9" s="5">
        <v>107494.01300000001</v>
      </c>
      <c r="HZ9" s="5">
        <v>107928.274</v>
      </c>
      <c r="IA9" s="5">
        <v>108345.96</v>
      </c>
      <c r="IB9" s="5">
        <v>108746.79399999999</v>
      </c>
      <c r="IC9" s="5">
        <v>109130.515</v>
      </c>
      <c r="ID9" s="5">
        <v>109496.819</v>
      </c>
      <c r="IE9" s="5">
        <v>109845.318</v>
      </c>
      <c r="IF9" s="5">
        <v>110175.567</v>
      </c>
      <c r="IG9" s="5">
        <v>110487.007</v>
      </c>
      <c r="IH9" s="5">
        <v>110779.039</v>
      </c>
      <c r="II9" s="5">
        <v>111050.959</v>
      </c>
      <c r="IJ9" s="5">
        <v>43309.063000000002</v>
      </c>
      <c r="IK9" s="5">
        <v>44400.112999999998</v>
      </c>
      <c r="IL9" s="5">
        <v>45539.294999999998</v>
      </c>
      <c r="IM9" s="5">
        <v>46728.284</v>
      </c>
      <c r="IN9" s="5">
        <v>47968.642999999996</v>
      </c>
      <c r="IO9" s="5">
        <v>49258.726000000002</v>
      </c>
      <c r="IP9" s="5">
        <v>50602.36</v>
      </c>
      <c r="IQ9" s="5">
        <v>51991.696000000004</v>
      </c>
      <c r="IR9" s="5">
        <v>53399.243000000002</v>
      </c>
      <c r="IS9" s="5">
        <v>54788.68</v>
      </c>
      <c r="IT9" s="5">
        <v>56134.478000000003</v>
      </c>
      <c r="IU9" s="5">
        <v>57424.552000000003</v>
      </c>
      <c r="IV9" s="5">
        <v>58666.811999999998</v>
      </c>
      <c r="IW9" s="5">
        <v>59880.656000000003</v>
      </c>
      <c r="IX9" s="5">
        <v>61095.803999999996</v>
      </c>
      <c r="IY9" s="5">
        <v>62334.025000000001</v>
      </c>
      <c r="IZ9" s="5">
        <v>63601.631999999998</v>
      </c>
      <c r="JA9" s="5">
        <v>64892.269</v>
      </c>
      <c r="JB9" s="5">
        <v>66200.259000000005</v>
      </c>
      <c r="JC9" s="5">
        <v>67515.591</v>
      </c>
      <c r="JD9" s="5">
        <v>68831.561000000002</v>
      </c>
      <c r="JE9" s="5">
        <v>70152.661999999997</v>
      </c>
      <c r="JF9" s="5">
        <v>71485.043999999994</v>
      </c>
      <c r="JG9" s="5">
        <v>72826.101999999999</v>
      </c>
      <c r="JH9" s="5">
        <v>74172.073000000004</v>
      </c>
      <c r="JI9" s="5">
        <v>75523.576000000001</v>
      </c>
      <c r="JJ9" s="5">
        <v>76873.67</v>
      </c>
      <c r="JK9" s="5">
        <v>78232.123999999996</v>
      </c>
      <c r="JL9" s="5">
        <v>79636.081000000006</v>
      </c>
      <c r="JM9" s="5">
        <v>81134.789000000004</v>
      </c>
      <c r="JN9" s="5">
        <v>82761.244000000006</v>
      </c>
      <c r="JO9" s="5">
        <v>84529.251000000004</v>
      </c>
      <c r="JP9" s="5">
        <v>86422.24</v>
      </c>
      <c r="JQ9" s="5">
        <v>88404.652000000002</v>
      </c>
      <c r="JR9" s="5">
        <v>90424.668000000005</v>
      </c>
      <c r="JS9" s="5">
        <v>92442.548999999999</v>
      </c>
      <c r="JT9" s="5">
        <v>94447.070999999996</v>
      </c>
      <c r="JU9" s="5">
        <v>96442.59</v>
      </c>
      <c r="JV9" s="5">
        <v>98423.601999999999</v>
      </c>
      <c r="JW9" s="5">
        <v>100388.076</v>
      </c>
      <c r="JX9" s="5">
        <v>102334.40300000001</v>
      </c>
      <c r="JY9" s="5">
        <v>104258.327</v>
      </c>
      <c r="JZ9" s="5">
        <v>106156.692</v>
      </c>
      <c r="KA9" s="5">
        <v>108031.556</v>
      </c>
      <c r="KB9" s="5">
        <v>109887.164</v>
      </c>
      <c r="KC9" s="5">
        <v>111727.822</v>
      </c>
      <c r="KD9" s="5">
        <v>113553.583</v>
      </c>
      <c r="KE9" s="5">
        <v>115366.61900000001</v>
      </c>
      <c r="KF9" s="5">
        <v>117176.387</v>
      </c>
      <c r="KG9" s="5">
        <v>118994.94100000001</v>
      </c>
      <c r="KH9" s="5">
        <v>120831.556</v>
      </c>
      <c r="KI9" s="5">
        <v>122689.211</v>
      </c>
      <c r="KJ9" s="5">
        <v>124567.639</v>
      </c>
      <c r="KK9" s="5">
        <v>126468.61500000001</v>
      </c>
      <c r="KL9" s="5">
        <v>128392.923</v>
      </c>
      <c r="KM9" s="5">
        <v>130340.37699999999</v>
      </c>
      <c r="KN9" s="5">
        <v>132311.728</v>
      </c>
      <c r="KO9" s="5">
        <v>134305.28700000001</v>
      </c>
      <c r="KP9" s="5">
        <v>136314.90400000001</v>
      </c>
      <c r="KQ9" s="5">
        <v>138332.24100000001</v>
      </c>
      <c r="KR9" s="5">
        <v>140350.383</v>
      </c>
      <c r="KS9" s="5">
        <v>142366.345</v>
      </c>
      <c r="KT9" s="5">
        <v>144378.614</v>
      </c>
      <c r="KU9" s="5">
        <v>146383.31200000001</v>
      </c>
      <c r="KV9" s="5">
        <v>148376.571</v>
      </c>
      <c r="KW9" s="5">
        <v>150355.054</v>
      </c>
      <c r="KX9" s="5">
        <v>152316.495</v>
      </c>
      <c r="KY9" s="5">
        <v>154259.17499999999</v>
      </c>
      <c r="KZ9" s="5">
        <v>156181.125</v>
      </c>
      <c r="LA9" s="5">
        <v>158080.70800000001</v>
      </c>
      <c r="LB9" s="5">
        <v>159956.80900000001</v>
      </c>
      <c r="LC9" s="5">
        <v>161808.05600000001</v>
      </c>
      <c r="LD9" s="5">
        <v>163634.318</v>
      </c>
      <c r="LE9" s="5">
        <v>165437.364</v>
      </c>
      <c r="LF9" s="5">
        <v>167219.981</v>
      </c>
      <c r="LG9" s="5">
        <v>168984.28200000001</v>
      </c>
      <c r="LH9" s="5">
        <v>170730.43900000001</v>
      </c>
      <c r="LI9" s="5">
        <v>172458.071</v>
      </c>
      <c r="LJ9" s="5">
        <v>174168.052</v>
      </c>
      <c r="LK9" s="5">
        <v>175861.272</v>
      </c>
      <c r="LL9" s="5">
        <v>177538.3</v>
      </c>
      <c r="LM9" s="5">
        <v>179199.38500000001</v>
      </c>
      <c r="LN9" s="5">
        <v>180844.00899999999</v>
      </c>
      <c r="LO9" s="5">
        <v>182470.94</v>
      </c>
      <c r="LP9" s="5">
        <v>184078.47</v>
      </c>
      <c r="LQ9" s="5">
        <v>185665.117</v>
      </c>
      <c r="LR9" s="5">
        <v>187230.41399999999</v>
      </c>
      <c r="LS9" s="5">
        <v>188774.019</v>
      </c>
      <c r="LT9" s="5">
        <v>190294.76699999999</v>
      </c>
      <c r="LU9" s="5">
        <v>191791.353</v>
      </c>
      <c r="LV9" s="5">
        <v>193262.75099999999</v>
      </c>
      <c r="LW9" s="5">
        <v>194708.31700000001</v>
      </c>
      <c r="LX9" s="5">
        <v>196127.82199999999</v>
      </c>
      <c r="LY9" s="5">
        <v>197521.45</v>
      </c>
      <c r="LZ9" s="5">
        <v>198889.58499999999</v>
      </c>
      <c r="MA9" s="5">
        <v>200232.54</v>
      </c>
      <c r="MB9" s="5">
        <v>201550.02600000001</v>
      </c>
      <c r="MC9" s="5">
        <v>202841.736</v>
      </c>
      <c r="MD9" s="5">
        <v>204107.93100000001</v>
      </c>
      <c r="ME9" s="5">
        <v>205348.94399999999</v>
      </c>
      <c r="MF9" s="5">
        <v>206564.93700000001</v>
      </c>
      <c r="MG9" s="5">
        <v>207755.70600000001</v>
      </c>
      <c r="MH9" s="5">
        <v>208920.78400000001</v>
      </c>
      <c r="MI9" s="5">
        <v>210059.742</v>
      </c>
      <c r="MJ9" s="5">
        <v>211172.057</v>
      </c>
      <c r="MK9" s="5">
        <v>212257.147</v>
      </c>
      <c r="ML9" s="5">
        <v>213314.58499999999</v>
      </c>
      <c r="MM9" s="5">
        <v>214343.71799999999</v>
      </c>
      <c r="MN9" s="5">
        <v>215343.489</v>
      </c>
      <c r="MO9" s="5">
        <v>216312.606</v>
      </c>
      <c r="MP9" s="5">
        <v>217249.93100000001</v>
      </c>
      <c r="MQ9" s="5">
        <v>218154.64199999999</v>
      </c>
      <c r="MR9" s="5">
        <v>219026.14</v>
      </c>
      <c r="MS9" s="5">
        <v>219863.95699999999</v>
      </c>
      <c r="MT9" s="5">
        <v>220667.658</v>
      </c>
      <c r="MU9" s="5">
        <v>221436.717</v>
      </c>
      <c r="MV9" s="5">
        <v>222170.51</v>
      </c>
      <c r="MW9" s="5">
        <v>222868.25099999999</v>
      </c>
      <c r="MX9" s="5">
        <v>223529.00399999999</v>
      </c>
      <c r="MY9" s="5">
        <v>224151.72099999999</v>
      </c>
      <c r="MZ9" s="5">
        <v>224735.18</v>
      </c>
      <c r="NA9" s="16">
        <v>2.5739999999999998</v>
      </c>
      <c r="NB9" s="16">
        <v>2.613</v>
      </c>
      <c r="NC9" s="16">
        <v>2.0950000000000002</v>
      </c>
      <c r="ND9" s="16">
        <v>1.9830000000000001</v>
      </c>
      <c r="NE9" s="16">
        <v>1.8560000000000001</v>
      </c>
      <c r="NF9" s="16">
        <v>1.83</v>
      </c>
      <c r="NG9" s="16">
        <v>2.2130000000000001</v>
      </c>
      <c r="NH9" s="16">
        <v>2.0329999999999999</v>
      </c>
      <c r="NI9" s="16">
        <v>1.756</v>
      </c>
      <c r="NJ9" s="16">
        <v>1.5669999999999999</v>
      </c>
      <c r="NK9" s="16">
        <v>1.5149999999999999</v>
      </c>
      <c r="NL9" s="16">
        <v>1.48</v>
      </c>
      <c r="NM9" s="16">
        <v>1.377</v>
      </c>
      <c r="NN9" s="16">
        <v>1.238</v>
      </c>
      <c r="NO9" s="16">
        <v>1.0980000000000001</v>
      </c>
      <c r="NP9" s="16">
        <v>0.98799999999999999</v>
      </c>
      <c r="NQ9" s="16">
        <v>0.89500000000000002</v>
      </c>
      <c r="NR9" s="16">
        <v>0.80200000000000005</v>
      </c>
      <c r="NS9" s="16">
        <v>0.70899999999999996</v>
      </c>
      <c r="NT9" s="16">
        <v>0.623</v>
      </c>
      <c r="NU9" s="16">
        <v>0.54400000000000004</v>
      </c>
      <c r="NV9" s="16">
        <v>0.46500000000000002</v>
      </c>
      <c r="NW9" s="16">
        <v>0.38200000000000001</v>
      </c>
      <c r="NX9" s="182">
        <v>0.29599999999999999</v>
      </c>
      <c r="NY9" s="16">
        <v>57.66</v>
      </c>
      <c r="NZ9" s="16">
        <v>61.22</v>
      </c>
      <c r="OA9" s="16">
        <v>63.08</v>
      </c>
      <c r="OB9" s="16">
        <v>65.599999999999994</v>
      </c>
      <c r="OC9" s="16">
        <v>66.650000000000006</v>
      </c>
      <c r="OD9" s="16">
        <v>67.62</v>
      </c>
      <c r="OE9" s="16">
        <v>68.709999999999994</v>
      </c>
      <c r="OF9" s="16">
        <v>69.52</v>
      </c>
      <c r="OG9" s="16">
        <v>70.23</v>
      </c>
      <c r="OH9" s="16">
        <v>70.95</v>
      </c>
      <c r="OI9" s="16">
        <v>71.67</v>
      </c>
      <c r="OJ9" s="16">
        <v>72.39</v>
      </c>
      <c r="OK9" s="16">
        <v>73.11</v>
      </c>
      <c r="OL9" s="16">
        <v>73.86</v>
      </c>
      <c r="OM9" s="16">
        <v>74.599999999999994</v>
      </c>
      <c r="ON9" s="16">
        <v>75.37</v>
      </c>
      <c r="OO9" s="16">
        <v>76.17</v>
      </c>
      <c r="OP9" s="16">
        <v>76.97</v>
      </c>
      <c r="OQ9" s="16">
        <v>77.790000000000006</v>
      </c>
      <c r="OR9" s="16">
        <v>78.63</v>
      </c>
      <c r="OS9" s="16">
        <v>79.47</v>
      </c>
      <c r="OT9" s="16">
        <v>80.31</v>
      </c>
      <c r="OU9" s="16">
        <v>81.13</v>
      </c>
      <c r="OV9" s="16">
        <v>81.91</v>
      </c>
      <c r="OW9" s="16">
        <v>62.2</v>
      </c>
      <c r="OX9" s="16">
        <v>65.91</v>
      </c>
      <c r="OY9" s="16">
        <v>67.87</v>
      </c>
      <c r="OZ9" s="16">
        <v>70.430000000000007</v>
      </c>
      <c r="PA9" s="16">
        <v>71.41</v>
      </c>
      <c r="PB9" s="16">
        <v>72.209999999999994</v>
      </c>
      <c r="PC9" s="16">
        <v>73.05</v>
      </c>
      <c r="PD9" s="16">
        <v>74.08</v>
      </c>
      <c r="PE9" s="16">
        <v>74.95</v>
      </c>
      <c r="PF9" s="16">
        <v>75.78</v>
      </c>
      <c r="PG9" s="16">
        <v>76.55</v>
      </c>
      <c r="PH9" s="16">
        <v>77.290000000000006</v>
      </c>
      <c r="PI9" s="16">
        <v>77.989999999999995</v>
      </c>
      <c r="PJ9" s="16">
        <v>78.66</v>
      </c>
      <c r="PK9" s="16">
        <v>79.290000000000006</v>
      </c>
      <c r="PL9" s="16">
        <v>79.92</v>
      </c>
      <c r="PM9" s="16">
        <v>80.53</v>
      </c>
      <c r="PN9" s="16">
        <v>81.13</v>
      </c>
      <c r="PO9" s="16">
        <v>81.709999999999994</v>
      </c>
      <c r="PP9" s="16">
        <v>82.3</v>
      </c>
      <c r="PQ9" s="16">
        <v>82.86</v>
      </c>
      <c r="PR9" s="16">
        <v>83.42</v>
      </c>
      <c r="PS9" s="16">
        <v>83.97</v>
      </c>
      <c r="PT9" s="16">
        <v>84.5</v>
      </c>
      <c r="PU9" s="16">
        <v>59.892000000000003</v>
      </c>
      <c r="PV9" s="16">
        <v>63.53</v>
      </c>
      <c r="PW9" s="16">
        <v>65.438000000000002</v>
      </c>
      <c r="PX9" s="16">
        <v>67.971000000000004</v>
      </c>
      <c r="PY9" s="16">
        <v>68.983999999999995</v>
      </c>
      <c r="PZ9" s="16">
        <v>69.867000000000004</v>
      </c>
      <c r="QA9" s="16">
        <v>70.834000000000003</v>
      </c>
      <c r="QB9" s="16">
        <v>71.744</v>
      </c>
      <c r="QC9" s="16">
        <v>72.536000000000001</v>
      </c>
      <c r="QD9" s="16">
        <v>73.313999999999993</v>
      </c>
      <c r="QE9" s="16">
        <v>74.064999999999998</v>
      </c>
      <c r="QF9" s="16">
        <v>74.798000000000002</v>
      </c>
      <c r="QG9" s="16">
        <v>75.516000000000005</v>
      </c>
      <c r="QH9" s="16">
        <v>76.227000000000004</v>
      </c>
      <c r="QI9" s="16">
        <v>76.918999999999997</v>
      </c>
      <c r="QJ9" s="16">
        <v>77.626000000000005</v>
      </c>
      <c r="QK9" s="16">
        <v>78.33</v>
      </c>
      <c r="QL9" s="16">
        <v>79.033000000000001</v>
      </c>
      <c r="QM9" s="16">
        <v>79.736000000000004</v>
      </c>
      <c r="QN9" s="16">
        <v>80.451999999999998</v>
      </c>
      <c r="QO9" s="16">
        <v>81.147000000000006</v>
      </c>
      <c r="QP9" s="16">
        <v>81.852999999999994</v>
      </c>
      <c r="QQ9" s="16">
        <v>82.539000000000001</v>
      </c>
      <c r="QR9" s="16">
        <v>83.194000000000003</v>
      </c>
      <c r="QS9" s="5">
        <v>106.86199999999999</v>
      </c>
      <c r="QT9" s="5">
        <v>74.292000000000002</v>
      </c>
      <c r="QU9" s="5">
        <v>59.551000000000002</v>
      </c>
      <c r="QV9" s="5">
        <v>36.68</v>
      </c>
      <c r="QW9" s="5">
        <v>29.349</v>
      </c>
      <c r="QX9" s="5">
        <v>23.466999999999999</v>
      </c>
      <c r="QY9" s="5">
        <v>18.920999999999999</v>
      </c>
      <c r="QZ9" s="5">
        <v>15.605</v>
      </c>
      <c r="RA9" s="5">
        <v>13.166</v>
      </c>
      <c r="RB9" s="5">
        <v>11.414</v>
      </c>
      <c r="RC9" s="5">
        <v>10.019</v>
      </c>
      <c r="RD9" s="5">
        <v>8.8859999999999992</v>
      </c>
      <c r="RE9" s="5">
        <v>7.97</v>
      </c>
      <c r="RF9" s="5">
        <v>7.2080000000000002</v>
      </c>
      <c r="RG9" s="5">
        <v>6.5759999999999996</v>
      </c>
      <c r="RH9" s="5">
        <v>6.0279999999999996</v>
      </c>
      <c r="RI9" s="5">
        <v>5.5750000000000002</v>
      </c>
      <c r="RJ9" s="5">
        <v>5.1820000000000004</v>
      </c>
      <c r="RK9" s="5">
        <v>4.8449999999999998</v>
      </c>
      <c r="RL9" s="5">
        <v>4.5620000000000003</v>
      </c>
      <c r="RM9" s="5">
        <v>4.3150000000000004</v>
      </c>
      <c r="RN9" s="5">
        <v>4.165</v>
      </c>
      <c r="RO9" s="5">
        <v>4.0289999999999999</v>
      </c>
      <c r="RP9" s="5">
        <v>3.9049999999999998</v>
      </c>
      <c r="RQ9" s="5">
        <v>149.012</v>
      </c>
      <c r="RR9" s="5">
        <v>102.152</v>
      </c>
      <c r="RS9" s="5">
        <v>80.349000000000004</v>
      </c>
      <c r="RT9" s="5">
        <v>48.710999999999999</v>
      </c>
      <c r="RU9" s="5">
        <v>38.241999999999997</v>
      </c>
      <c r="RV9" s="5">
        <v>30.029</v>
      </c>
      <c r="RW9" s="5">
        <v>24.18</v>
      </c>
      <c r="RX9" s="5">
        <v>19.928000000000001</v>
      </c>
      <c r="RY9" s="5">
        <v>16.88</v>
      </c>
      <c r="RZ9" s="5">
        <v>14.621</v>
      </c>
      <c r="SA9" s="5">
        <v>12.808999999999999</v>
      </c>
      <c r="SB9" s="5">
        <v>11.329000000000001</v>
      </c>
      <c r="SC9" s="5">
        <v>10.122</v>
      </c>
      <c r="SD9" s="5">
        <v>9.1129999999999995</v>
      </c>
      <c r="SE9" s="5">
        <v>8.27</v>
      </c>
      <c r="SF9" s="5">
        <v>7.54</v>
      </c>
      <c r="SG9" s="5">
        <v>6.9340000000000002</v>
      </c>
      <c r="SH9" s="5">
        <v>6.4459999999999997</v>
      </c>
      <c r="SI9" s="5">
        <v>6.03</v>
      </c>
      <c r="SJ9" s="5">
        <v>5.6760000000000002</v>
      </c>
      <c r="SK9" s="5">
        <v>5.3680000000000003</v>
      </c>
      <c r="SL9" s="5">
        <v>5.1619999999999999</v>
      </c>
      <c r="SM9" s="5">
        <v>4.9749999999999996</v>
      </c>
      <c r="SN9" s="5">
        <v>4.8049999999999997</v>
      </c>
      <c r="SO9" s="16">
        <v>5.49</v>
      </c>
      <c r="SP9" s="16">
        <v>5</v>
      </c>
      <c r="SQ9" s="16">
        <v>4.1500000000000004</v>
      </c>
      <c r="SR9" s="16">
        <v>3.6</v>
      </c>
      <c r="SS9" s="16">
        <v>3.15</v>
      </c>
      <c r="ST9" s="16">
        <v>3.02</v>
      </c>
      <c r="SU9" s="16">
        <v>3.45</v>
      </c>
      <c r="SV9" s="16">
        <v>3.33</v>
      </c>
      <c r="SW9" s="16">
        <v>3.1311</v>
      </c>
      <c r="SX9" s="16">
        <v>2.9624000000000001</v>
      </c>
      <c r="SY9" s="16">
        <v>2.8241000000000001</v>
      </c>
      <c r="SZ9" s="16">
        <v>2.7002000000000002</v>
      </c>
      <c r="TA9" s="16">
        <v>2.5924</v>
      </c>
      <c r="TB9" s="16">
        <v>2.4983</v>
      </c>
      <c r="TC9" s="16">
        <v>2.407</v>
      </c>
      <c r="TD9" s="16">
        <v>2.3241000000000001</v>
      </c>
      <c r="TE9" s="16">
        <v>2.2492999999999999</v>
      </c>
      <c r="TF9" s="16">
        <v>2.1796000000000002</v>
      </c>
      <c r="TG9" s="16">
        <v>2.1143999999999998</v>
      </c>
      <c r="TH9" s="16">
        <v>2.0586000000000002</v>
      </c>
      <c r="TI9" s="16">
        <v>2.0124</v>
      </c>
      <c r="TJ9" s="16">
        <v>1.9696</v>
      </c>
      <c r="TK9" s="16">
        <v>1.9335</v>
      </c>
      <c r="TL9" s="16">
        <v>1.9063000000000001</v>
      </c>
      <c r="TM9" s="5">
        <v>6779.54</v>
      </c>
      <c r="TN9" s="5">
        <v>10881.767</v>
      </c>
      <c r="TO9" s="5">
        <v>8241.9619999999995</v>
      </c>
      <c r="TP9" s="5">
        <v>15462.627</v>
      </c>
      <c r="TQ9" s="5">
        <v>1943.1669999999999</v>
      </c>
      <c r="TR9" s="5">
        <v>7857.5360000000001</v>
      </c>
      <c r="TS9" s="5">
        <v>12189.813</v>
      </c>
      <c r="TT9" s="5">
        <v>9327.1830000000009</v>
      </c>
      <c r="TU9" s="5">
        <v>17645.906999999999</v>
      </c>
      <c r="TV9" s="5">
        <v>2238.2869999999998</v>
      </c>
      <c r="TW9" s="5">
        <v>8689.3709999999992</v>
      </c>
      <c r="TX9" s="5">
        <v>14189.591</v>
      </c>
      <c r="TY9" s="5">
        <v>10234.77</v>
      </c>
      <c r="TZ9" s="5">
        <v>20438.038</v>
      </c>
      <c r="UA9" s="5">
        <v>2582.7080000000001</v>
      </c>
      <c r="UB9" s="5">
        <v>8385.616</v>
      </c>
      <c r="UC9" s="5">
        <v>16191.278</v>
      </c>
      <c r="UD9" s="5">
        <v>11674.508</v>
      </c>
      <c r="UE9" s="5">
        <v>23102.168000000001</v>
      </c>
      <c r="UF9" s="5">
        <v>2980.4549999999999</v>
      </c>
      <c r="UG9" s="5">
        <v>8557.27</v>
      </c>
      <c r="UH9" s="5">
        <v>16812.352999999999</v>
      </c>
      <c r="UI9" s="5">
        <v>13953.984</v>
      </c>
      <c r="UJ9" s="5">
        <v>26124.258000000002</v>
      </c>
      <c r="UK9" s="5">
        <v>3383.6959999999999</v>
      </c>
      <c r="UL9" s="5">
        <v>8797.2350000000006</v>
      </c>
      <c r="UM9" s="5">
        <v>16763.465</v>
      </c>
      <c r="UN9" s="5">
        <v>16038.235000000001</v>
      </c>
      <c r="UO9" s="5">
        <v>30227.716</v>
      </c>
      <c r="UP9" s="5">
        <v>3696.9250000000002</v>
      </c>
      <c r="UQ9" s="5">
        <v>9744.4220000000005</v>
      </c>
      <c r="UR9" s="5">
        <v>17199.468000000001</v>
      </c>
      <c r="US9" s="5">
        <v>16588.841</v>
      </c>
      <c r="UT9" s="5">
        <v>35261.796999999999</v>
      </c>
      <c r="UU9" s="5">
        <v>3966.7159999999999</v>
      </c>
      <c r="UV9" s="5">
        <v>12375.137000000001</v>
      </c>
      <c r="UW9" s="5">
        <v>18420.696</v>
      </c>
      <c r="UX9" s="5">
        <v>16602.670999999998</v>
      </c>
      <c r="UY9" s="5">
        <v>40327.434999999998</v>
      </c>
      <c r="UZ9" s="5">
        <v>4716.6099999999997</v>
      </c>
      <c r="VA9" s="5">
        <v>12697.212</v>
      </c>
      <c r="VB9" s="5">
        <v>22015.667000000001</v>
      </c>
      <c r="VC9" s="5">
        <v>17117.687000000002</v>
      </c>
      <c r="VD9" s="5">
        <v>45047.692999999999</v>
      </c>
      <c r="VE9" s="5">
        <v>5456.1440000000002</v>
      </c>
      <c r="VF9" s="5">
        <v>12455.585999999999</v>
      </c>
      <c r="VG9" s="5">
        <v>24956.196</v>
      </c>
      <c r="VH9" s="5">
        <v>18300.225999999999</v>
      </c>
      <c r="VI9" s="5">
        <v>49512.947999999997</v>
      </c>
      <c r="VJ9" s="5">
        <v>6502.866</v>
      </c>
      <c r="VK9" s="5">
        <v>12465.977999999999</v>
      </c>
      <c r="VL9" s="5">
        <v>25040.519</v>
      </c>
      <c r="VM9" s="5">
        <v>21871.392</v>
      </c>
      <c r="VN9" s="5">
        <v>53742.692000000003</v>
      </c>
      <c r="VO9" s="5">
        <v>7710.9750000000004</v>
      </c>
      <c r="VP9" s="5">
        <v>13174.65</v>
      </c>
      <c r="VQ9" s="5">
        <v>24824.715</v>
      </c>
      <c r="VR9" s="5">
        <v>24817.96</v>
      </c>
      <c r="VS9" s="5">
        <v>58519.273999999998</v>
      </c>
      <c r="VT9" s="5">
        <v>9003.7780000000002</v>
      </c>
      <c r="VU9" s="5">
        <v>14064.838</v>
      </c>
      <c r="VV9" s="5">
        <v>25553.488000000001</v>
      </c>
      <c r="VW9" s="5">
        <v>24912.886999999999</v>
      </c>
      <c r="VX9" s="5">
        <v>65330.508999999998</v>
      </c>
      <c r="VY9" s="5">
        <v>10488.661</v>
      </c>
      <c r="VZ9" s="5">
        <v>14475.751</v>
      </c>
      <c r="WA9" s="5">
        <v>27156.394</v>
      </c>
      <c r="WB9" s="5">
        <v>24703.737000000001</v>
      </c>
      <c r="WC9" s="5">
        <v>71489.207999999999</v>
      </c>
      <c r="WD9" s="5">
        <v>12529.964</v>
      </c>
      <c r="WE9" s="5">
        <v>14517.316000000001</v>
      </c>
      <c r="WF9" s="5">
        <v>28461.42</v>
      </c>
      <c r="WG9" s="5">
        <v>25436.350999999999</v>
      </c>
      <c r="WH9" s="5">
        <v>76481.278000000006</v>
      </c>
      <c r="WI9" s="5">
        <v>15060.444</v>
      </c>
      <c r="WJ9" s="25">
        <v>15.653859793734201</v>
      </c>
      <c r="WK9" s="25">
        <v>25.125842597887701</v>
      </c>
      <c r="WL9" s="25">
        <v>19.030571037752502</v>
      </c>
      <c r="WM9" s="25">
        <v>54.733553113351803</v>
      </c>
      <c r="WN9" s="25">
        <v>35.702982075599301</v>
      </c>
      <c r="WO9" s="25">
        <v>6.8942290439301299</v>
      </c>
      <c r="WP9" s="25">
        <v>4.4867444950263602</v>
      </c>
      <c r="WQ9" s="25">
        <v>0.55779087162426</v>
      </c>
      <c r="WR9" s="25">
        <v>15.9515615568295</v>
      </c>
      <c r="WS9" s="25">
        <v>24.746504812162598</v>
      </c>
      <c r="WT9" s="25">
        <v>18.935087764957601</v>
      </c>
      <c r="WU9" s="25">
        <v>54.757993538038299</v>
      </c>
      <c r="WV9" s="25">
        <v>35.822905773080699</v>
      </c>
      <c r="WW9" s="25">
        <v>7.0130356193134196</v>
      </c>
      <c r="WX9" s="25">
        <v>4.5439400929695202</v>
      </c>
      <c r="WY9" s="25">
        <v>0.58050425421071605</v>
      </c>
      <c r="WZ9" s="25">
        <v>15.479561420344901</v>
      </c>
      <c r="XA9" s="25">
        <v>25.2778533007825</v>
      </c>
      <c r="XB9" s="25">
        <v>18.232591385280202</v>
      </c>
      <c r="XC9" s="25">
        <v>54.641655347716998</v>
      </c>
      <c r="XD9" s="25">
        <v>36.409063962436797</v>
      </c>
      <c r="XE9" s="25">
        <v>7.07673277018805</v>
      </c>
      <c r="XF9" s="25">
        <v>4.6009299311556804</v>
      </c>
      <c r="XG9" s="25">
        <v>0.60364505393637002</v>
      </c>
      <c r="XH9" s="25">
        <v>13.452710618317999</v>
      </c>
      <c r="XI9" s="25">
        <v>25.975024073930701</v>
      </c>
      <c r="XJ9" s="25">
        <v>18.728949398021399</v>
      </c>
      <c r="XK9" s="25">
        <v>55.7908397540509</v>
      </c>
      <c r="XL9" s="25">
        <v>37.061890356029501</v>
      </c>
      <c r="XM9" s="25">
        <v>7.2444174750467303</v>
      </c>
      <c r="XN9" s="25">
        <v>4.7814255537004096</v>
      </c>
      <c r="XO9" s="25">
        <v>0.63326570039396601</v>
      </c>
      <c r="XP9" s="25">
        <v>12.432189355694</v>
      </c>
      <c r="XQ9" s="25">
        <v>24.425354816520901</v>
      </c>
      <c r="XR9" s="25">
        <v>20.2726537031464</v>
      </c>
      <c r="XS9" s="25">
        <v>58.226548138287903</v>
      </c>
      <c r="XT9" s="25">
        <v>37.9538944351415</v>
      </c>
      <c r="XU9" s="25">
        <v>7.2151901363968802</v>
      </c>
      <c r="XV9" s="25">
        <v>4.91590768949726</v>
      </c>
      <c r="XW9" s="25">
        <v>0.65998212651315602</v>
      </c>
      <c r="XX9" s="25">
        <v>11.648329522955899</v>
      </c>
      <c r="XY9" s="25">
        <v>22.1963337647042</v>
      </c>
      <c r="XZ9" s="25">
        <v>21.236064086795899</v>
      </c>
      <c r="YA9" s="25">
        <v>61.260275864055998</v>
      </c>
      <c r="YB9" s="25">
        <v>40.024211777260099</v>
      </c>
      <c r="YC9" s="25">
        <v>7.0925574286895499</v>
      </c>
      <c r="YD9" s="25">
        <v>4.8950608482839897</v>
      </c>
      <c r="YE9" s="25">
        <v>0.704226452412688</v>
      </c>
      <c r="YF9" s="25">
        <v>11.774136696157001</v>
      </c>
      <c r="YG9" s="25">
        <v>20.782031744230402</v>
      </c>
      <c r="YH9" s="25">
        <v>20.044214173484399</v>
      </c>
      <c r="YI9" s="25">
        <v>62.650868321892297</v>
      </c>
      <c r="YJ9" s="25">
        <v>42.606654148407898</v>
      </c>
      <c r="YK9" s="25">
        <v>7.56478841714849</v>
      </c>
      <c r="YL9" s="25">
        <v>4.7929632377202998</v>
      </c>
      <c r="YM9" s="25">
        <v>0.74340231038576499</v>
      </c>
      <c r="YN9" s="25">
        <v>13.3868409448554</v>
      </c>
      <c r="YO9" s="25">
        <v>19.9266422218626</v>
      </c>
      <c r="YP9" s="25">
        <v>17.9599883166354</v>
      </c>
      <c r="YQ9" s="25">
        <v>61.584310056184201</v>
      </c>
      <c r="YR9" s="25">
        <v>43.624321739548698</v>
      </c>
      <c r="YS9" s="25">
        <v>7.7416298851733298</v>
      </c>
      <c r="YT9" s="25">
        <v>5.1022067770978499</v>
      </c>
      <c r="YU9" s="25">
        <v>0.75497485470678705</v>
      </c>
      <c r="YV9" s="25">
        <v>12.4075693293486</v>
      </c>
      <c r="YW9" s="25">
        <v>21.513456232309299</v>
      </c>
      <c r="YX9" s="25">
        <v>16.727206587602801</v>
      </c>
      <c r="YY9" s="25">
        <v>60.747293361353798</v>
      </c>
      <c r="YZ9" s="25">
        <v>44.020086773750997</v>
      </c>
      <c r="ZA9" s="25">
        <v>8.2254439887630006</v>
      </c>
      <c r="ZB9" s="25">
        <v>5.3316810769883496</v>
      </c>
      <c r="ZC9" s="25">
        <v>0.74639806126586805</v>
      </c>
      <c r="ZD9" s="25">
        <v>11.1481507265039</v>
      </c>
      <c r="ZE9" s="25">
        <v>22.336599383455301</v>
      </c>
      <c r="ZF9" s="25">
        <v>16.379291811488098</v>
      </c>
      <c r="ZG9" s="25">
        <v>60.694975330316602</v>
      </c>
      <c r="ZH9" s="25">
        <v>44.3156835188285</v>
      </c>
      <c r="ZI9" s="25">
        <v>8.8444308884854106</v>
      </c>
      <c r="ZJ9" s="25">
        <v>5.8202745597242602</v>
      </c>
      <c r="ZK9" s="25">
        <v>0.75475202586514201</v>
      </c>
      <c r="ZL9" s="25">
        <v>10.3168231980725</v>
      </c>
      <c r="ZM9" s="25">
        <v>20.723492959074399</v>
      </c>
      <c r="ZN9" s="25">
        <v>18.1007285878202</v>
      </c>
      <c r="ZO9" s="25">
        <v>62.578093424535602</v>
      </c>
      <c r="ZP9" s="25">
        <v>44.477364836715303</v>
      </c>
      <c r="ZQ9" s="25">
        <v>9.4880562491473697</v>
      </c>
      <c r="ZR9" s="25">
        <v>6.3815904183175496</v>
      </c>
      <c r="ZS9" s="25">
        <v>0.92998802398936298</v>
      </c>
      <c r="ZT9" s="25">
        <v>10.1078808449357</v>
      </c>
      <c r="ZU9" s="25">
        <v>19.0460665922426</v>
      </c>
      <c r="ZV9" s="25">
        <v>19.040884007877299</v>
      </c>
      <c r="ZW9" s="25">
        <v>63.938156324344497</v>
      </c>
      <c r="ZX9" s="25">
        <v>44.897272316467202</v>
      </c>
      <c r="ZY9" s="25">
        <v>10.182881395225699</v>
      </c>
      <c r="ZZ9" s="25">
        <v>6.9078962384771998</v>
      </c>
      <c r="AAA9" s="25">
        <v>1.04191044345376</v>
      </c>
      <c r="AAB9" s="25">
        <v>10.021232361011799</v>
      </c>
      <c r="AAC9" s="25">
        <v>18.206924308856401</v>
      </c>
      <c r="AAD9" s="25">
        <v>17.750494489209899</v>
      </c>
      <c r="AAE9" s="25">
        <v>64.298646053570096</v>
      </c>
      <c r="AAF9" s="25">
        <v>46.548151564360197</v>
      </c>
      <c r="AAG9" s="25">
        <v>11.185664523623</v>
      </c>
      <c r="AAH9" s="25">
        <v>7.47319727656176</v>
      </c>
      <c r="AAI9" s="25">
        <v>1.2206942107169001</v>
      </c>
      <c r="AAJ9" s="25">
        <v>9.6277116165313608</v>
      </c>
      <c r="AAK9" s="25">
        <v>18.061510589461101</v>
      </c>
      <c r="AAL9" s="25">
        <v>16.430267119587501</v>
      </c>
      <c r="AAM9" s="25">
        <v>63.977194275092302</v>
      </c>
      <c r="AAN9" s="25">
        <v>47.546927155504903</v>
      </c>
      <c r="AAO9" s="25">
        <v>12.4246352237684</v>
      </c>
      <c r="AAP9" s="25">
        <v>8.3335835189151695</v>
      </c>
      <c r="AAQ9" s="25">
        <v>1.41151490657574</v>
      </c>
      <c r="AAR9" s="25">
        <v>9.0757724480487703</v>
      </c>
      <c r="AAS9" s="25">
        <v>17.793190660611401</v>
      </c>
      <c r="AAT9" s="25">
        <v>15.9020120237582</v>
      </c>
      <c r="AAU9" s="25">
        <v>63.715717784792801</v>
      </c>
      <c r="AAV9" s="25">
        <v>47.813705761034498</v>
      </c>
      <c r="AAW9" s="25">
        <v>13.7698614630403</v>
      </c>
      <c r="AAX9" s="25">
        <v>9.41531910654707</v>
      </c>
      <c r="AAY9" s="25">
        <v>1.6047250605005501</v>
      </c>
      <c r="AAZ9" s="5">
        <v>3484.6080000000002</v>
      </c>
      <c r="ABA9" s="5">
        <v>2931.9380000000001</v>
      </c>
      <c r="ABB9" s="5">
        <v>2683.6149999999998</v>
      </c>
      <c r="ABC9" s="5">
        <v>2313.1350000000002</v>
      </c>
      <c r="ABD9" s="5">
        <v>1908.7829999999999</v>
      </c>
      <c r="ABE9" s="5">
        <v>1512.4960000000001</v>
      </c>
      <c r="ABF9" s="5">
        <v>1381.318</v>
      </c>
      <c r="ABG9" s="5">
        <v>990.51800000000003</v>
      </c>
      <c r="ABH9" s="5">
        <v>992.971</v>
      </c>
      <c r="ABI9" s="5">
        <v>948.99199999999996</v>
      </c>
      <c r="ABJ9" s="5">
        <v>803.31500000000005</v>
      </c>
      <c r="ABK9" s="5">
        <v>639.875</v>
      </c>
      <c r="ABL9" s="5">
        <v>485.25799999999998</v>
      </c>
      <c r="ABM9" s="5">
        <v>358.47500000000002</v>
      </c>
      <c r="ABN9" s="5">
        <v>242.542</v>
      </c>
      <c r="ABO9" s="5">
        <v>136.084</v>
      </c>
      <c r="ABP9" s="5">
        <v>61.139000000000003</v>
      </c>
      <c r="ABQ9" s="5">
        <v>19.007000000000001</v>
      </c>
      <c r="ABR9" s="5">
        <v>3.5720000000000001</v>
      </c>
      <c r="ABS9" s="5">
        <v>0.307</v>
      </c>
      <c r="ABT9" s="5">
        <v>8.0000000000000002E-3</v>
      </c>
      <c r="ABU9" s="5">
        <v>6528.6090000000004</v>
      </c>
      <c r="ABV9" s="5">
        <v>6354.8019999999997</v>
      </c>
      <c r="ABW9" s="5">
        <v>4985.9979999999996</v>
      </c>
      <c r="ABX9" s="5">
        <v>4475.741</v>
      </c>
      <c r="ABY9" s="5">
        <v>4311.277</v>
      </c>
      <c r="ABZ9" s="5">
        <v>4096.3069999999998</v>
      </c>
      <c r="ACA9" s="5">
        <v>4065.9949999999999</v>
      </c>
      <c r="ACB9" s="5">
        <v>3621.1280000000002</v>
      </c>
      <c r="ACC9" s="5">
        <v>3061.1790000000001</v>
      </c>
      <c r="ACD9" s="5">
        <v>2426.7339999999999</v>
      </c>
      <c r="ACE9" s="5">
        <v>2069.5279999999998</v>
      </c>
      <c r="ACF9" s="5">
        <v>1803.211</v>
      </c>
      <c r="ACG9" s="5">
        <v>1451.809</v>
      </c>
      <c r="ACH9" s="5">
        <v>1040.463</v>
      </c>
      <c r="ACI9" s="5">
        <v>757.87300000000005</v>
      </c>
      <c r="ACJ9" s="5">
        <v>365.017</v>
      </c>
      <c r="ACK9" s="5">
        <v>192.66</v>
      </c>
      <c r="ACL9" s="5">
        <v>74.665999999999997</v>
      </c>
      <c r="ACM9" s="5">
        <v>17.327999999999999</v>
      </c>
      <c r="ACN9" s="5">
        <v>2.3580000000000001</v>
      </c>
      <c r="ACO9" s="5">
        <v>0.17899999999999999</v>
      </c>
      <c r="ACP9" s="5">
        <v>6406.6059999999998</v>
      </c>
      <c r="ACQ9" s="5">
        <v>6378.9870000000001</v>
      </c>
      <c r="ACR9" s="5">
        <v>6487.8689999999997</v>
      </c>
      <c r="ACS9" s="5">
        <v>6319.518</v>
      </c>
      <c r="ACT9" s="5">
        <v>4935.2929999999997</v>
      </c>
      <c r="ACU9" s="5">
        <v>4403.9639999999999</v>
      </c>
      <c r="ACV9" s="5">
        <v>4229.8710000000001</v>
      </c>
      <c r="ACW9" s="5">
        <v>4014.1959999999999</v>
      </c>
      <c r="ACX9" s="5">
        <v>3976.2260000000001</v>
      </c>
      <c r="ACY9" s="5">
        <v>3505.192</v>
      </c>
      <c r="ACZ9" s="5">
        <v>2884.0169999999998</v>
      </c>
      <c r="ADA9" s="5">
        <v>2195.712</v>
      </c>
      <c r="ADB9" s="5">
        <v>1783.8440000000001</v>
      </c>
      <c r="ADC9" s="5">
        <v>1439.2260000000001</v>
      </c>
      <c r="ADD9" s="5">
        <v>1018.829</v>
      </c>
      <c r="ADE9" s="5">
        <v>592.35599999999999</v>
      </c>
      <c r="ADF9" s="5">
        <v>310.89800000000002</v>
      </c>
      <c r="ADG9" s="5">
        <v>91.676000000000002</v>
      </c>
      <c r="ADH9" s="5">
        <v>23.802</v>
      </c>
      <c r="ADI9" s="5">
        <v>3.7759999999999998</v>
      </c>
      <c r="ADJ9" s="5">
        <v>0.32200000000000001</v>
      </c>
      <c r="ADK9" s="5">
        <v>7462.6450000000004</v>
      </c>
      <c r="ADL9" s="5">
        <v>7423.2860000000001</v>
      </c>
      <c r="ADM9" s="5">
        <v>7199.27</v>
      </c>
      <c r="ADN9" s="5">
        <v>6724.9070000000002</v>
      </c>
      <c r="ADO9" s="5">
        <v>6330.51</v>
      </c>
      <c r="ADP9" s="5">
        <v>6282.5749999999998</v>
      </c>
      <c r="ADQ9" s="5">
        <v>6357.7650000000003</v>
      </c>
      <c r="ADR9" s="5">
        <v>6160.3630000000003</v>
      </c>
      <c r="ADS9" s="5">
        <v>4780.6890000000003</v>
      </c>
      <c r="ADT9" s="5">
        <v>4224.4110000000001</v>
      </c>
      <c r="ADU9" s="5">
        <v>3966.0340000000001</v>
      </c>
      <c r="ADV9" s="5">
        <v>3616.1559999999999</v>
      </c>
      <c r="ADW9" s="5">
        <v>3365.866</v>
      </c>
      <c r="ADX9" s="5">
        <v>2691.78</v>
      </c>
      <c r="ADY9" s="5">
        <v>1909.8389999999999</v>
      </c>
      <c r="ADZ9" s="5">
        <v>1140.7539999999999</v>
      </c>
      <c r="AEA9" s="5">
        <v>622.97199999999998</v>
      </c>
      <c r="AEB9" s="5">
        <v>267.19499999999999</v>
      </c>
      <c r="AEC9" s="5">
        <v>71.674000000000007</v>
      </c>
      <c r="AED9" s="5">
        <v>10.794</v>
      </c>
      <c r="AEE9" s="5">
        <v>0.95799999999999996</v>
      </c>
      <c r="AEF9" s="5">
        <v>3294.9319999999998</v>
      </c>
      <c r="AEG9" s="5">
        <v>2756.4520000000002</v>
      </c>
      <c r="AEH9" s="5">
        <v>2509.7620000000002</v>
      </c>
      <c r="AEI9" s="5">
        <v>2203.1170000000002</v>
      </c>
      <c r="AEJ9" s="5">
        <v>1816.9269999999999</v>
      </c>
      <c r="AEK9" s="5">
        <v>1408.038</v>
      </c>
      <c r="AEL9" s="5">
        <v>1342.4159999999999</v>
      </c>
      <c r="AEM9" s="5">
        <v>992.47699999999998</v>
      </c>
      <c r="AEN9" s="5">
        <v>958.98900000000003</v>
      </c>
      <c r="AEO9" s="5">
        <v>933.93700000000001</v>
      </c>
      <c r="AEP9" s="5">
        <v>822.92</v>
      </c>
      <c r="AEQ9" s="5">
        <v>691.70600000000002</v>
      </c>
      <c r="AER9" s="5">
        <v>557.40099999999995</v>
      </c>
      <c r="AES9" s="5">
        <v>438.11099999999999</v>
      </c>
      <c r="AET9" s="5">
        <v>324.15300000000002</v>
      </c>
      <c r="AEU9" s="5">
        <v>202.22800000000001</v>
      </c>
      <c r="AEV9" s="5">
        <v>103.669</v>
      </c>
      <c r="AEW9" s="5">
        <v>41.732999999999997</v>
      </c>
      <c r="AEX9" s="5">
        <v>10.558</v>
      </c>
      <c r="AEY9" s="5">
        <v>1.4850000000000001</v>
      </c>
      <c r="AEZ9" s="5">
        <v>9.6000000000000002E-2</v>
      </c>
      <c r="AFA9" s="5">
        <v>6168.6030000000001</v>
      </c>
      <c r="AFB9" s="5">
        <v>5976.5259999999998</v>
      </c>
      <c r="AFC9" s="5">
        <v>4698.3410000000003</v>
      </c>
      <c r="AFD9" s="5">
        <v>4225.3509999999997</v>
      </c>
      <c r="AFE9" s="5">
        <v>4105.3180000000002</v>
      </c>
      <c r="AFF9" s="5">
        <v>3998.2280000000001</v>
      </c>
      <c r="AFG9" s="5">
        <v>3999.18</v>
      </c>
      <c r="AFH9" s="5">
        <v>3512.0459999999998</v>
      </c>
      <c r="AFI9" s="5">
        <v>2979.326</v>
      </c>
      <c r="AFJ9" s="5">
        <v>2481.3629999999998</v>
      </c>
      <c r="AFK9" s="5">
        <v>2143.7069999999999</v>
      </c>
      <c r="AFL9" s="5">
        <v>1828.4459999999999</v>
      </c>
      <c r="AFM9" s="5">
        <v>1509.5060000000001</v>
      </c>
      <c r="AFN9" s="5">
        <v>1120.8789999999999</v>
      </c>
      <c r="AFO9" s="5">
        <v>907.74599999999998</v>
      </c>
      <c r="AFP9" s="5">
        <v>500.34399999999999</v>
      </c>
      <c r="AFQ9" s="5">
        <v>291.31599999999997</v>
      </c>
      <c r="AFR9" s="5">
        <v>134.929</v>
      </c>
      <c r="AFS9" s="5">
        <v>41.671999999999997</v>
      </c>
      <c r="AFT9" s="5">
        <v>7.9260000000000002</v>
      </c>
      <c r="AFU9" s="5">
        <v>0.78800000000000003</v>
      </c>
      <c r="AFV9" s="5">
        <v>6059.3720000000003</v>
      </c>
      <c r="AFW9" s="5">
        <v>6035.0140000000001</v>
      </c>
      <c r="AFX9" s="5">
        <v>6138.6490000000003</v>
      </c>
      <c r="AFY9" s="5">
        <v>5953.5969999999998</v>
      </c>
      <c r="AFZ9" s="5">
        <v>4662.9840000000004</v>
      </c>
      <c r="AGA9" s="5">
        <v>4173.8599999999997</v>
      </c>
      <c r="AGB9" s="5">
        <v>4047.0650000000001</v>
      </c>
      <c r="AGC9" s="5">
        <v>3940.3890000000001</v>
      </c>
      <c r="AGD9" s="5">
        <v>3940.58</v>
      </c>
      <c r="AGE9" s="5">
        <v>3444.768</v>
      </c>
      <c r="AGF9" s="5">
        <v>2882.7139999999999</v>
      </c>
      <c r="AGG9" s="5">
        <v>2350.547</v>
      </c>
      <c r="AGH9" s="5">
        <v>1969.7470000000001</v>
      </c>
      <c r="AGI9" s="5">
        <v>1591.5540000000001</v>
      </c>
      <c r="AGJ9" s="5">
        <v>1195.307</v>
      </c>
      <c r="AGK9" s="5">
        <v>749.98400000000004</v>
      </c>
      <c r="AGL9" s="5">
        <v>458.49299999999999</v>
      </c>
      <c r="AGM9" s="5">
        <v>166.625</v>
      </c>
      <c r="AGN9" s="5">
        <v>55.112000000000002</v>
      </c>
      <c r="AGO9" s="5">
        <v>11.786</v>
      </c>
      <c r="AGP9" s="5">
        <v>1.2290000000000001</v>
      </c>
      <c r="AGQ9" s="5">
        <v>7054.6710000000003</v>
      </c>
      <c r="AGR9" s="5">
        <v>7022.6580000000004</v>
      </c>
      <c r="AGS9" s="5">
        <v>6816.2060000000001</v>
      </c>
      <c r="AGT9" s="5">
        <v>6373.0060000000003</v>
      </c>
      <c r="AGU9" s="5">
        <v>6007.9279999999999</v>
      </c>
      <c r="AGV9" s="5">
        <v>5972.1840000000002</v>
      </c>
      <c r="AGW9" s="5">
        <v>6054.0069999999996</v>
      </c>
      <c r="AGX9" s="5">
        <v>5850.6930000000002</v>
      </c>
      <c r="AGY9" s="5">
        <v>4562.5219999999999</v>
      </c>
      <c r="AGZ9" s="5">
        <v>4064.7350000000001</v>
      </c>
      <c r="AHA9" s="5">
        <v>3899.6959999999999</v>
      </c>
      <c r="AHB9" s="5">
        <v>3724.0610000000001</v>
      </c>
      <c r="AHC9" s="5">
        <v>3599.5210000000002</v>
      </c>
      <c r="AHD9" s="5">
        <v>2967.41</v>
      </c>
      <c r="AHE9" s="5">
        <v>2249.7199999999998</v>
      </c>
      <c r="AHF9" s="5">
        <v>1534.0740000000001</v>
      </c>
      <c r="AHG9" s="5">
        <v>941.30700000000002</v>
      </c>
      <c r="AHH9" s="5">
        <v>457.49299999999999</v>
      </c>
      <c r="AHI9" s="5">
        <v>158.54499999999999</v>
      </c>
      <c r="AHJ9" s="5">
        <v>32.152999999999999</v>
      </c>
      <c r="AHK9" s="5">
        <v>3.7759999999999998</v>
      </c>
      <c r="AHL9" s="5">
        <v>4516.2520000000004</v>
      </c>
      <c r="AHM9" s="5">
        <v>3725.71</v>
      </c>
      <c r="AHN9" s="5">
        <v>2920.5340000000001</v>
      </c>
      <c r="AHO9" s="5">
        <v>8701.0920000000006</v>
      </c>
      <c r="AHP9" s="5">
        <v>8416.5949999999993</v>
      </c>
      <c r="AHQ9" s="5">
        <v>8094.5349999999999</v>
      </c>
      <c r="AHR9" s="5">
        <v>12273.115</v>
      </c>
      <c r="AHS9" s="5">
        <v>9598.277</v>
      </c>
      <c r="AHT9" s="5">
        <v>8577.8240000000005</v>
      </c>
      <c r="AHU9" s="5">
        <v>13097.913</v>
      </c>
      <c r="AHV9" s="5">
        <v>12338.438</v>
      </c>
      <c r="AHW9" s="5">
        <v>12254.759</v>
      </c>
      <c r="AHX9" s="25">
        <v>5.9658170835670701</v>
      </c>
      <c r="AHY9" s="25">
        <v>3.74982030286297</v>
      </c>
      <c r="AHZ9" s="25">
        <v>0.38374814526068102</v>
      </c>
      <c r="AIA9" s="25">
        <v>7.5476537449706402</v>
      </c>
      <c r="AIB9" s="25">
        <v>4.7396679897526797</v>
      </c>
      <c r="AIC9" s="25">
        <v>0.55546441510336497</v>
      </c>
      <c r="AID9" s="25">
        <v>8.6303948481841104</v>
      </c>
      <c r="AIE9" s="25">
        <v>5.7061649272206303</v>
      </c>
      <c r="AIF9" s="25">
        <v>0.70566986294588196</v>
      </c>
      <c r="AIG9" s="25">
        <v>12.506855966540201</v>
      </c>
      <c r="AIH9" s="25">
        <v>8.3313845577055101</v>
      </c>
      <c r="AII9" s="25">
        <v>1.2077752754689599</v>
      </c>
      <c r="AIJ9" s="25">
        <v>7.8437513763300499</v>
      </c>
      <c r="AIK9" s="25">
        <v>5.24042498129592</v>
      </c>
      <c r="AIL9" s="25">
        <v>0.73579100791005303</v>
      </c>
      <c r="AIM9" s="25">
        <v>8.9175757064158905</v>
      </c>
      <c r="AIN9" s="25">
        <v>5.9362206652963598</v>
      </c>
      <c r="AIO9" s="25">
        <v>0.94137170346049703</v>
      </c>
      <c r="AIP9" s="25">
        <v>10.3625299384704</v>
      </c>
      <c r="AIQ9" s="25">
        <v>7.0702559224418504</v>
      </c>
      <c r="AIR9" s="25">
        <v>1.1587033767492401</v>
      </c>
      <c r="AIS9" s="25">
        <v>15.0529880599699</v>
      </c>
      <c r="AIT9" s="25">
        <v>10.5165219538851</v>
      </c>
      <c r="AIU9" s="25">
        <v>2.00799870280134</v>
      </c>
      <c r="AIV9" s="31">
        <v>58.211392457300498</v>
      </c>
      <c r="AIW9" s="25">
        <v>56.707798799687801</v>
      </c>
      <c r="AIX9" s="25">
        <v>54.0919384230574</v>
      </c>
      <c r="AIY9" s="25">
        <v>54.214480953322301</v>
      </c>
      <c r="AIZ9" s="25">
        <v>54.021812865797003</v>
      </c>
      <c r="AJA9" s="26">
        <v>54.521817650217997</v>
      </c>
      <c r="AJB9" s="25">
        <v>71.787678972552499</v>
      </c>
      <c r="AJC9" s="25">
        <v>76.342587997879605</v>
      </c>
      <c r="AJD9" s="25">
        <v>84.870431556532395</v>
      </c>
      <c r="AJE9" s="25">
        <v>84.452563672237801</v>
      </c>
      <c r="AJF9" s="25">
        <v>85.110411322966399</v>
      </c>
      <c r="AJG9" s="25">
        <v>83.412814006944998</v>
      </c>
      <c r="AJH9" s="25">
        <v>82.703285848997396</v>
      </c>
      <c r="AJI9" s="25">
        <v>82.6217389257219</v>
      </c>
      <c r="AJJ9" s="25">
        <v>83.010561015476597</v>
      </c>
      <c r="AJK9" s="25">
        <v>79.240894098101904</v>
      </c>
      <c r="AJL9" s="25">
        <v>71.742964673949501</v>
      </c>
      <c r="AJM9" s="25">
        <v>63.2379198257483</v>
      </c>
      <c r="AJN9" s="25">
        <v>59.614707151723003</v>
      </c>
      <c r="AJO9" s="25">
        <v>62.379021391598997</v>
      </c>
      <c r="AJP9" s="25">
        <v>64.616387770813901</v>
      </c>
      <c r="AJQ9" s="25">
        <v>64.758284282638101</v>
      </c>
      <c r="AJR9" s="25">
        <v>59.800330319415103</v>
      </c>
      <c r="AJS9" s="25">
        <v>56.401131575833197</v>
      </c>
      <c r="AJT9" s="25">
        <v>55.524270163769103</v>
      </c>
      <c r="AJU9" s="25">
        <v>56.305697886679702</v>
      </c>
      <c r="AJV9" s="25">
        <v>56.947145032190697</v>
      </c>
      <c r="AJW9" s="25">
        <v>56.826960367839298</v>
      </c>
      <c r="AJX9" s="25">
        <v>55.762732325928198</v>
      </c>
      <c r="AJY9" s="25">
        <v>54.776637524789102</v>
      </c>
      <c r="AJZ9" s="25">
        <v>53.937047637143003</v>
      </c>
      <c r="AKA9" s="25">
        <v>53.738476440389903</v>
      </c>
      <c r="AKB9" s="25">
        <v>55.677589770580802</v>
      </c>
      <c r="AKC9" s="25">
        <v>57.450191687762903</v>
      </c>
      <c r="AKD9" s="25">
        <v>58.642856049595501</v>
      </c>
      <c r="AKE9" s="25">
        <v>59.560166715464703</v>
      </c>
      <c r="AKF9" s="25">
        <v>60.881022674889003</v>
      </c>
      <c r="AKG9" s="25">
        <v>74.505856228935301</v>
      </c>
      <c r="AKH9" s="25">
        <v>74.323516512197898</v>
      </c>
      <c r="AKI9" s="25">
        <v>74.590373336539699</v>
      </c>
      <c r="AKJ9" s="25">
        <v>70.670624185014105</v>
      </c>
      <c r="AKK9" s="25">
        <v>63.300239067372303</v>
      </c>
      <c r="AKL9" s="25">
        <v>55.2473243228049</v>
      </c>
      <c r="AKM9" s="25">
        <v>51.964432915945999</v>
      </c>
      <c r="AKN9" s="25">
        <v>54.094107957571701</v>
      </c>
      <c r="AKO9" s="25">
        <v>55.839566974415703</v>
      </c>
      <c r="AKP9" s="25">
        <v>55.168899777497501</v>
      </c>
      <c r="AKQ9" s="25">
        <v>49.602527751311499</v>
      </c>
      <c r="AKR9" s="25">
        <v>45.597103690770403</v>
      </c>
      <c r="AKS9" s="25">
        <v>43.9016346414978</v>
      </c>
      <c r="AKT9" s="25">
        <v>43.279832008470102</v>
      </c>
      <c r="AKU9" s="25">
        <v>42.170070498794701</v>
      </c>
      <c r="AKV9" s="25">
        <v>40.227574858173703</v>
      </c>
      <c r="AKW9" s="25">
        <v>38.025973162299799</v>
      </c>
      <c r="AKX9" s="25">
        <v>36.182660242465602</v>
      </c>
      <c r="AKY9" s="25">
        <v>34.681021345585599</v>
      </c>
      <c r="AKZ9" s="25">
        <v>33.377118132765297</v>
      </c>
      <c r="ALA9" s="25">
        <v>32.448477816522598</v>
      </c>
      <c r="ALB9" s="25">
        <v>31.464346892076801</v>
      </c>
      <c r="ALC9" s="25">
        <v>30.444115577151699</v>
      </c>
      <c r="ALD9" s="25">
        <v>29.505418046521001</v>
      </c>
      <c r="ALE9" s="25">
        <v>28.770557852199602</v>
      </c>
      <c r="ALF9" s="25">
        <v>8.1974296200621701</v>
      </c>
      <c r="ALG9" s="25">
        <v>8.2982224135239999</v>
      </c>
      <c r="ALH9" s="25">
        <v>8.4201876789369905</v>
      </c>
      <c r="ALI9" s="25">
        <v>8.5702699130877296</v>
      </c>
      <c r="ALJ9" s="25">
        <v>8.44272560657725</v>
      </c>
      <c r="ALK9" s="25">
        <v>7.9905955029434104</v>
      </c>
      <c r="ALL9" s="25">
        <v>7.6502742357770002</v>
      </c>
      <c r="ALM9" s="25">
        <v>8.2849134340273292</v>
      </c>
      <c r="ALN9" s="25">
        <v>8.7768207963982494</v>
      </c>
      <c r="ALO9" s="25">
        <v>9.5893845051405506</v>
      </c>
      <c r="ALP9" s="25">
        <v>10.197802568103601</v>
      </c>
      <c r="ALQ9" s="25">
        <v>10.8040278850628</v>
      </c>
      <c r="ALR9" s="25">
        <v>11.622635522271301</v>
      </c>
      <c r="ALS9" s="25">
        <v>13.0258658782097</v>
      </c>
      <c r="ALT9" s="25">
        <v>14.777074533396</v>
      </c>
      <c r="ALU9" s="25">
        <v>16.599385509665598</v>
      </c>
      <c r="ALV9" s="25">
        <v>17.736759163628399</v>
      </c>
      <c r="ALW9" s="25">
        <v>18.5939772823235</v>
      </c>
      <c r="ALX9" s="25">
        <v>19.256026291557301</v>
      </c>
      <c r="ALY9" s="25">
        <v>20.361358307624599</v>
      </c>
      <c r="ALZ9" s="25">
        <v>23.229111954058201</v>
      </c>
      <c r="AMA9" s="25">
        <v>25.985844795686099</v>
      </c>
      <c r="AMB9" s="25">
        <v>28.198740472443799</v>
      </c>
      <c r="AMC9" s="25">
        <v>30.054748668943802</v>
      </c>
      <c r="AMD9" s="25">
        <v>32.110464822689401</v>
      </c>
    </row>
    <row r="10" spans="1:1018">
      <c r="A10" s="6" t="s">
        <v>92</v>
      </c>
      <c r="B10" s="5">
        <v>6972.4120000000003</v>
      </c>
      <c r="C10" s="5">
        <v>7160.7690000000002</v>
      </c>
      <c r="D10" s="5">
        <v>7342.9719999999998</v>
      </c>
      <c r="E10" s="5">
        <v>7519.9669999999996</v>
      </c>
      <c r="F10" s="5">
        <v>7693.3789999999999</v>
      </c>
      <c r="G10" s="5">
        <v>7865.1819999999998</v>
      </c>
      <c r="H10" s="5">
        <v>8035.085</v>
      </c>
      <c r="I10" s="5">
        <v>8204.9120000000003</v>
      </c>
      <c r="J10" s="5">
        <v>8381.26</v>
      </c>
      <c r="K10" s="5">
        <v>8572.616</v>
      </c>
      <c r="L10" s="5">
        <v>8785.1380000000008</v>
      </c>
      <c r="M10" s="5">
        <v>9021.0990000000002</v>
      </c>
      <c r="N10" s="5">
        <v>9279.2090000000007</v>
      </c>
      <c r="O10" s="5">
        <v>9557.39</v>
      </c>
      <c r="P10" s="5">
        <v>9851.9410000000007</v>
      </c>
      <c r="Q10" s="5">
        <v>10159.692999999999</v>
      </c>
      <c r="R10" s="5">
        <v>10479.432000000001</v>
      </c>
      <c r="S10" s="5">
        <v>10810.656000000001</v>
      </c>
      <c r="T10" s="5">
        <v>11151.394</v>
      </c>
      <c r="U10" s="5">
        <v>11499.449000000001</v>
      </c>
      <c r="V10" s="5">
        <v>11852.484</v>
      </c>
      <c r="W10" s="5">
        <v>12214.370999999999</v>
      </c>
      <c r="X10" s="5">
        <v>12583.916999999999</v>
      </c>
      <c r="Y10" s="5">
        <v>12948.137000000001</v>
      </c>
      <c r="Z10" s="5">
        <v>13289.867</v>
      </c>
      <c r="AA10" s="5">
        <v>13599.537</v>
      </c>
      <c r="AB10" s="5">
        <v>13865.898999999999</v>
      </c>
      <c r="AC10" s="5">
        <v>14099.293</v>
      </c>
      <c r="AD10" s="5">
        <v>14337.816999999999</v>
      </c>
      <c r="AE10" s="5">
        <v>14633.764999999999</v>
      </c>
      <c r="AF10" s="5">
        <v>15022.419</v>
      </c>
      <c r="AG10" s="5">
        <v>15520.710999999999</v>
      </c>
      <c r="AH10" s="5">
        <v>16111.683000000001</v>
      </c>
      <c r="AI10" s="5">
        <v>16755.233</v>
      </c>
      <c r="AJ10" s="5">
        <v>17393.213</v>
      </c>
      <c r="AK10" s="5">
        <v>17983.741000000002</v>
      </c>
      <c r="AL10" s="5">
        <v>18512.965</v>
      </c>
      <c r="AM10" s="5">
        <v>18993.936000000002</v>
      </c>
      <c r="AN10" s="5">
        <v>19444.066999999999</v>
      </c>
      <c r="AO10" s="5">
        <v>19891.813999999998</v>
      </c>
      <c r="AP10" s="5">
        <v>20357.777999999998</v>
      </c>
      <c r="AQ10" s="5">
        <v>20845.705000000002</v>
      </c>
      <c r="AR10" s="5">
        <v>21347.814999999999</v>
      </c>
      <c r="AS10" s="5">
        <v>21859.881000000001</v>
      </c>
      <c r="AT10" s="5">
        <v>22374.449000000001</v>
      </c>
      <c r="AU10" s="5">
        <v>22886.15</v>
      </c>
      <c r="AV10" s="5">
        <v>23394.462</v>
      </c>
      <c r="AW10" s="5">
        <v>23901.858</v>
      </c>
      <c r="AX10" s="5">
        <v>24409.401999999998</v>
      </c>
      <c r="AY10" s="5">
        <v>24918.85</v>
      </c>
      <c r="AZ10" s="5">
        <v>25431.453000000001</v>
      </c>
      <c r="BA10" s="5">
        <v>25947.258999999998</v>
      </c>
      <c r="BB10" s="5">
        <v>26465.702000000001</v>
      </c>
      <c r="BC10" s="5">
        <v>26986.677</v>
      </c>
      <c r="BD10" s="5">
        <v>27509.976999999999</v>
      </c>
      <c r="BE10" s="5">
        <v>28035.35</v>
      </c>
      <c r="BF10" s="5">
        <v>28562.71</v>
      </c>
      <c r="BG10" s="5">
        <v>29091.797999999999</v>
      </c>
      <c r="BH10" s="5">
        <v>29621.929</v>
      </c>
      <c r="BI10" s="5">
        <v>30152.267</v>
      </c>
      <c r="BJ10" s="5">
        <v>30682.077000000001</v>
      </c>
      <c r="BK10" s="5">
        <v>31210.987000000001</v>
      </c>
      <c r="BL10" s="5">
        <v>31738.768</v>
      </c>
      <c r="BM10" s="5">
        <v>32265.093000000001</v>
      </c>
      <c r="BN10" s="5">
        <v>32789.69</v>
      </c>
      <c r="BO10" s="5">
        <v>33312.290999999997</v>
      </c>
      <c r="BP10" s="5">
        <v>33832.599000000002</v>
      </c>
      <c r="BQ10" s="5">
        <v>34350.339999999997</v>
      </c>
      <c r="BR10" s="5">
        <v>34865.267</v>
      </c>
      <c r="BS10" s="5">
        <v>35377.165000000001</v>
      </c>
      <c r="BT10" s="5">
        <v>35885.822999999997</v>
      </c>
      <c r="BU10" s="5">
        <v>36391.006999999998</v>
      </c>
      <c r="BV10" s="5">
        <v>36892.542999999998</v>
      </c>
      <c r="BW10" s="5">
        <v>37390.375</v>
      </c>
      <c r="BX10" s="5">
        <v>37884.523999999998</v>
      </c>
      <c r="BY10" s="5">
        <v>38374.934000000001</v>
      </c>
      <c r="BZ10" s="5">
        <v>38861.491999999998</v>
      </c>
      <c r="CA10" s="5">
        <v>39343.983</v>
      </c>
      <c r="CB10" s="5">
        <v>39822.154000000002</v>
      </c>
      <c r="CC10" s="5">
        <v>40295.722000000002</v>
      </c>
      <c r="CD10" s="5">
        <v>40764.42</v>
      </c>
      <c r="CE10" s="5">
        <v>41228.082999999999</v>
      </c>
      <c r="CF10" s="5">
        <v>41686.618000000002</v>
      </c>
      <c r="CG10" s="5">
        <v>42139.862999999998</v>
      </c>
      <c r="CH10" s="5">
        <v>42587.678999999996</v>
      </c>
      <c r="CI10" s="5">
        <v>43029.938999999998</v>
      </c>
      <c r="CJ10" s="5">
        <v>43466.493000000002</v>
      </c>
      <c r="CK10" s="5">
        <v>43897.214</v>
      </c>
      <c r="CL10" s="5">
        <v>44322.101000000002</v>
      </c>
      <c r="CM10" s="5">
        <v>44741.201000000001</v>
      </c>
      <c r="CN10" s="5">
        <v>45154.499000000003</v>
      </c>
      <c r="CO10" s="5">
        <v>45561.930999999997</v>
      </c>
      <c r="CP10" s="5">
        <v>45963.324999999997</v>
      </c>
      <c r="CQ10" s="5">
        <v>46358.430999999997</v>
      </c>
      <c r="CR10" s="5">
        <v>46746.951999999997</v>
      </c>
      <c r="CS10" s="5">
        <v>47128.631000000001</v>
      </c>
      <c r="CT10" s="5">
        <v>47503.313999999998</v>
      </c>
      <c r="CU10" s="5">
        <v>47870.945</v>
      </c>
      <c r="CV10" s="5">
        <v>48231.464999999997</v>
      </c>
      <c r="CW10" s="5">
        <v>48584.858</v>
      </c>
      <c r="CX10" s="5">
        <v>48931.1</v>
      </c>
      <c r="CY10" s="5">
        <v>49270.148999999998</v>
      </c>
      <c r="CZ10" s="5">
        <v>49601.88</v>
      </c>
      <c r="DA10" s="5">
        <v>49926.146999999997</v>
      </c>
      <c r="DB10" s="5">
        <v>50242.684000000001</v>
      </c>
      <c r="DC10" s="5">
        <v>50551.347999999998</v>
      </c>
      <c r="DD10" s="5">
        <v>50852.067000000003</v>
      </c>
      <c r="DE10" s="5">
        <v>51144.88</v>
      </c>
      <c r="DF10" s="5">
        <v>51429.936999999998</v>
      </c>
      <c r="DG10" s="5">
        <v>51707.464999999997</v>
      </c>
      <c r="DH10" s="5">
        <v>51977.631999999998</v>
      </c>
      <c r="DI10" s="5">
        <v>52240.523999999998</v>
      </c>
      <c r="DJ10" s="5">
        <v>52496.152999999998</v>
      </c>
      <c r="DK10" s="5">
        <v>52744.459000000003</v>
      </c>
      <c r="DL10" s="5">
        <v>52985.432000000001</v>
      </c>
      <c r="DM10" s="5">
        <v>53219.052000000003</v>
      </c>
      <c r="DN10" s="5">
        <v>53445.360999999997</v>
      </c>
      <c r="DO10" s="5">
        <v>53664.464</v>
      </c>
      <c r="DP10" s="5">
        <v>53876.525000000001</v>
      </c>
      <c r="DQ10" s="5">
        <v>54081.754999999997</v>
      </c>
      <c r="DR10" s="5">
        <v>54280.42</v>
      </c>
      <c r="DS10" s="5">
        <v>6680.9359999999997</v>
      </c>
      <c r="DT10" s="5">
        <v>6883.3459999999995</v>
      </c>
      <c r="DU10" s="5">
        <v>7089.4939999999997</v>
      </c>
      <c r="DV10" s="5">
        <v>7295.6859999999997</v>
      </c>
      <c r="DW10" s="5">
        <v>7497.0169999999998</v>
      </c>
      <c r="DX10" s="5">
        <v>7690.625</v>
      </c>
      <c r="DY10" s="5">
        <v>7874.6790000000001</v>
      </c>
      <c r="DZ10" s="5">
        <v>8052.16</v>
      </c>
      <c r="EA10" s="5">
        <v>8231.0589999999993</v>
      </c>
      <c r="EB10" s="5">
        <v>8422.3259999999991</v>
      </c>
      <c r="EC10" s="5">
        <v>8633.9750000000004</v>
      </c>
      <c r="ED10" s="5">
        <v>8868.3580000000002</v>
      </c>
      <c r="EE10" s="5">
        <v>9123.5310000000009</v>
      </c>
      <c r="EF10" s="5">
        <v>9397.6970000000001</v>
      </c>
      <c r="EG10" s="5">
        <v>9687.4069999999992</v>
      </c>
      <c r="EH10" s="5">
        <v>9989.6489999999994</v>
      </c>
      <c r="EI10" s="5">
        <v>10303.641</v>
      </c>
      <c r="EJ10" s="5">
        <v>10628.923000000001</v>
      </c>
      <c r="EK10" s="5">
        <v>10962.936</v>
      </c>
      <c r="EL10" s="5">
        <v>11302.611999999999</v>
      </c>
      <c r="EM10" s="5">
        <v>11645.105</v>
      </c>
      <c r="EN10" s="5">
        <v>11993.807000000001</v>
      </c>
      <c r="EO10" s="5">
        <v>12348.004999999999</v>
      </c>
      <c r="EP10" s="5">
        <v>12696.366</v>
      </c>
      <c r="EQ10" s="5">
        <v>13023.971</v>
      </c>
      <c r="ER10" s="5">
        <v>13322.742</v>
      </c>
      <c r="ES10" s="5">
        <v>13582.225</v>
      </c>
      <c r="ET10" s="5">
        <v>13811.949000000001</v>
      </c>
      <c r="EU10" s="5">
        <v>14047.922</v>
      </c>
      <c r="EV10" s="5">
        <v>14339.392</v>
      </c>
      <c r="EW10" s="5">
        <v>14719.558000000001</v>
      </c>
      <c r="EX10" s="5">
        <v>15204.593999999999</v>
      </c>
      <c r="EY10" s="5">
        <v>15778.329</v>
      </c>
      <c r="EZ10" s="5">
        <v>16401.828000000001</v>
      </c>
      <c r="FA10" s="5">
        <v>17018.736000000001</v>
      </c>
      <c r="FB10" s="5">
        <v>17588.527999999998</v>
      </c>
      <c r="FC10" s="5">
        <v>18097.667000000001</v>
      </c>
      <c r="FD10" s="5">
        <v>18558.852999999999</v>
      </c>
      <c r="FE10" s="5">
        <v>18989.537</v>
      </c>
      <c r="FF10" s="5">
        <v>19417.974999999999</v>
      </c>
      <c r="FG10" s="5">
        <v>19864.724999999999</v>
      </c>
      <c r="FH10" s="5">
        <v>20333.646000000001</v>
      </c>
      <c r="FI10" s="5">
        <v>20817.148000000001</v>
      </c>
      <c r="FJ10" s="5">
        <v>21310.927</v>
      </c>
      <c r="FK10" s="5">
        <v>21807.387999999999</v>
      </c>
      <c r="FL10" s="5">
        <v>22301.102999999999</v>
      </c>
      <c r="FM10" s="5">
        <v>22791.489000000001</v>
      </c>
      <c r="FN10" s="5">
        <v>23281.161</v>
      </c>
      <c r="FO10" s="5">
        <v>23771.488000000001</v>
      </c>
      <c r="FP10" s="5">
        <v>24264.687000000002</v>
      </c>
      <c r="FQ10" s="5">
        <v>24762.309000000001</v>
      </c>
      <c r="FR10" s="5">
        <v>25264.569</v>
      </c>
      <c r="FS10" s="5">
        <v>25770.751</v>
      </c>
      <c r="FT10" s="5">
        <v>26280.407999999999</v>
      </c>
      <c r="FU10" s="5">
        <v>26792.784</v>
      </c>
      <c r="FV10" s="5">
        <v>27307.244999999999</v>
      </c>
      <c r="FW10" s="5">
        <v>27823.589</v>
      </c>
      <c r="FX10" s="5">
        <v>28341.691999999999</v>
      </c>
      <c r="FY10" s="5">
        <v>28861.089</v>
      </c>
      <c r="FZ10" s="5">
        <v>29381.223999999998</v>
      </c>
      <c r="GA10" s="5">
        <v>29901.64</v>
      </c>
      <c r="GB10" s="5">
        <v>30421.974999999999</v>
      </c>
      <c r="GC10" s="5">
        <v>30941.956999999999</v>
      </c>
      <c r="GD10" s="5">
        <v>31461.267</v>
      </c>
      <c r="GE10" s="5">
        <v>31979.625</v>
      </c>
      <c r="GF10" s="5">
        <v>32496.745999999999</v>
      </c>
      <c r="GG10" s="5">
        <v>33012.324999999997</v>
      </c>
      <c r="GH10" s="5">
        <v>33526.11</v>
      </c>
      <c r="GI10" s="5">
        <v>34037.855000000003</v>
      </c>
      <c r="GJ10" s="5">
        <v>34547.334000000003</v>
      </c>
      <c r="GK10" s="5">
        <v>35054.307999999997</v>
      </c>
      <c r="GL10" s="5">
        <v>35558.544999999998</v>
      </c>
      <c r="GM10" s="5">
        <v>36059.85</v>
      </c>
      <c r="GN10" s="5">
        <v>36558.076000000001</v>
      </c>
      <c r="GO10" s="5">
        <v>37053.139000000003</v>
      </c>
      <c r="GP10" s="5">
        <v>37544.908000000003</v>
      </c>
      <c r="GQ10" s="5">
        <v>38033.218999999997</v>
      </c>
      <c r="GR10" s="5">
        <v>38517.853999999999</v>
      </c>
      <c r="GS10" s="5">
        <v>38998.563999999998</v>
      </c>
      <c r="GT10" s="5">
        <v>39475.093000000001</v>
      </c>
      <c r="GU10" s="5">
        <v>39947.197999999997</v>
      </c>
      <c r="GV10" s="5">
        <v>40414.690999999999</v>
      </c>
      <c r="GW10" s="5">
        <v>40877.396000000001</v>
      </c>
      <c r="GX10" s="5">
        <v>41335.161</v>
      </c>
      <c r="GY10" s="5">
        <v>41787.805</v>
      </c>
      <c r="GZ10" s="5">
        <v>42235.197999999997</v>
      </c>
      <c r="HA10" s="5">
        <v>42677.135999999999</v>
      </c>
      <c r="HB10" s="5">
        <v>43113.447</v>
      </c>
      <c r="HC10" s="5">
        <v>43543.995999999999</v>
      </c>
      <c r="HD10" s="5">
        <v>43968.663999999997</v>
      </c>
      <c r="HE10" s="5">
        <v>44387.307000000001</v>
      </c>
      <c r="HF10" s="5">
        <v>44799.777000000002</v>
      </c>
      <c r="HG10" s="5">
        <v>45205.892</v>
      </c>
      <c r="HH10" s="5">
        <v>45605.381000000001</v>
      </c>
      <c r="HI10" s="5">
        <v>45997.951000000001</v>
      </c>
      <c r="HJ10" s="5">
        <v>46383.358</v>
      </c>
      <c r="HK10" s="5">
        <v>46761.406999999999</v>
      </c>
      <c r="HL10" s="5">
        <v>47131.998</v>
      </c>
      <c r="HM10" s="5">
        <v>47495.017999999996</v>
      </c>
      <c r="HN10" s="5">
        <v>47850.39</v>
      </c>
      <c r="HO10" s="5">
        <v>48198.05</v>
      </c>
      <c r="HP10" s="5">
        <v>48537.908000000003</v>
      </c>
      <c r="HQ10" s="5">
        <v>48869.853000000003</v>
      </c>
      <c r="HR10" s="5">
        <v>49193.694000000003</v>
      </c>
      <c r="HS10" s="5">
        <v>49509.226000000002</v>
      </c>
      <c r="HT10" s="5">
        <v>49816.294000000002</v>
      </c>
      <c r="HU10" s="5">
        <v>50114.8</v>
      </c>
      <c r="HV10" s="5">
        <v>50404.762000000002</v>
      </c>
      <c r="HW10" s="5">
        <v>50686.296000000002</v>
      </c>
      <c r="HX10" s="5">
        <v>50959.618000000002</v>
      </c>
      <c r="HY10" s="5">
        <v>51224.868000000002</v>
      </c>
      <c r="HZ10" s="5">
        <v>51482.093999999997</v>
      </c>
      <c r="IA10" s="5">
        <v>51731.277000000002</v>
      </c>
      <c r="IB10" s="5">
        <v>51972.33</v>
      </c>
      <c r="IC10" s="5">
        <v>52205.178</v>
      </c>
      <c r="ID10" s="5">
        <v>52429.775999999998</v>
      </c>
      <c r="IE10" s="5">
        <v>52646.114999999998</v>
      </c>
      <c r="IF10" s="5">
        <v>52854.264000000003</v>
      </c>
      <c r="IG10" s="5">
        <v>53054.315000000002</v>
      </c>
      <c r="IH10" s="5">
        <v>53246.444000000003</v>
      </c>
      <c r="II10" s="5">
        <v>53430.853000000003</v>
      </c>
      <c r="IJ10" s="5">
        <v>13653.348</v>
      </c>
      <c r="IK10" s="5">
        <v>14044.115</v>
      </c>
      <c r="IL10" s="5">
        <v>14432.466</v>
      </c>
      <c r="IM10" s="5">
        <v>14815.653</v>
      </c>
      <c r="IN10" s="5">
        <v>15190.396000000001</v>
      </c>
      <c r="IO10" s="5">
        <v>15555.807000000001</v>
      </c>
      <c r="IP10" s="5">
        <v>15909.763999999999</v>
      </c>
      <c r="IQ10" s="5">
        <v>16257.072</v>
      </c>
      <c r="IR10" s="5">
        <v>16612.319</v>
      </c>
      <c r="IS10" s="5">
        <v>16994.941999999999</v>
      </c>
      <c r="IT10" s="5">
        <v>17419.113000000001</v>
      </c>
      <c r="IU10" s="5">
        <v>17889.456999999999</v>
      </c>
      <c r="IV10" s="5">
        <v>18402.740000000002</v>
      </c>
      <c r="IW10" s="5">
        <v>18955.087</v>
      </c>
      <c r="IX10" s="5">
        <v>19539.348000000002</v>
      </c>
      <c r="IY10" s="5">
        <v>20149.342000000001</v>
      </c>
      <c r="IZ10" s="5">
        <v>20783.073</v>
      </c>
      <c r="JA10" s="5">
        <v>21439.579000000002</v>
      </c>
      <c r="JB10" s="5">
        <v>22114.33</v>
      </c>
      <c r="JC10" s="5">
        <v>22802.061000000002</v>
      </c>
      <c r="JD10" s="5">
        <v>23497.589</v>
      </c>
      <c r="JE10" s="5">
        <v>24208.178</v>
      </c>
      <c r="JF10" s="5">
        <v>24931.921999999999</v>
      </c>
      <c r="JG10" s="5">
        <v>25644.503000000001</v>
      </c>
      <c r="JH10" s="5">
        <v>26313.838</v>
      </c>
      <c r="JI10" s="5">
        <v>26922.278999999999</v>
      </c>
      <c r="JJ10" s="5">
        <v>27448.124</v>
      </c>
      <c r="JK10" s="5">
        <v>27911.241999999998</v>
      </c>
      <c r="JL10" s="5">
        <v>28385.739000000001</v>
      </c>
      <c r="JM10" s="5">
        <v>28973.156999999999</v>
      </c>
      <c r="JN10" s="5">
        <v>29741.976999999999</v>
      </c>
      <c r="JO10" s="5">
        <v>30725.305</v>
      </c>
      <c r="JP10" s="5">
        <v>31890.011999999999</v>
      </c>
      <c r="JQ10" s="5">
        <v>33157.061000000002</v>
      </c>
      <c r="JR10" s="5">
        <v>34411.949000000001</v>
      </c>
      <c r="JS10" s="5">
        <v>35572.269</v>
      </c>
      <c r="JT10" s="5">
        <v>36610.631999999998</v>
      </c>
      <c r="JU10" s="5">
        <v>37552.788999999997</v>
      </c>
      <c r="JV10" s="5">
        <v>38433.603999999999</v>
      </c>
      <c r="JW10" s="5">
        <v>39309.788999999997</v>
      </c>
      <c r="JX10" s="5">
        <v>40222.502999999997</v>
      </c>
      <c r="JY10" s="5">
        <v>41179.351000000002</v>
      </c>
      <c r="JZ10" s="5">
        <v>42164.963000000003</v>
      </c>
      <c r="KA10" s="5">
        <v>43170.807999999997</v>
      </c>
      <c r="KB10" s="5">
        <v>44181.837</v>
      </c>
      <c r="KC10" s="5">
        <v>45187.252999999997</v>
      </c>
      <c r="KD10" s="5">
        <v>46185.951000000001</v>
      </c>
      <c r="KE10" s="5">
        <v>47183.019</v>
      </c>
      <c r="KF10" s="5">
        <v>48180.89</v>
      </c>
      <c r="KG10" s="5">
        <v>49183.536999999997</v>
      </c>
      <c r="KH10" s="5">
        <v>50193.762000000002</v>
      </c>
      <c r="KI10" s="5">
        <v>51211.828000000001</v>
      </c>
      <c r="KJ10" s="5">
        <v>52236.453000000001</v>
      </c>
      <c r="KK10" s="5">
        <v>53267.084999999999</v>
      </c>
      <c r="KL10" s="5">
        <v>54302.760999999999</v>
      </c>
      <c r="KM10" s="5">
        <v>55342.595000000001</v>
      </c>
      <c r="KN10" s="5">
        <v>56386.298999999999</v>
      </c>
      <c r="KO10" s="5">
        <v>57433.49</v>
      </c>
      <c r="KP10" s="5">
        <v>58483.017999999996</v>
      </c>
      <c r="KQ10" s="5">
        <v>59533.491000000002</v>
      </c>
      <c r="KR10" s="5">
        <v>60583.716999999997</v>
      </c>
      <c r="KS10" s="5">
        <v>61632.962</v>
      </c>
      <c r="KT10" s="5">
        <v>62680.724999999999</v>
      </c>
      <c r="KU10" s="5">
        <v>63726.36</v>
      </c>
      <c r="KV10" s="5">
        <v>64769.315000000002</v>
      </c>
      <c r="KW10" s="5">
        <v>65809.036999999997</v>
      </c>
      <c r="KX10" s="5">
        <v>66844.923999999999</v>
      </c>
      <c r="KY10" s="5">
        <v>67876.45</v>
      </c>
      <c r="KZ10" s="5">
        <v>68903.122000000003</v>
      </c>
      <c r="LA10" s="5">
        <v>69924.498999999996</v>
      </c>
      <c r="LB10" s="5">
        <v>70940.130999999994</v>
      </c>
      <c r="LC10" s="5">
        <v>71949.551999999996</v>
      </c>
      <c r="LD10" s="5">
        <v>72952.392999999996</v>
      </c>
      <c r="LE10" s="5">
        <v>73948.451000000001</v>
      </c>
      <c r="LF10" s="5">
        <v>74937.663</v>
      </c>
      <c r="LG10" s="5">
        <v>75919.842000000004</v>
      </c>
      <c r="LH10" s="5">
        <v>76894.710999999996</v>
      </c>
      <c r="LI10" s="5">
        <v>77861.837</v>
      </c>
      <c r="LJ10" s="5">
        <v>78820.717999999993</v>
      </c>
      <c r="LK10" s="5">
        <v>79770.815000000002</v>
      </c>
      <c r="LL10" s="5">
        <v>80711.618000000002</v>
      </c>
      <c r="LM10" s="5">
        <v>81642.774000000005</v>
      </c>
      <c r="LN10" s="5">
        <v>82564.013999999996</v>
      </c>
      <c r="LO10" s="5">
        <v>83475.024000000005</v>
      </c>
      <c r="LP10" s="5">
        <v>84375.483999999997</v>
      </c>
      <c r="LQ10" s="5">
        <v>85265.137000000002</v>
      </c>
      <c r="LR10" s="5">
        <v>86143.629000000001</v>
      </c>
      <c r="LS10" s="5">
        <v>87010.660999999993</v>
      </c>
      <c r="LT10" s="5">
        <v>87866.096999999994</v>
      </c>
      <c r="LU10" s="5">
        <v>88709.865000000005</v>
      </c>
      <c r="LV10" s="5">
        <v>89541.805999999997</v>
      </c>
      <c r="LW10" s="5">
        <v>90361.707999999999</v>
      </c>
      <c r="LX10" s="5">
        <v>91169.217000000004</v>
      </c>
      <c r="LY10" s="5">
        <v>91963.812000000005</v>
      </c>
      <c r="LZ10" s="5">
        <v>92744.903000000006</v>
      </c>
      <c r="MA10" s="5">
        <v>93511.989000000001</v>
      </c>
      <c r="MB10" s="5">
        <v>94264.721000000005</v>
      </c>
      <c r="MC10" s="5">
        <v>95002.942999999999</v>
      </c>
      <c r="MD10" s="5">
        <v>95726.482999999993</v>
      </c>
      <c r="ME10" s="5">
        <v>96435.248000000007</v>
      </c>
      <c r="MF10" s="5">
        <v>97129.15</v>
      </c>
      <c r="MG10" s="5">
        <v>97808.057000000001</v>
      </c>
      <c r="MH10" s="5">
        <v>98471.732999999993</v>
      </c>
      <c r="MI10" s="5">
        <v>99119.841</v>
      </c>
      <c r="MJ10" s="5">
        <v>99751.91</v>
      </c>
      <c r="MK10" s="5">
        <v>100367.64200000001</v>
      </c>
      <c r="ML10" s="5">
        <v>100966.867</v>
      </c>
      <c r="MM10" s="5">
        <v>101549.64200000001</v>
      </c>
      <c r="MN10" s="5">
        <v>102116.23299999999</v>
      </c>
      <c r="MO10" s="5">
        <v>102667.083</v>
      </c>
      <c r="MP10" s="5">
        <v>103202.5</v>
      </c>
      <c r="MQ10" s="5">
        <v>103722.618</v>
      </c>
      <c r="MR10" s="5">
        <v>104227.43</v>
      </c>
      <c r="MS10" s="5">
        <v>104716.789</v>
      </c>
      <c r="MT10" s="5">
        <v>105190.61</v>
      </c>
      <c r="MU10" s="5">
        <v>105648.82799999999</v>
      </c>
      <c r="MV10" s="5">
        <v>106091.476</v>
      </c>
      <c r="MW10" s="5">
        <v>106518.728</v>
      </c>
      <c r="MX10" s="5">
        <v>106930.84</v>
      </c>
      <c r="MY10" s="5">
        <v>107328.19899999999</v>
      </c>
      <c r="MZ10" s="5">
        <v>107711.273</v>
      </c>
      <c r="NA10" s="16">
        <v>2.609</v>
      </c>
      <c r="NB10" s="16">
        <v>2.2629999999999999</v>
      </c>
      <c r="NC10" s="16">
        <v>2.9119999999999999</v>
      </c>
      <c r="ND10" s="16">
        <v>3.0750000000000002</v>
      </c>
      <c r="NE10" s="16">
        <v>2.7210000000000001</v>
      </c>
      <c r="NF10" s="16">
        <v>1.992</v>
      </c>
      <c r="NG10" s="16">
        <v>3.58</v>
      </c>
      <c r="NH10" s="16">
        <v>2.4569999999999999</v>
      </c>
      <c r="NI10" s="16">
        <v>2.3279999999999998</v>
      </c>
      <c r="NJ10" s="16">
        <v>2.1019999999999999</v>
      </c>
      <c r="NK10" s="16">
        <v>1.9530000000000001</v>
      </c>
      <c r="NL10" s="16">
        <v>1.81</v>
      </c>
      <c r="NM10" s="16">
        <v>1.655</v>
      </c>
      <c r="NN10" s="16">
        <v>1.502</v>
      </c>
      <c r="NO10" s="16">
        <v>1.357</v>
      </c>
      <c r="NP10" s="16">
        <v>1.224</v>
      </c>
      <c r="NQ10" s="16">
        <v>1.0980000000000001</v>
      </c>
      <c r="NR10" s="16">
        <v>0.97899999999999998</v>
      </c>
      <c r="NS10" s="16">
        <v>0.86799999999999999</v>
      </c>
      <c r="NT10" s="16">
        <v>0.75900000000000001</v>
      </c>
      <c r="NU10" s="16">
        <v>0.65600000000000003</v>
      </c>
      <c r="NV10" s="16">
        <v>0.55700000000000005</v>
      </c>
      <c r="NW10" s="16">
        <v>0.46899999999999997</v>
      </c>
      <c r="NX10" s="182">
        <v>0.38700000000000001</v>
      </c>
      <c r="NY10" s="16">
        <v>52.55</v>
      </c>
      <c r="NZ10" s="16">
        <v>60.29</v>
      </c>
      <c r="OA10" s="16">
        <v>64.39</v>
      </c>
      <c r="OB10" s="16">
        <v>66.349999999999994</v>
      </c>
      <c r="OC10" s="16">
        <v>66.61</v>
      </c>
      <c r="OD10" s="16">
        <v>64.930000000000007</v>
      </c>
      <c r="OE10" s="16">
        <v>67.2</v>
      </c>
      <c r="OF10" s="16">
        <v>68.33</v>
      </c>
      <c r="OG10" s="16">
        <v>68.959999999999994</v>
      </c>
      <c r="OH10" s="16">
        <v>69.540000000000006</v>
      </c>
      <c r="OI10" s="16">
        <v>70.099999999999994</v>
      </c>
      <c r="OJ10" s="16">
        <v>70.66</v>
      </c>
      <c r="OK10" s="16">
        <v>71.22</v>
      </c>
      <c r="OL10" s="16">
        <v>71.81</v>
      </c>
      <c r="OM10" s="16">
        <v>72.41</v>
      </c>
      <c r="ON10" s="16">
        <v>73.040000000000006</v>
      </c>
      <c r="OO10" s="16">
        <v>73.680000000000007</v>
      </c>
      <c r="OP10" s="16">
        <v>74.34</v>
      </c>
      <c r="OQ10" s="16">
        <v>75.05</v>
      </c>
      <c r="OR10" s="16">
        <v>75.760000000000005</v>
      </c>
      <c r="OS10" s="16">
        <v>76.489999999999995</v>
      </c>
      <c r="OT10" s="16">
        <v>77.239999999999995</v>
      </c>
      <c r="OU10" s="16">
        <v>78.010000000000005</v>
      </c>
      <c r="OV10" s="16">
        <v>78.81</v>
      </c>
      <c r="OW10" s="16">
        <v>65.849999999999994</v>
      </c>
      <c r="OX10" s="16">
        <v>68.319999999999993</v>
      </c>
      <c r="OY10" s="16">
        <v>70.459999999999994</v>
      </c>
      <c r="OZ10" s="16">
        <v>71.87</v>
      </c>
      <c r="PA10" s="16">
        <v>71.06</v>
      </c>
      <c r="PB10" s="16">
        <v>71.33</v>
      </c>
      <c r="PC10" s="16">
        <v>71.64</v>
      </c>
      <c r="PD10" s="16">
        <v>72.42</v>
      </c>
      <c r="PE10" s="16">
        <v>73.209999999999994</v>
      </c>
      <c r="PF10" s="16">
        <v>73.97</v>
      </c>
      <c r="PG10" s="16">
        <v>74.69</v>
      </c>
      <c r="PH10" s="16">
        <v>75.38</v>
      </c>
      <c r="PI10" s="16">
        <v>76.02</v>
      </c>
      <c r="PJ10" s="16">
        <v>76.650000000000006</v>
      </c>
      <c r="PK10" s="16">
        <v>77.27</v>
      </c>
      <c r="PL10" s="16">
        <v>77.86</v>
      </c>
      <c r="PM10" s="16">
        <v>78.45</v>
      </c>
      <c r="PN10" s="16">
        <v>79.03</v>
      </c>
      <c r="PO10" s="16">
        <v>79.59</v>
      </c>
      <c r="PP10" s="16">
        <v>80.150000000000006</v>
      </c>
      <c r="PQ10" s="16">
        <v>80.7</v>
      </c>
      <c r="PR10" s="16">
        <v>81.23</v>
      </c>
      <c r="PS10" s="16">
        <v>81.77</v>
      </c>
      <c r="PT10" s="16">
        <v>82.31</v>
      </c>
      <c r="PU10" s="16">
        <v>58.543999999999997</v>
      </c>
      <c r="PV10" s="16">
        <v>64.141999999999996</v>
      </c>
      <c r="PW10" s="16">
        <v>67.325999999999993</v>
      </c>
      <c r="PX10" s="16">
        <v>69.02</v>
      </c>
      <c r="PY10" s="16">
        <v>68.77</v>
      </c>
      <c r="PZ10" s="16">
        <v>67.998999999999995</v>
      </c>
      <c r="QA10" s="16">
        <v>69.397999999999996</v>
      </c>
      <c r="QB10" s="16">
        <v>70.367999999999995</v>
      </c>
      <c r="QC10" s="16">
        <v>71.078999999999994</v>
      </c>
      <c r="QD10" s="16">
        <v>71.748999999999995</v>
      </c>
      <c r="QE10" s="16">
        <v>72.38</v>
      </c>
      <c r="QF10" s="16">
        <v>72.995000000000005</v>
      </c>
      <c r="QG10" s="16">
        <v>73.584999999999994</v>
      </c>
      <c r="QH10" s="16">
        <v>74.183999999999997</v>
      </c>
      <c r="QI10" s="16">
        <v>74.790999999999997</v>
      </c>
      <c r="QJ10" s="16">
        <v>75.397999999999996</v>
      </c>
      <c r="QK10" s="16">
        <v>76.009</v>
      </c>
      <c r="QL10" s="16">
        <v>76.638000000000005</v>
      </c>
      <c r="QM10" s="16">
        <v>77.274000000000001</v>
      </c>
      <c r="QN10" s="16">
        <v>77.915999999999997</v>
      </c>
      <c r="QO10" s="16">
        <v>78.564999999999998</v>
      </c>
      <c r="QP10" s="16">
        <v>79.209000000000003</v>
      </c>
      <c r="QQ10" s="16">
        <v>79.873000000000005</v>
      </c>
      <c r="QR10" s="16">
        <v>80.542000000000002</v>
      </c>
      <c r="QS10" s="5">
        <v>50.563000000000002</v>
      </c>
      <c r="QT10" s="5">
        <v>44.442</v>
      </c>
      <c r="QU10" s="5">
        <v>38.024000000000001</v>
      </c>
      <c r="QV10" s="5">
        <v>37.445999999999998</v>
      </c>
      <c r="QW10" s="5">
        <v>34.494</v>
      </c>
      <c r="QX10" s="5">
        <v>31.727</v>
      </c>
      <c r="QY10" s="5">
        <v>28.492000000000001</v>
      </c>
      <c r="QZ10" s="5">
        <v>24.105</v>
      </c>
      <c r="RA10" s="5">
        <v>21.137</v>
      </c>
      <c r="RB10" s="5">
        <v>18.756</v>
      </c>
      <c r="RC10" s="5">
        <v>16.766999999999999</v>
      </c>
      <c r="RD10" s="5">
        <v>15.054</v>
      </c>
      <c r="RE10" s="5">
        <v>13.615</v>
      </c>
      <c r="RF10" s="5">
        <v>12.321999999999999</v>
      </c>
      <c r="RG10" s="5">
        <v>11.164</v>
      </c>
      <c r="RH10" s="5">
        <v>10.18</v>
      </c>
      <c r="RI10" s="5">
        <v>9.3279999999999994</v>
      </c>
      <c r="RJ10" s="5">
        <v>8.5519999999999996</v>
      </c>
      <c r="RK10" s="5">
        <v>7.851</v>
      </c>
      <c r="RL10" s="5">
        <v>7.2690000000000001</v>
      </c>
      <c r="RM10" s="5">
        <v>6.7480000000000002</v>
      </c>
      <c r="RN10" s="5">
        <v>6.2869999999999999</v>
      </c>
      <c r="RO10" s="5">
        <v>5.8869999999999996</v>
      </c>
      <c r="RP10" s="5">
        <v>5.5389999999999997</v>
      </c>
      <c r="RQ10" s="5">
        <v>66.418000000000006</v>
      </c>
      <c r="RR10" s="5">
        <v>57.183</v>
      </c>
      <c r="RS10" s="5">
        <v>49.015000000000001</v>
      </c>
      <c r="RT10" s="5">
        <v>47.098999999999997</v>
      </c>
      <c r="RU10" s="5">
        <v>42.911000000000001</v>
      </c>
      <c r="RV10" s="5">
        <v>39.029000000000003</v>
      </c>
      <c r="RW10" s="5">
        <v>34.619</v>
      </c>
      <c r="RX10" s="5">
        <v>28.321000000000002</v>
      </c>
      <c r="RY10" s="5">
        <v>24.879000000000001</v>
      </c>
      <c r="RZ10" s="5">
        <v>22.126999999999999</v>
      </c>
      <c r="SA10" s="5">
        <v>19.812000000000001</v>
      </c>
      <c r="SB10" s="5">
        <v>17.811</v>
      </c>
      <c r="SC10" s="5">
        <v>16.123000000000001</v>
      </c>
      <c r="SD10" s="5">
        <v>14.597</v>
      </c>
      <c r="SE10" s="5">
        <v>13.225</v>
      </c>
      <c r="SF10" s="5">
        <v>12.058</v>
      </c>
      <c r="SG10" s="5">
        <v>11.044</v>
      </c>
      <c r="SH10" s="5">
        <v>10.118</v>
      </c>
      <c r="SI10" s="5">
        <v>9.2789999999999999</v>
      </c>
      <c r="SJ10" s="5">
        <v>8.5850000000000009</v>
      </c>
      <c r="SK10" s="5">
        <v>7.9619999999999997</v>
      </c>
      <c r="SL10" s="5">
        <v>7.41</v>
      </c>
      <c r="SM10" s="5">
        <v>6.9329999999999998</v>
      </c>
      <c r="SN10" s="5">
        <v>6.5179999999999998</v>
      </c>
      <c r="SO10" s="16">
        <v>6.35</v>
      </c>
      <c r="SP10" s="16">
        <v>6.0895000000000001</v>
      </c>
      <c r="SQ10" s="16">
        <v>5.6456999999999997</v>
      </c>
      <c r="SR10" s="16">
        <v>5.1882000000000001</v>
      </c>
      <c r="SS10" s="16">
        <v>4.7146999999999997</v>
      </c>
      <c r="ST10" s="16">
        <v>4.3994</v>
      </c>
      <c r="SU10" s="16">
        <v>4.25</v>
      </c>
      <c r="SV10" s="16">
        <v>3.6819999999999999</v>
      </c>
      <c r="SW10" s="16">
        <v>3.4458000000000002</v>
      </c>
      <c r="SX10" s="16">
        <v>3.2443</v>
      </c>
      <c r="SY10" s="16">
        <v>3.0653999999999999</v>
      </c>
      <c r="SZ10" s="16">
        <v>2.9146000000000001</v>
      </c>
      <c r="TA10" s="16">
        <v>2.7839</v>
      </c>
      <c r="TB10" s="16">
        <v>2.6667999999999998</v>
      </c>
      <c r="TC10" s="16">
        <v>2.5600999999999998</v>
      </c>
      <c r="TD10" s="16">
        <v>2.4670000000000001</v>
      </c>
      <c r="TE10" s="16">
        <v>2.3778000000000001</v>
      </c>
      <c r="TF10" s="16">
        <v>2.2961999999999998</v>
      </c>
      <c r="TG10" s="16">
        <v>2.2256999999999998</v>
      </c>
      <c r="TH10" s="16">
        <v>2.157</v>
      </c>
      <c r="TI10" s="16">
        <v>2.0933999999999999</v>
      </c>
      <c r="TJ10" s="16">
        <v>2.0337000000000001</v>
      </c>
      <c r="TK10" s="16">
        <v>1.9853000000000001</v>
      </c>
      <c r="TL10" s="16">
        <v>1.9456</v>
      </c>
      <c r="TM10" s="5">
        <v>2435.0940000000001</v>
      </c>
      <c r="TN10" s="5">
        <v>3959.893</v>
      </c>
      <c r="TO10" s="5">
        <v>2454.2950000000001</v>
      </c>
      <c r="TP10" s="5">
        <v>4245.3190000000004</v>
      </c>
      <c r="TQ10" s="5">
        <v>558.74699999999996</v>
      </c>
      <c r="TR10" s="5">
        <v>2681.5279999999998</v>
      </c>
      <c r="TS10" s="5">
        <v>4490.9009999999998</v>
      </c>
      <c r="TT10" s="5">
        <v>3081.547</v>
      </c>
      <c r="TU10" s="5">
        <v>4676.3019999999997</v>
      </c>
      <c r="TV10" s="5">
        <v>625.529</v>
      </c>
      <c r="TW10" s="5">
        <v>2983.9920000000002</v>
      </c>
      <c r="TX10" s="5">
        <v>4992.4269999999997</v>
      </c>
      <c r="TY10" s="5">
        <v>3687.5120000000002</v>
      </c>
      <c r="TZ10" s="5">
        <v>5088.3410000000003</v>
      </c>
      <c r="UA10" s="5">
        <v>666.84100000000001</v>
      </c>
      <c r="UB10" s="5">
        <v>3341.2310000000002</v>
      </c>
      <c r="UC10" s="5">
        <v>5563.4260000000004</v>
      </c>
      <c r="UD10" s="5">
        <v>4321.4660000000003</v>
      </c>
      <c r="UE10" s="5">
        <v>6197.9489999999996</v>
      </c>
      <c r="UF10" s="5">
        <v>725.27</v>
      </c>
      <c r="UG10" s="5">
        <v>3830.6329999999998</v>
      </c>
      <c r="UH10" s="5">
        <v>6257.2669999999998</v>
      </c>
      <c r="UI10" s="5">
        <v>4916.0879999999997</v>
      </c>
      <c r="UJ10" s="5">
        <v>7676.7579999999998</v>
      </c>
      <c r="UK10" s="5">
        <v>816.84299999999996</v>
      </c>
      <c r="UL10" s="5">
        <v>4225.3140000000003</v>
      </c>
      <c r="UM10" s="5">
        <v>7087.42</v>
      </c>
      <c r="UN10" s="5">
        <v>5455.0330000000004</v>
      </c>
      <c r="UO10" s="5">
        <v>9244.4680000000008</v>
      </c>
      <c r="UP10" s="5">
        <v>910.04399999999998</v>
      </c>
      <c r="UQ10" s="5">
        <v>4539.6369999999997</v>
      </c>
      <c r="UR10" s="5">
        <v>7894.4030000000002</v>
      </c>
      <c r="US10" s="5">
        <v>5929.7579999999998</v>
      </c>
      <c r="UT10" s="5">
        <v>10379.227000000001</v>
      </c>
      <c r="UU10" s="5">
        <v>998.952</v>
      </c>
      <c r="UV10" s="5">
        <v>5249.77</v>
      </c>
      <c r="UW10" s="5">
        <v>8733.9140000000007</v>
      </c>
      <c r="UX10" s="5">
        <v>7203.25</v>
      </c>
      <c r="UY10" s="5">
        <v>13281.304</v>
      </c>
      <c r="UZ10" s="5">
        <v>1104.0309999999999</v>
      </c>
      <c r="VA10" s="5">
        <v>5380.4229999999998</v>
      </c>
      <c r="VB10" s="5">
        <v>9788.9879999999994</v>
      </c>
      <c r="VC10" s="5">
        <v>7951.4470000000001</v>
      </c>
      <c r="VD10" s="5">
        <v>15716.89</v>
      </c>
      <c r="VE10" s="5">
        <v>1384.7550000000001</v>
      </c>
      <c r="VF10" s="5">
        <v>5733.857</v>
      </c>
      <c r="VG10" s="5">
        <v>10562.169</v>
      </c>
      <c r="VH10" s="5">
        <v>8694.4429999999993</v>
      </c>
      <c r="VI10" s="5">
        <v>18615.852999999999</v>
      </c>
      <c r="VJ10" s="5">
        <v>1580.931</v>
      </c>
      <c r="VK10" s="5">
        <v>6055.8140000000003</v>
      </c>
      <c r="VL10" s="5">
        <v>11045.018</v>
      </c>
      <c r="VM10" s="5">
        <v>9698.7330000000002</v>
      </c>
      <c r="VN10" s="5">
        <v>21494.822</v>
      </c>
      <c r="VO10" s="5">
        <v>1899.375</v>
      </c>
      <c r="VP10" s="5">
        <v>6341.4989999999998</v>
      </c>
      <c r="VQ10" s="5">
        <v>11729.517</v>
      </c>
      <c r="VR10" s="5">
        <v>10470.091</v>
      </c>
      <c r="VS10" s="5">
        <v>24293.425999999999</v>
      </c>
      <c r="VT10" s="5">
        <v>2508.0619999999999</v>
      </c>
      <c r="VU10" s="5">
        <v>6602.0469999999996</v>
      </c>
      <c r="VV10" s="5">
        <v>12344.812</v>
      </c>
      <c r="VW10" s="5">
        <v>10967.418</v>
      </c>
      <c r="VX10" s="5">
        <v>27409.603999999999</v>
      </c>
      <c r="VY10" s="5">
        <v>3259.8359999999998</v>
      </c>
      <c r="VZ10" s="5">
        <v>6809.5290000000005</v>
      </c>
      <c r="WA10" s="5">
        <v>12894.33</v>
      </c>
      <c r="WB10" s="5">
        <v>11654.735000000001</v>
      </c>
      <c r="WC10" s="5">
        <v>30334.116000000002</v>
      </c>
      <c r="WD10" s="5">
        <v>4116.3270000000002</v>
      </c>
      <c r="WE10" s="5">
        <v>6971.14</v>
      </c>
      <c r="WF10" s="5">
        <v>13365.15</v>
      </c>
      <c r="WG10" s="5">
        <v>12271.635</v>
      </c>
      <c r="WH10" s="5">
        <v>33311.661999999997</v>
      </c>
      <c r="WI10" s="5">
        <v>5020.5439999999999</v>
      </c>
      <c r="WJ10" s="25">
        <v>17.8351419739686</v>
      </c>
      <c r="WK10" s="25">
        <v>29.003091402929201</v>
      </c>
      <c r="WL10" s="25">
        <v>17.975774147117601</v>
      </c>
      <c r="WM10" s="25">
        <v>49.069385765308297</v>
      </c>
      <c r="WN10" s="25">
        <v>31.0936116181906</v>
      </c>
      <c r="WO10" s="25">
        <v>6.1873688416936297</v>
      </c>
      <c r="WP10" s="25">
        <v>4.0923808577939997</v>
      </c>
      <c r="WQ10" s="25">
        <v>0.43464797059299998</v>
      </c>
      <c r="WR10" s="25">
        <v>17.238115643887799</v>
      </c>
      <c r="WS10" s="25">
        <v>28.869611200498898</v>
      </c>
      <c r="WT10" s="25">
        <v>19.809624791565</v>
      </c>
      <c r="WU10" s="25">
        <v>49.871080298180601</v>
      </c>
      <c r="WV10" s="25">
        <v>30.061455506615602</v>
      </c>
      <c r="WW10" s="25">
        <v>5.8532675289684404</v>
      </c>
      <c r="WX10" s="25">
        <v>4.0211928574325997</v>
      </c>
      <c r="WY10" s="25">
        <v>0.50466684242096904</v>
      </c>
      <c r="WZ10" s="25">
        <v>17.130562273750702</v>
      </c>
      <c r="XA10" s="25">
        <v>28.660626979111999</v>
      </c>
      <c r="XB10" s="25">
        <v>21.1693442714333</v>
      </c>
      <c r="XC10" s="25">
        <v>50.3805963024638</v>
      </c>
      <c r="XD10" s="25">
        <v>29.211252031030501</v>
      </c>
      <c r="XE10" s="25">
        <v>5.5616379548143504</v>
      </c>
      <c r="XF10" s="25">
        <v>3.8282144446734998</v>
      </c>
      <c r="XG10" s="25">
        <v>0.54747908231607401</v>
      </c>
      <c r="XH10" s="25">
        <v>16.582333060801702</v>
      </c>
      <c r="XI10" s="25">
        <v>27.6109562287443</v>
      </c>
      <c r="XJ10" s="25">
        <v>21.447181749160801</v>
      </c>
      <c r="XK10" s="25">
        <v>52.207238330661099</v>
      </c>
      <c r="XL10" s="25">
        <v>30.760056581500301</v>
      </c>
      <c r="XM10" s="25">
        <v>5.3393406097330596</v>
      </c>
      <c r="XN10" s="25">
        <v>3.5994723797928501</v>
      </c>
      <c r="XO10" s="25">
        <v>0.55833585037168898</v>
      </c>
      <c r="XP10" s="25">
        <v>16.3022384977454</v>
      </c>
      <c r="XQ10" s="25">
        <v>26.629400148245001</v>
      </c>
      <c r="XR10" s="25">
        <v>20.9216698785565</v>
      </c>
      <c r="XS10" s="25">
        <v>53.592077042457397</v>
      </c>
      <c r="XT10" s="25">
        <v>32.670407163900897</v>
      </c>
      <c r="XU10" s="25">
        <v>5.1922858979276496</v>
      </c>
      <c r="XV10" s="25">
        <v>3.47628431155213</v>
      </c>
      <c r="XW10" s="25">
        <v>0.55652092646611495</v>
      </c>
      <c r="XX10" s="25">
        <v>15.694488568371201</v>
      </c>
      <c r="XY10" s="25">
        <v>26.325483069245401</v>
      </c>
      <c r="XZ10" s="25">
        <v>20.2621516551403</v>
      </c>
      <c r="YA10" s="25">
        <v>54.599764752456501</v>
      </c>
      <c r="YB10" s="25">
        <v>34.337613097316201</v>
      </c>
      <c r="YC10" s="25">
        <v>5.0758072895686102</v>
      </c>
      <c r="YD10" s="25">
        <v>3.3802636099269301</v>
      </c>
      <c r="YE10" s="25">
        <v>0.50785447992720101</v>
      </c>
      <c r="YF10" s="25">
        <v>15.2634002776614</v>
      </c>
      <c r="YG10" s="25">
        <v>26.542966528418699</v>
      </c>
      <c r="YH10" s="25">
        <v>19.9373363781433</v>
      </c>
      <c r="YI10" s="25">
        <v>54.834905561254402</v>
      </c>
      <c r="YJ10" s="25">
        <v>34.897569183111102</v>
      </c>
      <c r="YK10" s="25">
        <v>4.8374188440802</v>
      </c>
      <c r="YL10" s="25">
        <v>3.3587276326654401</v>
      </c>
      <c r="YM10" s="25">
        <v>0.47589976954121099</v>
      </c>
      <c r="YN10" s="25">
        <v>14.758040877291201</v>
      </c>
      <c r="YO10" s="25">
        <v>24.5525917955922</v>
      </c>
      <c r="YP10" s="25">
        <v>20.249621973790902</v>
      </c>
      <c r="YQ10" s="25">
        <v>57.585739048583001</v>
      </c>
      <c r="YR10" s="25">
        <v>37.336117074792199</v>
      </c>
      <c r="YS10" s="25">
        <v>5.0661682559524097</v>
      </c>
      <c r="YT10" s="25">
        <v>3.1036282785334799</v>
      </c>
      <c r="YU10" s="25">
        <v>0.45819118257539299</v>
      </c>
      <c r="YV10" s="25">
        <v>13.3766488873156</v>
      </c>
      <c r="YW10" s="25">
        <v>24.337093094380499</v>
      </c>
      <c r="YX10" s="25">
        <v>19.768652885674499</v>
      </c>
      <c r="YY10" s="25">
        <v>58.843521001166899</v>
      </c>
      <c r="YZ10" s="25">
        <v>39.074868115492499</v>
      </c>
      <c r="ZA10" s="25">
        <v>5.1077651731420097</v>
      </c>
      <c r="ZB10" s="25">
        <v>3.4427370171369001</v>
      </c>
      <c r="ZC10" s="25">
        <v>0.46829507353135102</v>
      </c>
      <c r="ZD10" s="25">
        <v>12.689102831721099</v>
      </c>
      <c r="ZE10" s="25">
        <v>23.374222371959601</v>
      </c>
      <c r="ZF10" s="25">
        <v>19.2409195575575</v>
      </c>
      <c r="ZG10" s="25">
        <v>60.438053182830103</v>
      </c>
      <c r="ZH10" s="25">
        <v>41.197133625272599</v>
      </c>
      <c r="ZI10" s="25">
        <v>5.40971587717448</v>
      </c>
      <c r="ZJ10" s="25">
        <v>3.4986216134890999</v>
      </c>
      <c r="ZK10" s="25">
        <v>0.48457470959785898</v>
      </c>
      <c r="ZL10" s="25">
        <v>12.0648737187701</v>
      </c>
      <c r="ZM10" s="25">
        <v>22.004762265079901</v>
      </c>
      <c r="ZN10" s="25">
        <v>19.322586340509801</v>
      </c>
      <c r="ZO10" s="25">
        <v>62.146278256648699</v>
      </c>
      <c r="ZP10" s="25">
        <v>42.823691916138898</v>
      </c>
      <c r="ZQ10" s="25">
        <v>6.3023787696965199</v>
      </c>
      <c r="ZR10" s="25">
        <v>3.78408575950135</v>
      </c>
      <c r="ZS10" s="25">
        <v>0.471034627769084</v>
      </c>
      <c r="ZT10" s="25">
        <v>11.458622422746901</v>
      </c>
      <c r="ZU10" s="25">
        <v>21.194374784919301</v>
      </c>
      <c r="ZV10" s="25">
        <v>18.9186846045076</v>
      </c>
      <c r="ZW10" s="25">
        <v>62.815119168156102</v>
      </c>
      <c r="ZX10" s="25">
        <v>43.896434563648498</v>
      </c>
      <c r="ZY10" s="25">
        <v>7.3472629897459596</v>
      </c>
      <c r="ZZ10" s="25">
        <v>4.5318836241777198</v>
      </c>
      <c r="AAA10" s="25">
        <v>0.60764226903346297</v>
      </c>
      <c r="AAB10" s="25">
        <v>10.897395087198101</v>
      </c>
      <c r="AAC10" s="25">
        <v>20.376451976361899</v>
      </c>
      <c r="AAD10" s="25">
        <v>18.102913692139399</v>
      </c>
      <c r="AAE10" s="25">
        <v>63.345439831630003</v>
      </c>
      <c r="AAF10" s="25">
        <v>45.2425261394906</v>
      </c>
      <c r="AAG10" s="25">
        <v>8.4386700802791594</v>
      </c>
      <c r="AAH10" s="25">
        <v>5.3807131048099901</v>
      </c>
      <c r="AAI10" s="25">
        <v>0.633112359216916</v>
      </c>
      <c r="AAJ10" s="25">
        <v>10.347407150176</v>
      </c>
      <c r="AAK10" s="25">
        <v>19.593555213397199</v>
      </c>
      <c r="AAL10" s="25">
        <v>17.709930932434101</v>
      </c>
      <c r="AAM10" s="25">
        <v>63.804080585467297</v>
      </c>
      <c r="AAN10" s="25">
        <v>46.094149653033199</v>
      </c>
      <c r="AAO10" s="25">
        <v>9.4816142044442895</v>
      </c>
      <c r="AAP10" s="25">
        <v>6.2549570509594297</v>
      </c>
      <c r="AAQ10" s="25">
        <v>0.73538836315140099</v>
      </c>
      <c r="AAR10" s="25">
        <v>9.8267932434463692</v>
      </c>
      <c r="AAS10" s="25">
        <v>18.840041330061801</v>
      </c>
      <c r="AAT10" s="25">
        <v>17.2985795585858</v>
      </c>
      <c r="AAU10" s="25">
        <v>64.256009056425299</v>
      </c>
      <c r="AAV10" s="25">
        <v>46.957429497839499</v>
      </c>
      <c r="AAW10" s="25">
        <v>10.613166192207901</v>
      </c>
      <c r="AAX10" s="25">
        <v>7.0771563700664704</v>
      </c>
      <c r="AAY10" s="25">
        <v>0.98646702527233898</v>
      </c>
      <c r="AAZ10" s="5">
        <v>1251.2059999999999</v>
      </c>
      <c r="ABA10" s="5">
        <v>1086.1500000000001</v>
      </c>
      <c r="ABB10" s="5">
        <v>946.46100000000001</v>
      </c>
      <c r="ABC10" s="5">
        <v>705.12800000000004</v>
      </c>
      <c r="ABD10" s="5">
        <v>552.08399999999995</v>
      </c>
      <c r="ABE10" s="5">
        <v>533.12</v>
      </c>
      <c r="ABF10" s="5">
        <v>347.642</v>
      </c>
      <c r="ABG10" s="5">
        <v>318.983</v>
      </c>
      <c r="ABH10" s="5">
        <v>262.858</v>
      </c>
      <c r="ABI10" s="5">
        <v>221.12700000000001</v>
      </c>
      <c r="ABJ10" s="5">
        <v>183.001</v>
      </c>
      <c r="ABK10" s="5">
        <v>158.977</v>
      </c>
      <c r="ABL10" s="5">
        <v>141.81100000000001</v>
      </c>
      <c r="ABM10" s="5">
        <v>111.81100000000001</v>
      </c>
      <c r="ABN10" s="5">
        <v>80.334000000000003</v>
      </c>
      <c r="ABO10" s="5">
        <v>46.08</v>
      </c>
      <c r="ABP10" s="5">
        <v>19.303000000000001</v>
      </c>
      <c r="ABQ10" s="5">
        <v>5.5110000000000001</v>
      </c>
      <c r="ABR10" s="5">
        <v>0.745</v>
      </c>
      <c r="ABS10" s="5">
        <v>7.4999999999999997E-2</v>
      </c>
      <c r="ABT10" s="5">
        <v>5.0000000000000001E-3</v>
      </c>
      <c r="ABU10" s="5">
        <v>2768.0659999999998</v>
      </c>
      <c r="ABV10" s="5">
        <v>2687.4160000000002</v>
      </c>
      <c r="ABW10" s="5">
        <v>2341.0479999999998</v>
      </c>
      <c r="ABX10" s="5">
        <v>2128.81</v>
      </c>
      <c r="ABY10" s="5">
        <v>1941.425</v>
      </c>
      <c r="ABZ10" s="5">
        <v>1718.989</v>
      </c>
      <c r="ACA10" s="5">
        <v>1492.575</v>
      </c>
      <c r="ACB10" s="5">
        <v>1262.0989999999999</v>
      </c>
      <c r="ACC10" s="5">
        <v>1088.847</v>
      </c>
      <c r="ACD10" s="5">
        <v>890.35799999999995</v>
      </c>
      <c r="ACE10" s="5">
        <v>684.40899999999999</v>
      </c>
      <c r="ACF10" s="5">
        <v>430.29300000000001</v>
      </c>
      <c r="ACG10" s="5">
        <v>306.31799999999998</v>
      </c>
      <c r="ACH10" s="5">
        <v>282.69299999999998</v>
      </c>
      <c r="ACI10" s="5">
        <v>153.58199999999999</v>
      </c>
      <c r="ACJ10" s="5">
        <v>106.824</v>
      </c>
      <c r="ACK10" s="5">
        <v>51.695999999999998</v>
      </c>
      <c r="ACL10" s="5">
        <v>18.071999999999999</v>
      </c>
      <c r="ACM10" s="5">
        <v>3.7509999999999999</v>
      </c>
      <c r="ACN10" s="5">
        <v>0.46700000000000003</v>
      </c>
      <c r="ACO10" s="5">
        <v>0.04</v>
      </c>
      <c r="ACP10" s="5">
        <v>3113.893</v>
      </c>
      <c r="ACQ10" s="5">
        <v>2933.9169999999999</v>
      </c>
      <c r="ACR10" s="5">
        <v>2742.3919999999998</v>
      </c>
      <c r="ACS10" s="5">
        <v>2660.79</v>
      </c>
      <c r="ACT10" s="5">
        <v>2312.6010000000001</v>
      </c>
      <c r="ACU10" s="5">
        <v>2104.0819999999999</v>
      </c>
      <c r="ACV10" s="5">
        <v>1921.471</v>
      </c>
      <c r="ACW10" s="5">
        <v>1697.0730000000001</v>
      </c>
      <c r="ACX10" s="5">
        <v>1463.5119999999999</v>
      </c>
      <c r="ACY10" s="5">
        <v>1222.529</v>
      </c>
      <c r="ACZ10" s="5">
        <v>1032.905</v>
      </c>
      <c r="ADA10" s="5">
        <v>816.41</v>
      </c>
      <c r="ADB10" s="5">
        <v>594.93899999999996</v>
      </c>
      <c r="ADC10" s="5">
        <v>344.37299999999999</v>
      </c>
      <c r="ADD10" s="5">
        <v>215.285</v>
      </c>
      <c r="ADE10" s="5">
        <v>161.27799999999999</v>
      </c>
      <c r="ADF10" s="5">
        <v>62.356000000000002</v>
      </c>
      <c r="ADG10" s="5">
        <v>25.385999999999999</v>
      </c>
      <c r="ADH10" s="5">
        <v>5.5510000000000002</v>
      </c>
      <c r="ADI10" s="5">
        <v>0.66500000000000004</v>
      </c>
      <c r="ADJ10" s="5">
        <v>4.4999999999999998E-2</v>
      </c>
      <c r="ADK10" s="5">
        <v>3585.1660000000002</v>
      </c>
      <c r="ADL10" s="5">
        <v>3490.9789999999998</v>
      </c>
      <c r="ADM10" s="5">
        <v>3375.6280000000002</v>
      </c>
      <c r="ADN10" s="5">
        <v>3230.308</v>
      </c>
      <c r="ADO10" s="5">
        <v>3063.5059999999999</v>
      </c>
      <c r="ADP10" s="5">
        <v>2873.46</v>
      </c>
      <c r="ADQ10" s="5">
        <v>2668.712</v>
      </c>
      <c r="ADR10" s="5">
        <v>2572.1480000000001</v>
      </c>
      <c r="ADS10" s="5">
        <v>2221.0390000000002</v>
      </c>
      <c r="ADT10" s="5">
        <v>2000.23</v>
      </c>
      <c r="ADU10" s="5">
        <v>1789.509</v>
      </c>
      <c r="ADV10" s="5">
        <v>1522.2380000000001</v>
      </c>
      <c r="ADW10" s="5">
        <v>1232.078</v>
      </c>
      <c r="ADX10" s="5">
        <v>929.48800000000006</v>
      </c>
      <c r="ADY10" s="5">
        <v>666.70100000000002</v>
      </c>
      <c r="ADZ10" s="5">
        <v>404.46199999999999</v>
      </c>
      <c r="AEA10" s="5">
        <v>191.52099999999999</v>
      </c>
      <c r="AEB10" s="5">
        <v>55.08</v>
      </c>
      <c r="AEC10" s="5">
        <v>11.646000000000001</v>
      </c>
      <c r="AED10" s="5">
        <v>1.8220000000000001</v>
      </c>
      <c r="AEE10" s="5">
        <v>0.10199999999999999</v>
      </c>
      <c r="AEF10" s="5">
        <v>1183.8879999999999</v>
      </c>
      <c r="AEG10" s="5">
        <v>1029.8620000000001</v>
      </c>
      <c r="AEH10" s="5">
        <v>897.42</v>
      </c>
      <c r="AEI10" s="5">
        <v>670.54</v>
      </c>
      <c r="AEJ10" s="5">
        <v>526.54300000000001</v>
      </c>
      <c r="AEK10" s="5">
        <v>510.452</v>
      </c>
      <c r="AEL10" s="5">
        <v>316.21499999999997</v>
      </c>
      <c r="AEM10" s="5">
        <v>297.44900000000001</v>
      </c>
      <c r="AEN10" s="5">
        <v>254.756</v>
      </c>
      <c r="AEO10" s="5">
        <v>216.57499999999999</v>
      </c>
      <c r="AEP10" s="5">
        <v>180.739</v>
      </c>
      <c r="AEQ10" s="5">
        <v>157.38900000000001</v>
      </c>
      <c r="AER10" s="5">
        <v>144.22499999999999</v>
      </c>
      <c r="AES10" s="5">
        <v>117.82899999999999</v>
      </c>
      <c r="AET10" s="5">
        <v>87.79</v>
      </c>
      <c r="AEU10" s="5">
        <v>55.558999999999997</v>
      </c>
      <c r="AEV10" s="5">
        <v>24.91</v>
      </c>
      <c r="AEW10" s="5">
        <v>7.5640000000000001</v>
      </c>
      <c r="AEX10" s="5">
        <v>1.089</v>
      </c>
      <c r="AEY10" s="5">
        <v>0.13100000000000001</v>
      </c>
      <c r="AEZ10" s="5">
        <v>1.0999999999999999E-2</v>
      </c>
      <c r="AFA10" s="5">
        <v>2612.357</v>
      </c>
      <c r="AFB10" s="5">
        <v>2542.3910000000001</v>
      </c>
      <c r="AFC10" s="5">
        <v>2218.1329999999998</v>
      </c>
      <c r="AFD10" s="5">
        <v>2022.7660000000001</v>
      </c>
      <c r="AFE10" s="5">
        <v>1858.4459999999999</v>
      </c>
      <c r="AFF10" s="5">
        <v>1646.73</v>
      </c>
      <c r="AFG10" s="5">
        <v>1434.787</v>
      </c>
      <c r="AFH10" s="5">
        <v>1214.222</v>
      </c>
      <c r="AFI10" s="5">
        <v>1061.171</v>
      </c>
      <c r="AFJ10" s="5">
        <v>896.24400000000003</v>
      </c>
      <c r="AFK10" s="5">
        <v>730.58600000000001</v>
      </c>
      <c r="AFL10" s="5">
        <v>495.86399999999998</v>
      </c>
      <c r="AFM10" s="5">
        <v>363.39800000000002</v>
      </c>
      <c r="AFN10" s="5">
        <v>339.98399999999998</v>
      </c>
      <c r="AFO10" s="5">
        <v>178.363</v>
      </c>
      <c r="AFP10" s="5">
        <v>134.94900000000001</v>
      </c>
      <c r="AFQ10" s="5">
        <v>74.91</v>
      </c>
      <c r="AFR10" s="5">
        <v>30.321000000000002</v>
      </c>
      <c r="AFS10" s="5">
        <v>7.7729999999999997</v>
      </c>
      <c r="AFT10" s="5">
        <v>1.2030000000000001</v>
      </c>
      <c r="AFU10" s="5">
        <v>0.127</v>
      </c>
      <c r="AFV10" s="5">
        <v>2941.9209999999998</v>
      </c>
      <c r="AFW10" s="5">
        <v>2774.2950000000001</v>
      </c>
      <c r="AFX10" s="5">
        <v>2594.4140000000002</v>
      </c>
      <c r="AFY10" s="5">
        <v>2523.5079999999998</v>
      </c>
      <c r="AFZ10" s="5">
        <v>2201.8339999999998</v>
      </c>
      <c r="AGA10" s="5">
        <v>2013.925</v>
      </c>
      <c r="AGB10" s="5">
        <v>1851.8430000000001</v>
      </c>
      <c r="AGC10" s="5">
        <v>1634.692</v>
      </c>
      <c r="AGD10" s="5">
        <v>1415.135</v>
      </c>
      <c r="AGE10" s="5">
        <v>1186.8989999999999</v>
      </c>
      <c r="AGF10" s="5">
        <v>1023.345</v>
      </c>
      <c r="AGG10" s="5">
        <v>846.97500000000002</v>
      </c>
      <c r="AGH10" s="5">
        <v>669.08699999999999</v>
      </c>
      <c r="AGI10" s="5">
        <v>430.11799999999999</v>
      </c>
      <c r="AGJ10" s="5">
        <v>286.08999999999997</v>
      </c>
      <c r="AGK10" s="5">
        <v>225.80099999999999</v>
      </c>
      <c r="AGL10" s="5">
        <v>88.016999999999996</v>
      </c>
      <c r="AGM10" s="5">
        <v>41.235999999999997</v>
      </c>
      <c r="AGN10" s="5">
        <v>11.28</v>
      </c>
      <c r="AGO10" s="5">
        <v>1.736</v>
      </c>
      <c r="AGP10" s="5">
        <v>0.158</v>
      </c>
      <c r="AGQ10" s="5">
        <v>3385.9740000000002</v>
      </c>
      <c r="AGR10" s="5">
        <v>3301.902</v>
      </c>
      <c r="AGS10" s="5">
        <v>3196.6410000000001</v>
      </c>
      <c r="AGT10" s="5">
        <v>3063.7220000000002</v>
      </c>
      <c r="AGU10" s="5">
        <v>2914.0990000000002</v>
      </c>
      <c r="AGV10" s="5">
        <v>2742.194</v>
      </c>
      <c r="AGW10" s="5">
        <v>2554.1309999999999</v>
      </c>
      <c r="AGX10" s="5">
        <v>2472.2550000000001</v>
      </c>
      <c r="AGY10" s="5">
        <v>2145.2040000000002</v>
      </c>
      <c r="AGZ10" s="5">
        <v>1947.1890000000001</v>
      </c>
      <c r="AHA10" s="5">
        <v>1767.5719999999999</v>
      </c>
      <c r="AHB10" s="5">
        <v>1527.3309999999999</v>
      </c>
      <c r="AHC10" s="5">
        <v>1276.3720000000001</v>
      </c>
      <c r="AHD10" s="5">
        <v>1007.572</v>
      </c>
      <c r="AHE10" s="5">
        <v>780.01900000000001</v>
      </c>
      <c r="AHF10" s="5">
        <v>532.50099999999998</v>
      </c>
      <c r="AHG10" s="5">
        <v>298.505</v>
      </c>
      <c r="AHH10" s="5">
        <v>106.95699999999999</v>
      </c>
      <c r="AHI10" s="5">
        <v>28.145</v>
      </c>
      <c r="AHJ10" s="5">
        <v>5.6360000000000001</v>
      </c>
      <c r="AHK10" s="5">
        <v>0.38700000000000001</v>
      </c>
      <c r="AHL10" s="5">
        <v>1375.6679999999999</v>
      </c>
      <c r="AHM10" s="5">
        <v>1078.627</v>
      </c>
      <c r="AHN10" s="5">
        <v>1043.5719999999999</v>
      </c>
      <c r="AHO10" s="5">
        <v>4151.576</v>
      </c>
      <c r="AHP10" s="5">
        <v>3799.8710000000001</v>
      </c>
      <c r="AHQ10" s="5">
        <v>3365.7190000000001</v>
      </c>
      <c r="AHR10" s="5">
        <v>5184.2979999999998</v>
      </c>
      <c r="AHS10" s="5">
        <v>4514.4350000000004</v>
      </c>
      <c r="AHT10" s="5">
        <v>4118.0069999999996</v>
      </c>
      <c r="AHU10" s="5">
        <v>6294.03</v>
      </c>
      <c r="AHV10" s="5">
        <v>5977.6049999999996</v>
      </c>
      <c r="AHW10" s="5">
        <v>5615.6540000000005</v>
      </c>
      <c r="AHX10" s="25">
        <v>5.81828784644396</v>
      </c>
      <c r="AHY10" s="25">
        <v>3.7844005775906502</v>
      </c>
      <c r="AHZ10" s="25">
        <v>0.36772066825655197</v>
      </c>
      <c r="AIA10" s="25">
        <v>4.5360697026954497</v>
      </c>
      <c r="AIB10" s="25">
        <v>3.0313966484947401</v>
      </c>
      <c r="AIC10" s="25">
        <v>0.36362514612351099</v>
      </c>
      <c r="AID10" s="25">
        <v>5.5438358162233197</v>
      </c>
      <c r="AIE10" s="25">
        <v>3.2044531627823201</v>
      </c>
      <c r="AIF10" s="25">
        <v>0.36963283222551202</v>
      </c>
      <c r="AIG10" s="25">
        <v>9.7333701946866302</v>
      </c>
      <c r="AIH10" s="25">
        <v>6.3000422200154098</v>
      </c>
      <c r="AII10" s="25">
        <v>0.724996609385272</v>
      </c>
      <c r="AIJ10" s="25">
        <v>6.5725521094649002</v>
      </c>
      <c r="AIK10" s="25">
        <v>4.4137977073871104</v>
      </c>
      <c r="AIL10" s="25">
        <v>0.504495178519896</v>
      </c>
      <c r="AIM10" s="25">
        <v>5.6936504280829503</v>
      </c>
      <c r="AIN10" s="25">
        <v>3.8642870716810802</v>
      </c>
      <c r="AIO10" s="25">
        <v>0.57556296399773998</v>
      </c>
      <c r="AIP10" s="25">
        <v>7.0814195881329196</v>
      </c>
      <c r="AIQ10" s="25">
        <v>4.3793815835187297</v>
      </c>
      <c r="AIR10" s="25">
        <v>0.57517657178092696</v>
      </c>
      <c r="AIS10" s="25">
        <v>11.5138316237765</v>
      </c>
      <c r="AIT10" s="25">
        <v>7.8727042621979599</v>
      </c>
      <c r="AIU10" s="25">
        <v>1.2541397194319199</v>
      </c>
      <c r="AIV10" s="31">
        <v>59.790288228231198</v>
      </c>
      <c r="AIW10" s="25">
        <v>56.9645718883393</v>
      </c>
      <c r="AIX10" s="25">
        <v>55.434196467287698</v>
      </c>
      <c r="AIY10" s="25">
        <v>52.452214983771697</v>
      </c>
      <c r="AIZ10" s="25">
        <v>51.377720337754297</v>
      </c>
      <c r="AJA10" s="26">
        <v>49.532002821839001</v>
      </c>
      <c r="AJB10" s="25">
        <v>67.251242573510396</v>
      </c>
      <c r="AJC10" s="25">
        <v>75.547707434750606</v>
      </c>
      <c r="AJD10" s="25">
        <v>80.394064265026401</v>
      </c>
      <c r="AJE10" s="25">
        <v>90.649718092818802</v>
      </c>
      <c r="AJF10" s="25">
        <v>94.636895803483398</v>
      </c>
      <c r="AJG10" s="25">
        <v>101.889675973105</v>
      </c>
      <c r="AJH10" s="25">
        <v>103.79305434611599</v>
      </c>
      <c r="AJI10" s="25">
        <v>100.51701186759399</v>
      </c>
      <c r="AJJ10" s="25">
        <v>98.489115530991697</v>
      </c>
      <c r="AJK10" s="25">
        <v>91.544320668021896</v>
      </c>
      <c r="AJL10" s="25">
        <v>86.594745937495006</v>
      </c>
      <c r="AJM10" s="25">
        <v>83.150972267698094</v>
      </c>
      <c r="AJN10" s="25">
        <v>82.365591727504807</v>
      </c>
      <c r="AJO10" s="25">
        <v>73.654105429876594</v>
      </c>
      <c r="AJP10" s="25">
        <v>69.942243935431506</v>
      </c>
      <c r="AJQ10" s="25">
        <v>65.458671703887802</v>
      </c>
      <c r="AJR10" s="25">
        <v>60.910681709731399</v>
      </c>
      <c r="AJS10" s="25">
        <v>59.1973418569819</v>
      </c>
      <c r="AJT10" s="25">
        <v>57.864560204801698</v>
      </c>
      <c r="AJU10" s="25">
        <v>56.729787628625502</v>
      </c>
      <c r="AJV10" s="25">
        <v>55.627468105257996</v>
      </c>
      <c r="AJW10" s="25">
        <v>54.848975634772998</v>
      </c>
      <c r="AJX10" s="25">
        <v>54.3735368781538</v>
      </c>
      <c r="AJY10" s="25">
        <v>54.150392073611002</v>
      </c>
      <c r="AJZ10" s="25">
        <v>53.937028578432901</v>
      </c>
      <c r="AKA10" s="25">
        <v>53.861726251044402</v>
      </c>
      <c r="AKB10" s="25">
        <v>54.516464467543898</v>
      </c>
      <c r="AKC10" s="25">
        <v>54.857897761669904</v>
      </c>
      <c r="AKD10" s="25">
        <v>55.388809066681198</v>
      </c>
      <c r="AKE10" s="25">
        <v>56.1708464450302</v>
      </c>
      <c r="AKF10" s="25">
        <v>57.199000856068402</v>
      </c>
      <c r="AKG10" s="25">
        <v>95.4530664005419</v>
      </c>
      <c r="AKH10" s="25">
        <v>92.453836108436704</v>
      </c>
      <c r="AKI10" s="25">
        <v>90.890526539129596</v>
      </c>
      <c r="AKJ10" s="25">
        <v>84.649735750514594</v>
      </c>
      <c r="AKK10" s="25">
        <v>80.108182058289302</v>
      </c>
      <c r="AKL10" s="25">
        <v>76.959986600905694</v>
      </c>
      <c r="AKM10" s="25">
        <v>76.240428205679294</v>
      </c>
      <c r="AKN10" s="25">
        <v>68.264527506920601</v>
      </c>
      <c r="AKO10" s="25">
        <v>64.091579395713396</v>
      </c>
      <c r="AKP10" s="25">
        <v>59.6698988542636</v>
      </c>
      <c r="AKQ10" s="25">
        <v>54.821683517636899</v>
      </c>
      <c r="AKR10" s="25">
        <v>51.982703591239101</v>
      </c>
      <c r="AKS10" s="25">
        <v>49.370321126011298</v>
      </c>
      <c r="AKT10" s="25">
        <v>46.926406726395101</v>
      </c>
      <c r="AKU10" s="25">
        <v>44.613468832673497</v>
      </c>
      <c r="AKV10" s="25">
        <v>42.500292789998902</v>
      </c>
      <c r="AKW10" s="25">
        <v>40.609842621906701</v>
      </c>
      <c r="AKX10" s="25">
        <v>38.9008705103533</v>
      </c>
      <c r="AKY10" s="25">
        <v>37.281672003667303</v>
      </c>
      <c r="AKZ10" s="25">
        <v>35.769650382619901</v>
      </c>
      <c r="ALA10" s="25">
        <v>34.4891402832625</v>
      </c>
      <c r="ALB10" s="25">
        <v>33.195757494394996</v>
      </c>
      <c r="ALC10" s="25">
        <v>31.982161495712401</v>
      </c>
      <c r="ALD10" s="25">
        <v>30.9033988711228</v>
      </c>
      <c r="ALE10" s="25">
        <v>29.970791921435801</v>
      </c>
      <c r="ALF10" s="25">
        <v>8.3399879455741797</v>
      </c>
      <c r="ALG10" s="25">
        <v>8.06317575915695</v>
      </c>
      <c r="ALH10" s="25">
        <v>7.5985889918621004</v>
      </c>
      <c r="ALI10" s="25">
        <v>6.8945849175073004</v>
      </c>
      <c r="ALJ10" s="25">
        <v>6.4865638792056997</v>
      </c>
      <c r="ALK10" s="25">
        <v>6.1909856667923604</v>
      </c>
      <c r="ALL10" s="25">
        <v>6.1251635218255496</v>
      </c>
      <c r="ALM10" s="25">
        <v>5.3895779229559997</v>
      </c>
      <c r="ALN10" s="25">
        <v>5.8506645397181902</v>
      </c>
      <c r="ALO10" s="25">
        <v>5.7887728496241797</v>
      </c>
      <c r="ALP10" s="25">
        <v>6.0889981920944898</v>
      </c>
      <c r="ALQ10" s="25">
        <v>7.2146382657427903</v>
      </c>
      <c r="ALR10" s="25">
        <v>8.4942390787904305</v>
      </c>
      <c r="ALS10" s="25">
        <v>9.8033809022304492</v>
      </c>
      <c r="ALT10" s="25">
        <v>11.0139992725844</v>
      </c>
      <c r="ALU10" s="25">
        <v>12.3486828447741</v>
      </c>
      <c r="ALV10" s="25">
        <v>13.763694256247099</v>
      </c>
      <c r="ALW10" s="25">
        <v>15.2495215632577</v>
      </c>
      <c r="ALX10" s="25">
        <v>16.655356574765602</v>
      </c>
      <c r="ALY10" s="25">
        <v>18.092075868424502</v>
      </c>
      <c r="ALZ10" s="25">
        <v>20.027324184281401</v>
      </c>
      <c r="AMA10" s="25">
        <v>21.6621402672749</v>
      </c>
      <c r="AMB10" s="25">
        <v>23.4066475709689</v>
      </c>
      <c r="AMC10" s="25">
        <v>25.2674475739074</v>
      </c>
      <c r="AMD10" s="25">
        <v>27.228208934632601</v>
      </c>
    </row>
    <row r="11" spans="1:1018">
      <c r="A11" s="6" t="s">
        <v>94</v>
      </c>
      <c r="B11" s="5">
        <v>1242.501</v>
      </c>
      <c r="C11" s="5">
        <v>1290.8140000000001</v>
      </c>
      <c r="D11" s="5">
        <v>1345.2929999999999</v>
      </c>
      <c r="E11" s="5">
        <v>1404.2919999999999</v>
      </c>
      <c r="F11" s="5">
        <v>1465.278</v>
      </c>
      <c r="G11" s="5">
        <v>1526.6389999999999</v>
      </c>
      <c r="H11" s="5">
        <v>1586.6179999999999</v>
      </c>
      <c r="I11" s="5">
        <v>1646.184</v>
      </c>
      <c r="J11" s="5">
        <v>1709.4639999999999</v>
      </c>
      <c r="K11" s="5">
        <v>1782.251</v>
      </c>
      <c r="L11" s="5">
        <v>1868.03</v>
      </c>
      <c r="M11" s="5">
        <v>1969.2750000000001</v>
      </c>
      <c r="N11" s="5">
        <v>2082.893</v>
      </c>
      <c r="O11" s="5">
        <v>2200.056</v>
      </c>
      <c r="P11" s="5">
        <v>2308.5659999999998</v>
      </c>
      <c r="Q11" s="5">
        <v>2399.9270000000001</v>
      </c>
      <c r="R11" s="5">
        <v>2471.6529999999998</v>
      </c>
      <c r="S11" s="5">
        <v>2527.2240000000002</v>
      </c>
      <c r="T11" s="5">
        <v>2571.5189999999998</v>
      </c>
      <c r="U11" s="5">
        <v>2612.09</v>
      </c>
      <c r="V11" s="5">
        <v>2655.13</v>
      </c>
      <c r="W11" s="5">
        <v>2701.55</v>
      </c>
      <c r="X11" s="5">
        <v>2751.6390000000001</v>
      </c>
      <c r="Y11" s="5">
        <v>2810.277</v>
      </c>
      <c r="Z11" s="5">
        <v>2883.223</v>
      </c>
      <c r="AA11" s="5">
        <v>2974.596</v>
      </c>
      <c r="AB11" s="5">
        <v>3084.8960000000002</v>
      </c>
      <c r="AC11" s="5">
        <v>3213.1010000000001</v>
      </c>
      <c r="AD11" s="5">
        <v>3359.386</v>
      </c>
      <c r="AE11" s="5">
        <v>3523.395</v>
      </c>
      <c r="AF11" s="5">
        <v>3703.509</v>
      </c>
      <c r="AG11" s="5">
        <v>3900.6019999999999</v>
      </c>
      <c r="AH11" s="5">
        <v>4111.0050000000001</v>
      </c>
      <c r="AI11" s="5">
        <v>4322.8999999999996</v>
      </c>
      <c r="AJ11" s="5">
        <v>4520.8239999999996</v>
      </c>
      <c r="AK11" s="5">
        <v>4693.41</v>
      </c>
      <c r="AL11" s="5">
        <v>4836.7330000000002</v>
      </c>
      <c r="AM11" s="5">
        <v>4952.7719999999999</v>
      </c>
      <c r="AN11" s="5">
        <v>5043.4809999999998</v>
      </c>
      <c r="AO11" s="5">
        <v>5113.2150000000001</v>
      </c>
      <c r="AP11" s="5">
        <v>5165.9790000000003</v>
      </c>
      <c r="AQ11" s="5">
        <v>5201.3850000000002</v>
      </c>
      <c r="AR11" s="5">
        <v>5220.1779999999999</v>
      </c>
      <c r="AS11" s="5">
        <v>5229.1809999999996</v>
      </c>
      <c r="AT11" s="5">
        <v>5237.1409999999996</v>
      </c>
      <c r="AU11" s="5">
        <v>5250.7120000000004</v>
      </c>
      <c r="AV11" s="5">
        <v>5272.7839999999997</v>
      </c>
      <c r="AW11" s="5">
        <v>5302.9859999999999</v>
      </c>
      <c r="AX11" s="5">
        <v>5340.6080000000002</v>
      </c>
      <c r="AY11" s="5">
        <v>5383.52</v>
      </c>
      <c r="AZ11" s="5">
        <v>5430.13</v>
      </c>
      <c r="BA11" s="5">
        <v>5480.7089999999998</v>
      </c>
      <c r="BB11" s="5">
        <v>5536.0129999999999</v>
      </c>
      <c r="BC11" s="5">
        <v>5595.25</v>
      </c>
      <c r="BD11" s="5">
        <v>5657.3389999999999</v>
      </c>
      <c r="BE11" s="5">
        <v>5721.31</v>
      </c>
      <c r="BF11" s="5">
        <v>5786.8280000000004</v>
      </c>
      <c r="BG11" s="5">
        <v>5853.5140000000001</v>
      </c>
      <c r="BH11" s="5">
        <v>5920.348</v>
      </c>
      <c r="BI11" s="5">
        <v>5986.1369999999997</v>
      </c>
      <c r="BJ11" s="5">
        <v>6049.9660000000003</v>
      </c>
      <c r="BK11" s="5">
        <v>6111.2820000000002</v>
      </c>
      <c r="BL11" s="5">
        <v>6169.9719999999998</v>
      </c>
      <c r="BM11" s="5">
        <v>6226.1350000000002</v>
      </c>
      <c r="BN11" s="5">
        <v>6280.0839999999998</v>
      </c>
      <c r="BO11" s="5">
        <v>6332.0379999999996</v>
      </c>
      <c r="BP11" s="5">
        <v>6381.9409999999998</v>
      </c>
      <c r="BQ11" s="5">
        <v>6429.6180000000004</v>
      </c>
      <c r="BR11" s="5">
        <v>6475.1329999999998</v>
      </c>
      <c r="BS11" s="5">
        <v>6518.6210000000001</v>
      </c>
      <c r="BT11" s="5">
        <v>6560.165</v>
      </c>
      <c r="BU11" s="5">
        <v>6599.8320000000003</v>
      </c>
      <c r="BV11" s="5">
        <v>6637.6289999999999</v>
      </c>
      <c r="BW11" s="5">
        <v>6673.7060000000001</v>
      </c>
      <c r="BX11" s="5">
        <v>6708.2240000000002</v>
      </c>
      <c r="BY11" s="5">
        <v>6741.317</v>
      </c>
      <c r="BZ11" s="5">
        <v>6773.0309999999999</v>
      </c>
      <c r="CA11" s="5">
        <v>6803.4110000000001</v>
      </c>
      <c r="CB11" s="5">
        <v>6832.4920000000002</v>
      </c>
      <c r="CC11" s="5">
        <v>6860.3040000000001</v>
      </c>
      <c r="CD11" s="5">
        <v>6886.8760000000002</v>
      </c>
      <c r="CE11" s="5">
        <v>6912.2359999999999</v>
      </c>
      <c r="CF11" s="5">
        <v>6936.4</v>
      </c>
      <c r="CG11" s="5">
        <v>6959.3249999999998</v>
      </c>
      <c r="CH11" s="5">
        <v>6980.9930000000004</v>
      </c>
      <c r="CI11" s="5">
        <v>7001.3360000000002</v>
      </c>
      <c r="CJ11" s="5">
        <v>7020.3649999999998</v>
      </c>
      <c r="CK11" s="5">
        <v>7038.07</v>
      </c>
      <c r="CL11" s="5">
        <v>7054.4610000000002</v>
      </c>
      <c r="CM11" s="5">
        <v>7069.5339999999997</v>
      </c>
      <c r="CN11" s="5">
        <v>7083.2690000000002</v>
      </c>
      <c r="CO11" s="5">
        <v>7095.6779999999999</v>
      </c>
      <c r="CP11" s="5">
        <v>7106.7420000000002</v>
      </c>
      <c r="CQ11" s="5">
        <v>7116.4480000000003</v>
      </c>
      <c r="CR11" s="5">
        <v>7124.7820000000002</v>
      </c>
      <c r="CS11" s="5">
        <v>7131.7150000000001</v>
      </c>
      <c r="CT11" s="5">
        <v>7137.2579999999998</v>
      </c>
      <c r="CU11" s="5">
        <v>7141.4139999999998</v>
      </c>
      <c r="CV11" s="5">
        <v>7144.18</v>
      </c>
      <c r="CW11" s="5">
        <v>7145.5820000000003</v>
      </c>
      <c r="CX11" s="5">
        <v>7145.607</v>
      </c>
      <c r="CY11" s="5">
        <v>7144.2790000000005</v>
      </c>
      <c r="CZ11" s="5">
        <v>7141.6239999999998</v>
      </c>
      <c r="DA11" s="5">
        <v>7137.6769999999997</v>
      </c>
      <c r="DB11" s="5">
        <v>7132.482</v>
      </c>
      <c r="DC11" s="5">
        <v>7126.1019999999999</v>
      </c>
      <c r="DD11" s="5">
        <v>7118.5469999999996</v>
      </c>
      <c r="DE11" s="5">
        <v>7109.8549999999996</v>
      </c>
      <c r="DF11" s="5">
        <v>7100.0609999999997</v>
      </c>
      <c r="DG11" s="5">
        <v>7089.2079999999996</v>
      </c>
      <c r="DH11" s="5">
        <v>7077.3540000000003</v>
      </c>
      <c r="DI11" s="5">
        <v>7064.5169999999998</v>
      </c>
      <c r="DJ11" s="5">
        <v>7050.7269999999999</v>
      </c>
      <c r="DK11" s="5">
        <v>7035.9840000000004</v>
      </c>
      <c r="DL11" s="5">
        <v>7020.3149999999996</v>
      </c>
      <c r="DM11" s="5">
        <v>7003.7380000000003</v>
      </c>
      <c r="DN11" s="5">
        <v>6986.2560000000003</v>
      </c>
      <c r="DO11" s="5">
        <v>6967.8969999999999</v>
      </c>
      <c r="DP11" s="5">
        <v>6948.6769999999997</v>
      </c>
      <c r="DQ11" s="5">
        <v>6928.6080000000002</v>
      </c>
      <c r="DR11" s="5">
        <v>6907.7349999999997</v>
      </c>
      <c r="DS11" s="5">
        <v>1135.4960000000001</v>
      </c>
      <c r="DT11" s="5">
        <v>1174.056</v>
      </c>
      <c r="DU11" s="5">
        <v>1218.232</v>
      </c>
      <c r="DV11" s="5">
        <v>1267.1210000000001</v>
      </c>
      <c r="DW11" s="5">
        <v>1319.1790000000001</v>
      </c>
      <c r="DX11" s="5">
        <v>1373.4159999999999</v>
      </c>
      <c r="DY11" s="5">
        <v>1428.6759999999999</v>
      </c>
      <c r="DZ11" s="5">
        <v>1485.616</v>
      </c>
      <c r="EA11" s="5">
        <v>1547.088</v>
      </c>
      <c r="EB11" s="5">
        <v>1617.0820000000001</v>
      </c>
      <c r="EC11" s="5">
        <v>1697.8579999999999</v>
      </c>
      <c r="ED11" s="5">
        <v>1791.2180000000001</v>
      </c>
      <c r="EE11" s="5">
        <v>1894.7739999999999</v>
      </c>
      <c r="EF11" s="5">
        <v>2001.5029999999999</v>
      </c>
      <c r="EG11" s="5">
        <v>2101.7910000000002</v>
      </c>
      <c r="EH11" s="5">
        <v>2188.915</v>
      </c>
      <c r="EI11" s="5">
        <v>2261.1950000000002</v>
      </c>
      <c r="EJ11" s="5">
        <v>2321.3119999999999</v>
      </c>
      <c r="EK11" s="5">
        <v>2372.4560000000001</v>
      </c>
      <c r="EL11" s="5">
        <v>2419.6640000000002</v>
      </c>
      <c r="EM11" s="5">
        <v>2467.3649999999998</v>
      </c>
      <c r="EN11" s="5">
        <v>2515.7779999999998</v>
      </c>
      <c r="EO11" s="5">
        <v>2565.875</v>
      </c>
      <c r="EP11" s="5">
        <v>2623.759</v>
      </c>
      <c r="EQ11" s="5">
        <v>2697.018</v>
      </c>
      <c r="ER11" s="5">
        <v>2791.0430000000001</v>
      </c>
      <c r="ES11" s="5">
        <v>2906.6509999999998</v>
      </c>
      <c r="ET11" s="5">
        <v>3042.1889999999999</v>
      </c>
      <c r="EU11" s="5">
        <v>3197.087</v>
      </c>
      <c r="EV11" s="5">
        <v>3369.8629999999998</v>
      </c>
      <c r="EW11" s="5">
        <v>3558.0320000000002</v>
      </c>
      <c r="EX11" s="5">
        <v>3762.2559999999999</v>
      </c>
      <c r="EY11" s="5">
        <v>3978.9580000000001</v>
      </c>
      <c r="EZ11" s="5">
        <v>4196.0919999999996</v>
      </c>
      <c r="FA11" s="5">
        <v>4397.9979999999996</v>
      </c>
      <c r="FB11" s="5">
        <v>4573.1629999999996</v>
      </c>
      <c r="FC11" s="5">
        <v>4717.5529999999999</v>
      </c>
      <c r="FD11" s="5">
        <v>4833.0680000000002</v>
      </c>
      <c r="FE11" s="5">
        <v>4921.8410000000003</v>
      </c>
      <c r="FF11" s="5">
        <v>4988.482</v>
      </c>
      <c r="FG11" s="5">
        <v>5037.1610000000001</v>
      </c>
      <c r="FH11" s="5">
        <v>5067.6369999999997</v>
      </c>
      <c r="FI11" s="5">
        <v>5080.6840000000002</v>
      </c>
      <c r="FJ11" s="5">
        <v>5083.1400000000003</v>
      </c>
      <c r="FK11" s="5">
        <v>5083.7219999999998</v>
      </c>
      <c r="FL11" s="5">
        <v>5089.134</v>
      </c>
      <c r="FM11" s="5">
        <v>5102.2489999999998</v>
      </c>
      <c r="FN11" s="5">
        <v>5122.9690000000001</v>
      </c>
      <c r="FO11" s="5">
        <v>5151.1859999999997</v>
      </c>
      <c r="FP11" s="5">
        <v>5185.558</v>
      </c>
      <c r="FQ11" s="5">
        <v>5225.0550000000003</v>
      </c>
      <c r="FR11" s="5">
        <v>5270.2030000000004</v>
      </c>
      <c r="FS11" s="5">
        <v>5321.6629999999996</v>
      </c>
      <c r="FT11" s="5">
        <v>5378.43</v>
      </c>
      <c r="FU11" s="5">
        <v>5439.0680000000002</v>
      </c>
      <c r="FV11" s="5">
        <v>5502.3440000000001</v>
      </c>
      <c r="FW11" s="5">
        <v>5567.8890000000001</v>
      </c>
      <c r="FX11" s="5">
        <v>5635.3609999999999</v>
      </c>
      <c r="FY11" s="5">
        <v>5703.5569999999998</v>
      </c>
      <c r="FZ11" s="5">
        <v>5771.05</v>
      </c>
      <c r="GA11" s="5">
        <v>5836.7619999999997</v>
      </c>
      <c r="GB11" s="5">
        <v>5900.0360000000001</v>
      </c>
      <c r="GC11" s="5">
        <v>5960.7579999999998</v>
      </c>
      <c r="GD11" s="5">
        <v>6019.0309999999999</v>
      </c>
      <c r="GE11" s="5">
        <v>6075.2550000000001</v>
      </c>
      <c r="GF11" s="5">
        <v>6129.6989999999996</v>
      </c>
      <c r="GG11" s="5">
        <v>6182.2629999999999</v>
      </c>
      <c r="GH11" s="5">
        <v>6232.7359999999999</v>
      </c>
      <c r="GI11" s="5">
        <v>6281.165</v>
      </c>
      <c r="GJ11" s="5">
        <v>6327.643</v>
      </c>
      <c r="GK11" s="5">
        <v>6372.2389999999996</v>
      </c>
      <c r="GL11" s="5">
        <v>6414.9780000000001</v>
      </c>
      <c r="GM11" s="5">
        <v>6455.8860000000004</v>
      </c>
      <c r="GN11" s="5">
        <v>6495.0640000000003</v>
      </c>
      <c r="GO11" s="5">
        <v>6532.65</v>
      </c>
      <c r="GP11" s="5">
        <v>6568.7560000000003</v>
      </c>
      <c r="GQ11" s="5">
        <v>6603.4189999999999</v>
      </c>
      <c r="GR11" s="5">
        <v>6636.6540000000005</v>
      </c>
      <c r="GS11" s="5">
        <v>6668.491</v>
      </c>
      <c r="GT11" s="5">
        <v>6698.9359999999997</v>
      </c>
      <c r="GU11" s="5">
        <v>6728.0119999999997</v>
      </c>
      <c r="GV11" s="5">
        <v>6755.732</v>
      </c>
      <c r="GW11" s="5">
        <v>6782.0940000000001</v>
      </c>
      <c r="GX11" s="5">
        <v>6807.0749999999998</v>
      </c>
      <c r="GY11" s="5">
        <v>6830.6109999999999</v>
      </c>
      <c r="GZ11" s="5">
        <v>6852.6589999999997</v>
      </c>
      <c r="HA11" s="5">
        <v>6873.2049999999999</v>
      </c>
      <c r="HB11" s="5">
        <v>6892.259</v>
      </c>
      <c r="HC11" s="5">
        <v>6909.7979999999998</v>
      </c>
      <c r="HD11" s="5">
        <v>6925.8159999999998</v>
      </c>
      <c r="HE11" s="5">
        <v>6940.3090000000002</v>
      </c>
      <c r="HF11" s="5">
        <v>6953.2650000000003</v>
      </c>
      <c r="HG11" s="5">
        <v>6964.6959999999999</v>
      </c>
      <c r="HH11" s="5">
        <v>6974.567</v>
      </c>
      <c r="HI11" s="5">
        <v>6982.8869999999997</v>
      </c>
      <c r="HJ11" s="5">
        <v>6989.6490000000003</v>
      </c>
      <c r="HK11" s="5">
        <v>6994.8410000000003</v>
      </c>
      <c r="HL11" s="5">
        <v>6998.51</v>
      </c>
      <c r="HM11" s="5">
        <v>7000.6490000000003</v>
      </c>
      <c r="HN11" s="5">
        <v>7001.2780000000002</v>
      </c>
      <c r="HO11" s="5">
        <v>7000.433</v>
      </c>
      <c r="HP11" s="5">
        <v>6998.1319999999996</v>
      </c>
      <c r="HQ11" s="5">
        <v>6994.402</v>
      </c>
      <c r="HR11" s="5">
        <v>6989.2870000000003</v>
      </c>
      <c r="HS11" s="5">
        <v>6982.8440000000001</v>
      </c>
      <c r="HT11" s="5">
        <v>6975.11</v>
      </c>
      <c r="HU11" s="5">
        <v>6966.1220000000003</v>
      </c>
      <c r="HV11" s="5">
        <v>6955.9229999999998</v>
      </c>
      <c r="HW11" s="5">
        <v>6944.5839999999998</v>
      </c>
      <c r="HX11" s="5">
        <v>6932.1480000000001</v>
      </c>
      <c r="HY11" s="5">
        <v>6918.7139999999999</v>
      </c>
      <c r="HZ11" s="5">
        <v>6904.2910000000002</v>
      </c>
      <c r="IA11" s="5">
        <v>6888.9489999999996</v>
      </c>
      <c r="IB11" s="5">
        <v>6872.6869999999999</v>
      </c>
      <c r="IC11" s="5">
        <v>6855.5609999999997</v>
      </c>
      <c r="ID11" s="5">
        <v>6837.585</v>
      </c>
      <c r="IE11" s="5">
        <v>6818.7979999999998</v>
      </c>
      <c r="IF11" s="5">
        <v>6799.2370000000001</v>
      </c>
      <c r="IG11" s="5">
        <v>6778.9449999999997</v>
      </c>
      <c r="IH11" s="5">
        <v>6757.973</v>
      </c>
      <c r="II11" s="5">
        <v>6736.375</v>
      </c>
      <c r="IJ11" s="5">
        <v>2377.9969999999998</v>
      </c>
      <c r="IK11" s="5">
        <v>2464.87</v>
      </c>
      <c r="IL11" s="5">
        <v>2563.5250000000001</v>
      </c>
      <c r="IM11" s="5">
        <v>2671.413</v>
      </c>
      <c r="IN11" s="5">
        <v>2784.4569999999999</v>
      </c>
      <c r="IO11" s="5">
        <v>2900.0549999999998</v>
      </c>
      <c r="IP11" s="5">
        <v>3015.2939999999999</v>
      </c>
      <c r="IQ11" s="5">
        <v>3131.8</v>
      </c>
      <c r="IR11" s="5">
        <v>3256.5520000000001</v>
      </c>
      <c r="IS11" s="5">
        <v>3399.3330000000001</v>
      </c>
      <c r="IT11" s="5">
        <v>3565.8879999999999</v>
      </c>
      <c r="IU11" s="5">
        <v>3760.4929999999999</v>
      </c>
      <c r="IV11" s="5">
        <v>3977.6669999999999</v>
      </c>
      <c r="IW11" s="5">
        <v>4201.5590000000002</v>
      </c>
      <c r="IX11" s="5">
        <v>4410.357</v>
      </c>
      <c r="IY11" s="5">
        <v>4588.8419999999996</v>
      </c>
      <c r="IZ11" s="5">
        <v>4732.848</v>
      </c>
      <c r="JA11" s="5">
        <v>4848.5360000000001</v>
      </c>
      <c r="JB11" s="5">
        <v>4943.9750000000004</v>
      </c>
      <c r="JC11" s="5">
        <v>5031.7539999999999</v>
      </c>
      <c r="JD11" s="5">
        <v>5122.4949999999999</v>
      </c>
      <c r="JE11" s="5">
        <v>5217.3280000000004</v>
      </c>
      <c r="JF11" s="5">
        <v>5317.5140000000001</v>
      </c>
      <c r="JG11" s="5">
        <v>5434.0360000000001</v>
      </c>
      <c r="JH11" s="5">
        <v>5580.241</v>
      </c>
      <c r="JI11" s="5">
        <v>5765.6390000000001</v>
      </c>
      <c r="JJ11" s="5">
        <v>5991.5469999999996</v>
      </c>
      <c r="JK11" s="5">
        <v>6255.29</v>
      </c>
      <c r="JL11" s="5">
        <v>6556.473</v>
      </c>
      <c r="JM11" s="5">
        <v>6893.2579999999998</v>
      </c>
      <c r="JN11" s="5">
        <v>7261.5410000000002</v>
      </c>
      <c r="JO11" s="5">
        <v>7662.8580000000002</v>
      </c>
      <c r="JP11" s="5">
        <v>8089.9629999999997</v>
      </c>
      <c r="JQ11" s="5">
        <v>8518.9920000000002</v>
      </c>
      <c r="JR11" s="5">
        <v>8918.8220000000001</v>
      </c>
      <c r="JS11" s="5">
        <v>9266.5730000000003</v>
      </c>
      <c r="JT11" s="5">
        <v>9554.2860000000001</v>
      </c>
      <c r="JU11" s="5">
        <v>9785.84</v>
      </c>
      <c r="JV11" s="5">
        <v>9965.3220000000001</v>
      </c>
      <c r="JW11" s="5">
        <v>10101.697</v>
      </c>
      <c r="JX11" s="5">
        <v>10203.14</v>
      </c>
      <c r="JY11" s="5">
        <v>10269.022000000001</v>
      </c>
      <c r="JZ11" s="5">
        <v>10300.861999999999</v>
      </c>
      <c r="KA11" s="5">
        <v>10312.321</v>
      </c>
      <c r="KB11" s="5">
        <v>10320.862999999999</v>
      </c>
      <c r="KC11" s="5">
        <v>10339.846</v>
      </c>
      <c r="KD11" s="5">
        <v>10375.032999999999</v>
      </c>
      <c r="KE11" s="5">
        <v>10425.955</v>
      </c>
      <c r="KF11" s="5">
        <v>10491.794</v>
      </c>
      <c r="KG11" s="5">
        <v>10569.078</v>
      </c>
      <c r="KH11" s="5">
        <v>10655.184999999999</v>
      </c>
      <c r="KI11" s="5">
        <v>10750.912</v>
      </c>
      <c r="KJ11" s="5">
        <v>10857.675999999999</v>
      </c>
      <c r="KK11" s="5">
        <v>10973.68</v>
      </c>
      <c r="KL11" s="5">
        <v>11096.406999999999</v>
      </c>
      <c r="KM11" s="5">
        <v>11223.654</v>
      </c>
      <c r="KN11" s="5">
        <v>11354.717000000001</v>
      </c>
      <c r="KO11" s="5">
        <v>11488.875</v>
      </c>
      <c r="KP11" s="5">
        <v>11623.905000000001</v>
      </c>
      <c r="KQ11" s="5">
        <v>11757.187</v>
      </c>
      <c r="KR11" s="5">
        <v>11886.727999999999</v>
      </c>
      <c r="KS11" s="5">
        <v>12011.317999999999</v>
      </c>
      <c r="KT11" s="5">
        <v>12130.73</v>
      </c>
      <c r="KU11" s="5">
        <v>12245.165999999999</v>
      </c>
      <c r="KV11" s="5">
        <v>12355.339</v>
      </c>
      <c r="KW11" s="5">
        <v>12461.736999999999</v>
      </c>
      <c r="KX11" s="5">
        <v>12564.204</v>
      </c>
      <c r="KY11" s="5">
        <v>12662.353999999999</v>
      </c>
      <c r="KZ11" s="5">
        <v>12756.298000000001</v>
      </c>
      <c r="LA11" s="5">
        <v>12846.263999999999</v>
      </c>
      <c r="LB11" s="5">
        <v>12932.404</v>
      </c>
      <c r="LC11" s="5">
        <v>13014.81</v>
      </c>
      <c r="LD11" s="5">
        <v>13093.514999999999</v>
      </c>
      <c r="LE11" s="5">
        <v>13168.77</v>
      </c>
      <c r="LF11" s="5">
        <v>13240.874</v>
      </c>
      <c r="LG11" s="5">
        <v>13310.073</v>
      </c>
      <c r="LH11" s="5">
        <v>13376.45</v>
      </c>
      <c r="LI11" s="5">
        <v>13440.065000000001</v>
      </c>
      <c r="LJ11" s="5">
        <v>13500.983</v>
      </c>
      <c r="LK11" s="5">
        <v>13559.24</v>
      </c>
      <c r="LL11" s="5">
        <v>13614.888000000001</v>
      </c>
      <c r="LM11" s="5">
        <v>13667.968000000001</v>
      </c>
      <c r="LN11" s="5">
        <v>13718.494000000001</v>
      </c>
      <c r="LO11" s="5">
        <v>13766.4</v>
      </c>
      <c r="LP11" s="5">
        <v>13811.603999999999</v>
      </c>
      <c r="LQ11" s="5">
        <v>13853.995000000001</v>
      </c>
      <c r="LR11" s="5">
        <v>13893.57</v>
      </c>
      <c r="LS11" s="5">
        <v>13930.329</v>
      </c>
      <c r="LT11" s="5">
        <v>13964.259</v>
      </c>
      <c r="LU11" s="5">
        <v>13995.35</v>
      </c>
      <c r="LV11" s="5">
        <v>14023.578</v>
      </c>
      <c r="LW11" s="5">
        <v>14048.942999999999</v>
      </c>
      <c r="LX11" s="5">
        <v>14071.438</v>
      </c>
      <c r="LY11" s="5">
        <v>14091.014999999999</v>
      </c>
      <c r="LZ11" s="5">
        <v>14107.669</v>
      </c>
      <c r="MA11" s="5">
        <v>14121.364</v>
      </c>
      <c r="MB11" s="5">
        <v>14132.099</v>
      </c>
      <c r="MC11" s="5">
        <v>14139.924000000001</v>
      </c>
      <c r="MD11" s="5">
        <v>14144.829</v>
      </c>
      <c r="ME11" s="5">
        <v>14146.86</v>
      </c>
      <c r="MF11" s="5">
        <v>14146.04</v>
      </c>
      <c r="MG11" s="5">
        <v>14142.411</v>
      </c>
      <c r="MH11" s="5">
        <v>14136.026</v>
      </c>
      <c r="MI11" s="5">
        <v>14126.964</v>
      </c>
      <c r="MJ11" s="5">
        <v>14115.325999999999</v>
      </c>
      <c r="MK11" s="5">
        <v>14101.212</v>
      </c>
      <c r="ML11" s="5">
        <v>14084.669</v>
      </c>
      <c r="MM11" s="5">
        <v>14065.778</v>
      </c>
      <c r="MN11" s="5">
        <v>14044.645</v>
      </c>
      <c r="MO11" s="5">
        <v>14021.356</v>
      </c>
      <c r="MP11" s="5">
        <v>13996.067999999999</v>
      </c>
      <c r="MQ11" s="5">
        <v>13968.808000000001</v>
      </c>
      <c r="MR11" s="5">
        <v>13939.675999999999</v>
      </c>
      <c r="MS11" s="5">
        <v>13908.671</v>
      </c>
      <c r="MT11" s="5">
        <v>13875.876</v>
      </c>
      <c r="MU11" s="5">
        <v>13841.323</v>
      </c>
      <c r="MV11" s="5">
        <v>13805.054</v>
      </c>
      <c r="MW11" s="5">
        <v>13767.134</v>
      </c>
      <c r="MX11" s="5">
        <v>13727.621999999999</v>
      </c>
      <c r="MY11" s="5">
        <v>13686.581</v>
      </c>
      <c r="MZ11" s="5">
        <v>13644.11</v>
      </c>
      <c r="NA11" s="16">
        <v>3.9689999999999999</v>
      </c>
      <c r="NB11" s="16">
        <v>4.1340000000000003</v>
      </c>
      <c r="NC11" s="16">
        <v>5.0439999999999996</v>
      </c>
      <c r="ND11" s="16">
        <v>2.2000000000000002</v>
      </c>
      <c r="NE11" s="16">
        <v>2.3650000000000002</v>
      </c>
      <c r="NF11" s="16">
        <v>4.6139999999999999</v>
      </c>
      <c r="NG11" s="16">
        <v>4.8760000000000003</v>
      </c>
      <c r="NH11" s="16">
        <v>1.9259999999999999</v>
      </c>
      <c r="NI11" s="16">
        <v>0.26600000000000001</v>
      </c>
      <c r="NJ11" s="16">
        <v>0.60099999999999998</v>
      </c>
      <c r="NK11" s="16">
        <v>1.04</v>
      </c>
      <c r="NL11" s="16">
        <v>1.1479999999999999</v>
      </c>
      <c r="NM11" s="16">
        <v>0.94499999999999995</v>
      </c>
      <c r="NN11" s="16">
        <v>0.74099999999999999</v>
      </c>
      <c r="NO11" s="16">
        <v>0.57599999999999996</v>
      </c>
      <c r="NP11" s="16">
        <v>0.45300000000000001</v>
      </c>
      <c r="NQ11" s="16">
        <v>0.34799999999999998</v>
      </c>
      <c r="NR11" s="16">
        <v>0.24299999999999999</v>
      </c>
      <c r="NS11" s="16">
        <v>0.13900000000000001</v>
      </c>
      <c r="NT11" s="16">
        <v>3.5000000000000003E-2</v>
      </c>
      <c r="NU11" s="16">
        <v>-6.3E-2</v>
      </c>
      <c r="NV11" s="16">
        <v>-0.15</v>
      </c>
      <c r="NW11" s="16">
        <v>-0.222</v>
      </c>
      <c r="NX11" s="182">
        <v>-0.28699999999999998</v>
      </c>
      <c r="NY11" s="16">
        <v>65.900000000000006</v>
      </c>
      <c r="NZ11" s="16">
        <v>67.849999999999994</v>
      </c>
      <c r="OA11" s="16">
        <v>69.09</v>
      </c>
      <c r="OB11" s="16">
        <v>69.95</v>
      </c>
      <c r="OC11" s="16">
        <v>70.77</v>
      </c>
      <c r="OD11" s="16">
        <v>71.52</v>
      </c>
      <c r="OE11" s="16">
        <v>72.209999999999994</v>
      </c>
      <c r="OF11" s="16">
        <v>72.66</v>
      </c>
      <c r="OG11" s="16">
        <v>73.28</v>
      </c>
      <c r="OH11" s="16">
        <v>73.92</v>
      </c>
      <c r="OI11" s="16">
        <v>74.58</v>
      </c>
      <c r="OJ11" s="16">
        <v>75.25</v>
      </c>
      <c r="OK11" s="16">
        <v>75.92</v>
      </c>
      <c r="OL11" s="16">
        <v>76.64</v>
      </c>
      <c r="OM11" s="16">
        <v>77.37</v>
      </c>
      <c r="ON11" s="16">
        <v>78.099999999999994</v>
      </c>
      <c r="OO11" s="16">
        <v>78.87</v>
      </c>
      <c r="OP11" s="16">
        <v>79.63</v>
      </c>
      <c r="OQ11" s="16">
        <v>80.41</v>
      </c>
      <c r="OR11" s="16">
        <v>81.17</v>
      </c>
      <c r="OS11" s="16">
        <v>81.91</v>
      </c>
      <c r="OT11" s="16">
        <v>82.61</v>
      </c>
      <c r="OU11" s="16">
        <v>83.26</v>
      </c>
      <c r="OV11" s="16">
        <v>83.84</v>
      </c>
      <c r="OW11" s="16">
        <v>68.760000000000005</v>
      </c>
      <c r="OX11" s="16">
        <v>70.64</v>
      </c>
      <c r="OY11" s="16">
        <v>71.91</v>
      </c>
      <c r="OZ11" s="16">
        <v>72.77</v>
      </c>
      <c r="PA11" s="16">
        <v>73.75</v>
      </c>
      <c r="PB11" s="16">
        <v>74.63</v>
      </c>
      <c r="PC11" s="16">
        <v>75.52</v>
      </c>
      <c r="PD11" s="16">
        <v>76.09</v>
      </c>
      <c r="PE11" s="16">
        <v>76.819999999999993</v>
      </c>
      <c r="PF11" s="16">
        <v>77.53</v>
      </c>
      <c r="PG11" s="16">
        <v>78.2</v>
      </c>
      <c r="PH11" s="16">
        <v>78.849999999999994</v>
      </c>
      <c r="PI11" s="16">
        <v>79.48</v>
      </c>
      <c r="PJ11" s="16">
        <v>80.11</v>
      </c>
      <c r="PK11" s="16">
        <v>80.709999999999994</v>
      </c>
      <c r="PL11" s="16">
        <v>81.290000000000006</v>
      </c>
      <c r="PM11" s="16">
        <v>81.88</v>
      </c>
      <c r="PN11" s="16">
        <v>82.45</v>
      </c>
      <c r="PO11" s="16">
        <v>83.01</v>
      </c>
      <c r="PP11" s="16">
        <v>83.56</v>
      </c>
      <c r="PQ11" s="16">
        <v>84.1</v>
      </c>
      <c r="PR11" s="16">
        <v>84.63</v>
      </c>
      <c r="PS11" s="16">
        <v>85.16</v>
      </c>
      <c r="PT11" s="16">
        <v>85.69</v>
      </c>
      <c r="PU11" s="16">
        <v>67.251999999999995</v>
      </c>
      <c r="PV11" s="16">
        <v>69.150999999999996</v>
      </c>
      <c r="PW11" s="16">
        <v>70.429000000000002</v>
      </c>
      <c r="PX11" s="16">
        <v>71.278000000000006</v>
      </c>
      <c r="PY11" s="16">
        <v>72.174999999999997</v>
      </c>
      <c r="PZ11" s="16">
        <v>73</v>
      </c>
      <c r="QA11" s="16">
        <v>73.808999999999997</v>
      </c>
      <c r="QB11" s="16">
        <v>74.326999999999998</v>
      </c>
      <c r="QC11" s="16">
        <v>75.006</v>
      </c>
      <c r="QD11" s="16">
        <v>75.680999999999997</v>
      </c>
      <c r="QE11" s="16">
        <v>76.338999999999999</v>
      </c>
      <c r="QF11" s="16">
        <v>76.994</v>
      </c>
      <c r="QG11" s="16">
        <v>77.649000000000001</v>
      </c>
      <c r="QH11" s="16">
        <v>78.325999999999993</v>
      </c>
      <c r="QI11" s="16">
        <v>78.998000000000005</v>
      </c>
      <c r="QJ11" s="16">
        <v>79.667000000000002</v>
      </c>
      <c r="QK11" s="16">
        <v>80.349999999999994</v>
      </c>
      <c r="QL11" s="16">
        <v>81.024000000000001</v>
      </c>
      <c r="QM11" s="16">
        <v>81.692999999999998</v>
      </c>
      <c r="QN11" s="16">
        <v>82.355999999999995</v>
      </c>
      <c r="QO11" s="16">
        <v>82.997</v>
      </c>
      <c r="QP11" s="16">
        <v>83.61</v>
      </c>
      <c r="QQ11" s="16">
        <v>84.198999999999998</v>
      </c>
      <c r="QR11" s="16">
        <v>84.748999999999995</v>
      </c>
      <c r="QS11" s="5">
        <v>42.712000000000003</v>
      </c>
      <c r="QT11" s="5">
        <v>33.97</v>
      </c>
      <c r="QU11" s="5">
        <v>29.053999999999998</v>
      </c>
      <c r="QV11" s="5">
        <v>25.571000000000002</v>
      </c>
      <c r="QW11" s="5">
        <v>22.388999999999999</v>
      </c>
      <c r="QX11" s="5">
        <v>19.68</v>
      </c>
      <c r="QY11" s="5">
        <v>17.059000000000001</v>
      </c>
      <c r="QZ11" s="5">
        <v>14.631</v>
      </c>
      <c r="RA11" s="5">
        <v>12.802</v>
      </c>
      <c r="RB11" s="5">
        <v>11.326000000000001</v>
      </c>
      <c r="RC11" s="5">
        <v>10.026999999999999</v>
      </c>
      <c r="RD11" s="5">
        <v>8.9290000000000003</v>
      </c>
      <c r="RE11" s="5">
        <v>8.0109999999999992</v>
      </c>
      <c r="RF11" s="5">
        <v>7.2009999999999996</v>
      </c>
      <c r="RG11" s="5">
        <v>6.52</v>
      </c>
      <c r="RH11" s="5">
        <v>5.95</v>
      </c>
      <c r="RI11" s="5">
        <v>5.4470000000000001</v>
      </c>
      <c r="RJ11" s="5">
        <v>5.0149999999999997</v>
      </c>
      <c r="RK11" s="5">
        <v>4.72</v>
      </c>
      <c r="RL11" s="5">
        <v>4.4589999999999996</v>
      </c>
      <c r="RM11" s="5">
        <v>4.226</v>
      </c>
      <c r="RN11" s="5">
        <v>4.0220000000000002</v>
      </c>
      <c r="RO11" s="5">
        <v>3.83</v>
      </c>
      <c r="RP11" s="5">
        <v>3.6539999999999999</v>
      </c>
      <c r="RQ11" s="5">
        <v>51.866</v>
      </c>
      <c r="RR11" s="5">
        <v>40.185000000000002</v>
      </c>
      <c r="RS11" s="5">
        <v>34.180999999999997</v>
      </c>
      <c r="RT11" s="5">
        <v>29.998000000000001</v>
      </c>
      <c r="RU11" s="5">
        <v>26.143000000000001</v>
      </c>
      <c r="RV11" s="5">
        <v>22.79</v>
      </c>
      <c r="RW11" s="5">
        <v>19.795000000000002</v>
      </c>
      <c r="RX11" s="5">
        <v>17.033999999999999</v>
      </c>
      <c r="RY11" s="5">
        <v>14.94</v>
      </c>
      <c r="RZ11" s="5">
        <v>13.242000000000001</v>
      </c>
      <c r="SA11" s="5">
        <v>11.742000000000001</v>
      </c>
      <c r="SB11" s="5">
        <v>10.471</v>
      </c>
      <c r="SC11" s="5">
        <v>9.4030000000000005</v>
      </c>
      <c r="SD11" s="5">
        <v>8.4589999999999996</v>
      </c>
      <c r="SE11" s="5">
        <v>7.6909999999999998</v>
      </c>
      <c r="SF11" s="5">
        <v>7.0469999999999997</v>
      </c>
      <c r="SG11" s="5">
        <v>6.4770000000000003</v>
      </c>
      <c r="SH11" s="5">
        <v>5.99</v>
      </c>
      <c r="SI11" s="5">
        <v>5.6440000000000001</v>
      </c>
      <c r="SJ11" s="5">
        <v>5.335</v>
      </c>
      <c r="SK11" s="5">
        <v>5.0599999999999996</v>
      </c>
      <c r="SL11" s="5">
        <v>4.819</v>
      </c>
      <c r="SM11" s="5">
        <v>4.59</v>
      </c>
      <c r="SN11" s="5">
        <v>4.3810000000000002</v>
      </c>
      <c r="SO11" s="16">
        <v>7.0484999999999998</v>
      </c>
      <c r="SP11" s="16">
        <v>6.0232000000000001</v>
      </c>
      <c r="SQ11" s="16">
        <v>5.0585000000000004</v>
      </c>
      <c r="SR11" s="16">
        <v>4.3040000000000003</v>
      </c>
      <c r="SS11" s="16">
        <v>4</v>
      </c>
      <c r="ST11" s="16">
        <v>3.8</v>
      </c>
      <c r="SU11" s="16">
        <v>3.4</v>
      </c>
      <c r="SV11" s="16">
        <v>2.7723</v>
      </c>
      <c r="SW11" s="16">
        <v>2.5750000000000002</v>
      </c>
      <c r="SX11" s="16">
        <v>2.4054000000000002</v>
      </c>
      <c r="SY11" s="16">
        <v>2.2606999999999999</v>
      </c>
      <c r="SZ11" s="16">
        <v>2.1375999999999999</v>
      </c>
      <c r="TA11" s="16">
        <v>2.0333999999999999</v>
      </c>
      <c r="TB11" s="16">
        <v>1.9470000000000001</v>
      </c>
      <c r="TC11" s="16">
        <v>1.8809</v>
      </c>
      <c r="TD11" s="16">
        <v>1.8293999999999999</v>
      </c>
      <c r="TE11" s="16">
        <v>1.7878000000000001</v>
      </c>
      <c r="TF11" s="16">
        <v>1.7578</v>
      </c>
      <c r="TG11" s="16">
        <v>1.7423999999999999</v>
      </c>
      <c r="TH11" s="16">
        <v>1.7327999999999999</v>
      </c>
      <c r="TI11" s="16">
        <v>1.7253000000000001</v>
      </c>
      <c r="TJ11" s="16">
        <v>1.7229000000000001</v>
      </c>
      <c r="TK11" s="16">
        <v>1.7262999999999999</v>
      </c>
      <c r="TL11" s="16">
        <v>1.7242</v>
      </c>
      <c r="TM11" s="5">
        <v>440.14400000000001</v>
      </c>
      <c r="TN11" s="5">
        <v>724.57600000000002</v>
      </c>
      <c r="TO11" s="5">
        <v>465.77300000000002</v>
      </c>
      <c r="TP11" s="5">
        <v>671.79300000000001</v>
      </c>
      <c r="TQ11" s="5">
        <v>75.710999999999999</v>
      </c>
      <c r="TR11" s="5">
        <v>510.19600000000003</v>
      </c>
      <c r="TS11" s="5">
        <v>856.50300000000004</v>
      </c>
      <c r="TT11" s="5">
        <v>593.08600000000001</v>
      </c>
      <c r="TU11" s="5">
        <v>837.92700000000002</v>
      </c>
      <c r="TV11" s="5">
        <v>102.343</v>
      </c>
      <c r="TW11" s="5">
        <v>599.47400000000005</v>
      </c>
      <c r="TX11" s="5">
        <v>1032.627</v>
      </c>
      <c r="TY11" s="5">
        <v>771.42499999999995</v>
      </c>
      <c r="TZ11" s="5">
        <v>1048.404</v>
      </c>
      <c r="UA11" s="5">
        <v>113.958</v>
      </c>
      <c r="UB11" s="5">
        <v>688.697</v>
      </c>
      <c r="UC11" s="5">
        <v>1183.607</v>
      </c>
      <c r="UD11" s="5">
        <v>1000.773</v>
      </c>
      <c r="UE11" s="5">
        <v>1581.7840000000001</v>
      </c>
      <c r="UF11" s="5">
        <v>133.98099999999999</v>
      </c>
      <c r="UG11" s="5">
        <v>750.52200000000005</v>
      </c>
      <c r="UH11" s="5">
        <v>1278.691</v>
      </c>
      <c r="UI11" s="5">
        <v>1085.932</v>
      </c>
      <c r="UJ11" s="5">
        <v>1850.7760000000001</v>
      </c>
      <c r="UK11" s="5">
        <v>156.57400000000001</v>
      </c>
      <c r="UL11" s="5">
        <v>813.09799999999996</v>
      </c>
      <c r="UM11" s="5">
        <v>1391.866</v>
      </c>
      <c r="UN11" s="5">
        <v>1187.2159999999999</v>
      </c>
      <c r="UO11" s="5">
        <v>2180.3879999999999</v>
      </c>
      <c r="UP11" s="5">
        <v>193.071</v>
      </c>
      <c r="UQ11" s="5">
        <v>1003.583</v>
      </c>
      <c r="UR11" s="5">
        <v>1717.8679999999999</v>
      </c>
      <c r="US11" s="5">
        <v>1409.098</v>
      </c>
      <c r="UT11" s="5">
        <v>2867.357</v>
      </c>
      <c r="UU11" s="5">
        <v>263.63499999999999</v>
      </c>
      <c r="UV11" s="5">
        <v>1154.8810000000001</v>
      </c>
      <c r="UW11" s="5">
        <v>2178.9290000000001</v>
      </c>
      <c r="UX11" s="5">
        <v>1791.2</v>
      </c>
      <c r="UY11" s="5">
        <v>3793.5450000000001</v>
      </c>
      <c r="UZ11" s="5">
        <v>348.01799999999997</v>
      </c>
      <c r="VA11" s="5">
        <v>1058.1220000000001</v>
      </c>
      <c r="VB11" s="5">
        <v>2294</v>
      </c>
      <c r="VC11" s="5">
        <v>1980.4449999999999</v>
      </c>
      <c r="VD11" s="5">
        <v>4467.1679999999997</v>
      </c>
      <c r="VE11" s="5">
        <v>403.40499999999997</v>
      </c>
      <c r="VF11" s="5">
        <v>1006.706</v>
      </c>
      <c r="VG11" s="5">
        <v>2043.3109999999999</v>
      </c>
      <c r="VH11" s="5">
        <v>2021.64</v>
      </c>
      <c r="VI11" s="5">
        <v>4804.3850000000002</v>
      </c>
      <c r="VJ11" s="5">
        <v>463.80399999999997</v>
      </c>
      <c r="VK11" s="5">
        <v>979.06100000000004</v>
      </c>
      <c r="VL11" s="5">
        <v>1875.6890000000001</v>
      </c>
      <c r="VM11" s="5">
        <v>2024.5709999999999</v>
      </c>
      <c r="VN11" s="5">
        <v>5184.54</v>
      </c>
      <c r="VO11" s="5">
        <v>591.32399999999996</v>
      </c>
      <c r="VP11" s="5">
        <v>973.22199999999998</v>
      </c>
      <c r="VQ11" s="5">
        <v>1893.943</v>
      </c>
      <c r="VR11" s="5">
        <v>1897.348</v>
      </c>
      <c r="VS11" s="5">
        <v>5673.4040000000005</v>
      </c>
      <c r="VT11" s="5">
        <v>785.73699999999997</v>
      </c>
      <c r="VU11" s="5">
        <v>962.34900000000005</v>
      </c>
      <c r="VV11" s="5">
        <v>1928.4179999999999</v>
      </c>
      <c r="VW11" s="5">
        <v>1828.0719999999999</v>
      </c>
      <c r="VX11" s="5">
        <v>6144.165</v>
      </c>
      <c r="VY11" s="5">
        <v>1023.724</v>
      </c>
      <c r="VZ11" s="5">
        <v>925.26</v>
      </c>
      <c r="WA11" s="5">
        <v>1929.684</v>
      </c>
      <c r="WB11" s="5">
        <v>1882.2850000000001</v>
      </c>
      <c r="WC11" s="5">
        <v>6460.2209999999995</v>
      </c>
      <c r="WD11" s="5">
        <v>1264.287</v>
      </c>
      <c r="WE11" s="5">
        <v>877.38800000000003</v>
      </c>
      <c r="WF11" s="5">
        <v>1882.145</v>
      </c>
      <c r="WG11" s="5">
        <v>1917.116</v>
      </c>
      <c r="WH11" s="5">
        <v>6724.0659999999998</v>
      </c>
      <c r="WI11" s="5">
        <v>1531.6890000000001</v>
      </c>
      <c r="WJ11" s="25">
        <v>18.509022509279902</v>
      </c>
      <c r="WK11" s="25">
        <v>30.470013208595301</v>
      </c>
      <c r="WL11" s="25">
        <v>19.586778284413299</v>
      </c>
      <c r="WM11" s="25">
        <v>47.837150341232601</v>
      </c>
      <c r="WN11" s="25">
        <v>28.250372056819302</v>
      </c>
      <c r="WO11" s="25">
        <v>4.7082061079135098</v>
      </c>
      <c r="WP11" s="25">
        <v>3.1838139408922701</v>
      </c>
      <c r="WQ11" s="25">
        <v>0.46753633415012702</v>
      </c>
      <c r="WR11" s="25">
        <v>17.592631863878399</v>
      </c>
      <c r="WS11" s="25">
        <v>29.5340260788157</v>
      </c>
      <c r="WT11" s="25">
        <v>20.4508535182953</v>
      </c>
      <c r="WU11" s="25">
        <v>49.344340021137498</v>
      </c>
      <c r="WV11" s="25">
        <v>28.893486502842201</v>
      </c>
      <c r="WW11" s="25">
        <v>5.15583325143833</v>
      </c>
      <c r="WX11" s="25">
        <v>3.5290020361682801</v>
      </c>
      <c r="WY11" s="25">
        <v>0.55278261963997199</v>
      </c>
      <c r="WZ11" s="25">
        <v>16.811352459752001</v>
      </c>
      <c r="XA11" s="25">
        <v>28.958481029129299</v>
      </c>
      <c r="XB11" s="25">
        <v>21.633461286501401</v>
      </c>
      <c r="XC11" s="25">
        <v>51.034384703052901</v>
      </c>
      <c r="XD11" s="25">
        <v>29.4009234165515</v>
      </c>
      <c r="XE11" s="25">
        <v>4.7855400954825296</v>
      </c>
      <c r="XF11" s="25">
        <v>3.1957818080657598</v>
      </c>
      <c r="XG11" s="25">
        <v>0.56746033526571804</v>
      </c>
      <c r="XH11" s="25">
        <v>15.008078290775799</v>
      </c>
      <c r="XI11" s="25">
        <v>25.793152172160202</v>
      </c>
      <c r="XJ11" s="25">
        <v>21.808835431684098</v>
      </c>
      <c r="XK11" s="25">
        <v>56.279056894963901</v>
      </c>
      <c r="XL11" s="25">
        <v>34.470221463279799</v>
      </c>
      <c r="XM11" s="25">
        <v>4.6404081901272702</v>
      </c>
      <c r="XN11" s="25">
        <v>2.9197126421001198</v>
      </c>
      <c r="XO11" s="25">
        <v>0.450048182090384</v>
      </c>
      <c r="XP11" s="25">
        <v>14.651493071247501</v>
      </c>
      <c r="XQ11" s="25">
        <v>24.9622693628788</v>
      </c>
      <c r="XR11" s="25">
        <v>21.199278867036501</v>
      </c>
      <c r="XS11" s="25">
        <v>57.329641122148502</v>
      </c>
      <c r="XT11" s="25">
        <v>36.130362255111997</v>
      </c>
      <c r="XU11" s="25">
        <v>4.9034113259261396</v>
      </c>
      <c r="XV11" s="25">
        <v>3.05659644372518</v>
      </c>
      <c r="XW11" s="25">
        <v>0.39068852190192499</v>
      </c>
      <c r="XX11" s="25">
        <v>14.1024784937108</v>
      </c>
      <c r="XY11" s="25">
        <v>24.1407066935686</v>
      </c>
      <c r="XZ11" s="25">
        <v>20.591230217500598</v>
      </c>
      <c r="YA11" s="25">
        <v>58.408166033287898</v>
      </c>
      <c r="YB11" s="25">
        <v>37.816935815787303</v>
      </c>
      <c r="YC11" s="25">
        <v>5.2198203876448002</v>
      </c>
      <c r="YD11" s="25">
        <v>3.3486487794327702</v>
      </c>
      <c r="YE11" s="25">
        <v>0.39121422621152702</v>
      </c>
      <c r="YF11" s="25">
        <v>13.820523770367799</v>
      </c>
      <c r="YG11" s="25">
        <v>23.657072238523501</v>
      </c>
      <c r="YH11" s="25">
        <v>19.4049444876783</v>
      </c>
      <c r="YI11" s="25">
        <v>58.891838522980201</v>
      </c>
      <c r="YJ11" s="25">
        <v>39.486894035301901</v>
      </c>
      <c r="YK11" s="25">
        <v>5.37511252776787</v>
      </c>
      <c r="YL11" s="25">
        <v>3.6305654681286001</v>
      </c>
      <c r="YM11" s="25">
        <v>0.44379009909880002</v>
      </c>
      <c r="YN11" s="25">
        <v>12.4628705779364</v>
      </c>
      <c r="YO11" s="25">
        <v>23.513859978225</v>
      </c>
      <c r="YP11" s="25">
        <v>19.329691785733502</v>
      </c>
      <c r="YQ11" s="25">
        <v>60.267641554218599</v>
      </c>
      <c r="YR11" s="25">
        <v>40.937949768485097</v>
      </c>
      <c r="YS11" s="25">
        <v>5.51174635973838</v>
      </c>
      <c r="YT11" s="25">
        <v>3.7556278896200399</v>
      </c>
      <c r="YU11" s="25">
        <v>0.52503768113627303</v>
      </c>
      <c r="YV11" s="25">
        <v>10.3705525945934</v>
      </c>
      <c r="YW11" s="25">
        <v>22.483274756594501</v>
      </c>
      <c r="YX11" s="25">
        <v>19.410152168842099</v>
      </c>
      <c r="YY11" s="25">
        <v>63.192438798252297</v>
      </c>
      <c r="YZ11" s="25">
        <v>43.782286629410201</v>
      </c>
      <c r="ZA11" s="25">
        <v>6.08287252747684</v>
      </c>
      <c r="ZB11" s="25">
        <v>3.9537338505597299</v>
      </c>
      <c r="ZC11" s="25">
        <v>0.62348453515290403</v>
      </c>
      <c r="ZD11" s="25">
        <v>9.7361798231811196</v>
      </c>
      <c r="ZE11" s="25">
        <v>19.761522560393999</v>
      </c>
      <c r="ZF11" s="25">
        <v>19.551935299616598</v>
      </c>
      <c r="ZG11" s="25">
        <v>66.016698894741793</v>
      </c>
      <c r="ZH11" s="25">
        <v>46.464763595125099</v>
      </c>
      <c r="ZI11" s="25">
        <v>7.2971492999025296</v>
      </c>
      <c r="ZJ11" s="25">
        <v>4.4855987216830897</v>
      </c>
      <c r="ZK11" s="25">
        <v>0.71791204627225602</v>
      </c>
      <c r="ZL11" s="25">
        <v>9.1885875280438594</v>
      </c>
      <c r="ZM11" s="25">
        <v>17.603532927865601</v>
      </c>
      <c r="ZN11" s="25">
        <v>19.000805711022402</v>
      </c>
      <c r="ZO11" s="25">
        <v>67.658243381039398</v>
      </c>
      <c r="ZP11" s="25">
        <v>48.657437670017003</v>
      </c>
      <c r="ZQ11" s="25">
        <v>9.0030065174842093</v>
      </c>
      <c r="ZR11" s="25">
        <v>5.5496361630511304</v>
      </c>
      <c r="ZS11" s="25">
        <v>0.77445863211197197</v>
      </c>
      <c r="ZT11" s="25">
        <v>8.6711689437325798</v>
      </c>
      <c r="ZU11" s="25">
        <v>16.874566874566899</v>
      </c>
      <c r="ZV11" s="25">
        <v>16.904904588113599</v>
      </c>
      <c r="ZW11" s="25">
        <v>67.453540531452603</v>
      </c>
      <c r="ZX11" s="25">
        <v>50.548635943338901</v>
      </c>
      <c r="ZY11" s="25">
        <v>10.9367590982402</v>
      </c>
      <c r="ZZ11" s="25">
        <v>7.0007236502479504</v>
      </c>
      <c r="AAA11" s="25">
        <v>0.86486985432729802</v>
      </c>
      <c r="AAB11" s="25">
        <v>8.0959958030502595</v>
      </c>
      <c r="AAC11" s="25">
        <v>16.223287013886399</v>
      </c>
      <c r="AAD11" s="25">
        <v>15.379101801606</v>
      </c>
      <c r="AAE11" s="25">
        <v>67.068389215265995</v>
      </c>
      <c r="AAF11" s="25">
        <v>51.689287413659997</v>
      </c>
      <c r="AAG11" s="25">
        <v>12.766238110268899</v>
      </c>
      <c r="AAH11" s="25">
        <v>8.6123279677973592</v>
      </c>
      <c r="AAI11" s="25">
        <v>1.1066712387126201</v>
      </c>
      <c r="AAJ11" s="25">
        <v>7.4248076331573998</v>
      </c>
      <c r="AAK11" s="25">
        <v>15.4848718120114</v>
      </c>
      <c r="AAL11" s="25">
        <v>15.104515526206299</v>
      </c>
      <c r="AAM11" s="25">
        <v>66.944969228607505</v>
      </c>
      <c r="AAN11" s="25">
        <v>51.840453702401199</v>
      </c>
      <c r="AAO11" s="25">
        <v>14.7817435081482</v>
      </c>
      <c r="AAP11" s="25">
        <v>10.145351326223601</v>
      </c>
      <c r="AAQ11" s="25">
        <v>1.5476574413342199</v>
      </c>
      <c r="AAR11" s="25">
        <v>6.7844153337616104</v>
      </c>
      <c r="AAS11" s="25">
        <v>14.553713292594299</v>
      </c>
      <c r="AAT11" s="25">
        <v>14.8241270532532</v>
      </c>
      <c r="AAU11" s="25">
        <v>66.818064143371899</v>
      </c>
      <c r="AAV11" s="25">
        <v>51.993937090118699</v>
      </c>
      <c r="AAW11" s="25">
        <v>16.640602938169899</v>
      </c>
      <c r="AAX11" s="25">
        <v>11.8438072302721</v>
      </c>
      <c r="AAY11" s="25">
        <v>2.1060740137719201</v>
      </c>
      <c r="AAZ11" s="5">
        <v>227.74299999999999</v>
      </c>
      <c r="ABA11" s="5">
        <v>209.99100000000001</v>
      </c>
      <c r="ABB11" s="5">
        <v>171.89699999999999</v>
      </c>
      <c r="ABC11" s="5">
        <v>143.29</v>
      </c>
      <c r="ABD11" s="5">
        <v>107.627</v>
      </c>
      <c r="ABE11" s="5">
        <v>72.200999999999993</v>
      </c>
      <c r="ABF11" s="5">
        <v>58.121000000000002</v>
      </c>
      <c r="ABG11" s="5">
        <v>51.734000000000002</v>
      </c>
      <c r="ABH11" s="5">
        <v>47.021999999999998</v>
      </c>
      <c r="ABI11" s="5">
        <v>39.853999999999999</v>
      </c>
      <c r="ABJ11" s="5">
        <v>32.154000000000003</v>
      </c>
      <c r="ABK11" s="5">
        <v>24.61</v>
      </c>
      <c r="ABL11" s="5">
        <v>18.619</v>
      </c>
      <c r="ABM11" s="5">
        <v>13.946</v>
      </c>
      <c r="ABN11" s="5">
        <v>10.532999999999999</v>
      </c>
      <c r="ABO11" s="5">
        <v>7.577</v>
      </c>
      <c r="ABP11" s="5">
        <v>4.1040000000000001</v>
      </c>
      <c r="ABQ11" s="5">
        <v>1.238</v>
      </c>
      <c r="ABR11" s="5">
        <v>0.215</v>
      </c>
      <c r="ABS11" s="5">
        <v>2.4E-2</v>
      </c>
      <c r="ABT11" s="5">
        <v>1E-3</v>
      </c>
      <c r="ABU11" s="5">
        <v>542.51800000000003</v>
      </c>
      <c r="ABV11" s="5">
        <v>588.28099999999995</v>
      </c>
      <c r="ABW11" s="5">
        <v>576.779</v>
      </c>
      <c r="ABX11" s="5">
        <v>525.125</v>
      </c>
      <c r="ABY11" s="5">
        <v>474.13400000000001</v>
      </c>
      <c r="ABZ11" s="5">
        <v>434.685</v>
      </c>
      <c r="ACA11" s="5">
        <v>393.06200000000001</v>
      </c>
      <c r="ACB11" s="5">
        <v>363.01299999999998</v>
      </c>
      <c r="ACC11" s="5">
        <v>311.30700000000002</v>
      </c>
      <c r="ACD11" s="5">
        <v>276.87900000000002</v>
      </c>
      <c r="ACE11" s="5">
        <v>224.09200000000001</v>
      </c>
      <c r="ACF11" s="5">
        <v>161.95099999999999</v>
      </c>
      <c r="ACG11" s="5">
        <v>106.011</v>
      </c>
      <c r="ACH11" s="5">
        <v>72.23</v>
      </c>
      <c r="ACI11" s="5">
        <v>51.93</v>
      </c>
      <c r="ACJ11" s="5">
        <v>35.957000000000001</v>
      </c>
      <c r="ACK11" s="5">
        <v>19.675000000000001</v>
      </c>
      <c r="ACL11" s="5">
        <v>6.8570000000000002</v>
      </c>
      <c r="ACM11" s="5">
        <v>1.3540000000000001</v>
      </c>
      <c r="ACN11" s="5">
        <v>0.13100000000000001</v>
      </c>
      <c r="ACO11" s="5">
        <v>8.0000000000000002E-3</v>
      </c>
      <c r="ACP11" s="5">
        <v>502.21899999999999</v>
      </c>
      <c r="ACQ11" s="5">
        <v>490.43700000000001</v>
      </c>
      <c r="ACR11" s="5">
        <v>474.79700000000003</v>
      </c>
      <c r="ACS11" s="5">
        <v>522.101</v>
      </c>
      <c r="ACT11" s="5">
        <v>513.33399999999995</v>
      </c>
      <c r="ACU11" s="5">
        <v>464.065</v>
      </c>
      <c r="ACV11" s="5">
        <v>416.87</v>
      </c>
      <c r="ACW11" s="5">
        <v>385.04</v>
      </c>
      <c r="ACX11" s="5">
        <v>351.81900000000002</v>
      </c>
      <c r="ACY11" s="5">
        <v>326.685</v>
      </c>
      <c r="ACZ11" s="5">
        <v>277.01</v>
      </c>
      <c r="ADA11" s="5">
        <v>242.15600000000001</v>
      </c>
      <c r="ADB11" s="5">
        <v>188.61</v>
      </c>
      <c r="ADC11" s="5">
        <v>127.108</v>
      </c>
      <c r="ADD11" s="5">
        <v>73.590999999999994</v>
      </c>
      <c r="ADE11" s="5">
        <v>41.033999999999999</v>
      </c>
      <c r="ADF11" s="5">
        <v>21.361999999999998</v>
      </c>
      <c r="ADG11" s="5">
        <v>9.1029999999999998</v>
      </c>
      <c r="ADH11" s="5">
        <v>2.4630000000000001</v>
      </c>
      <c r="ADI11" s="5">
        <v>0.308</v>
      </c>
      <c r="ADJ11" s="5">
        <v>1.7999999999999999E-2</v>
      </c>
      <c r="ADK11" s="5">
        <v>450.01299999999998</v>
      </c>
      <c r="ADL11" s="5">
        <v>473.452</v>
      </c>
      <c r="ADM11" s="5">
        <v>491.60500000000002</v>
      </c>
      <c r="ADN11" s="5">
        <v>495.76600000000002</v>
      </c>
      <c r="ADO11" s="5">
        <v>487.262</v>
      </c>
      <c r="ADP11" s="5">
        <v>473.28500000000003</v>
      </c>
      <c r="ADQ11" s="5">
        <v>455.99400000000003</v>
      </c>
      <c r="ADR11" s="5">
        <v>502.20600000000002</v>
      </c>
      <c r="ADS11" s="5">
        <v>493.577</v>
      </c>
      <c r="ADT11" s="5">
        <v>444.20499999999998</v>
      </c>
      <c r="ADU11" s="5">
        <v>394.52</v>
      </c>
      <c r="ADV11" s="5">
        <v>355.95</v>
      </c>
      <c r="ADW11" s="5">
        <v>311.46600000000001</v>
      </c>
      <c r="ADX11" s="5">
        <v>269.08499999999998</v>
      </c>
      <c r="ADY11" s="5">
        <v>201.94399999999999</v>
      </c>
      <c r="ADZ11" s="5">
        <v>144.03</v>
      </c>
      <c r="AEA11" s="5">
        <v>79.194999999999993</v>
      </c>
      <c r="AEB11" s="5">
        <v>29.35</v>
      </c>
      <c r="AEC11" s="5">
        <v>6.3929999999999998</v>
      </c>
      <c r="AED11" s="5">
        <v>0.80700000000000005</v>
      </c>
      <c r="AEE11" s="5">
        <v>0.06</v>
      </c>
      <c r="AEF11" s="5">
        <v>212.40100000000001</v>
      </c>
      <c r="AEG11" s="5">
        <v>190.172</v>
      </c>
      <c r="AEH11" s="5">
        <v>152.51599999999999</v>
      </c>
      <c r="AEI11" s="5">
        <v>122.861</v>
      </c>
      <c r="AEJ11" s="5">
        <v>91.995000000000005</v>
      </c>
      <c r="AEK11" s="5">
        <v>64.626999999999995</v>
      </c>
      <c r="AEL11" s="5">
        <v>52.857999999999997</v>
      </c>
      <c r="AEM11" s="5">
        <v>50.226999999999997</v>
      </c>
      <c r="AEN11" s="5">
        <v>46.905000000000001</v>
      </c>
      <c r="AEO11" s="5">
        <v>40.255000000000003</v>
      </c>
      <c r="AEP11" s="5">
        <v>31.056999999999999</v>
      </c>
      <c r="AEQ11" s="5">
        <v>23.917999999999999</v>
      </c>
      <c r="AER11" s="5">
        <v>17.631</v>
      </c>
      <c r="AES11" s="5">
        <v>12.86</v>
      </c>
      <c r="AET11" s="5">
        <v>11.257</v>
      </c>
      <c r="AEU11" s="5">
        <v>8.42</v>
      </c>
      <c r="AEV11" s="5">
        <v>3.9020000000000001</v>
      </c>
      <c r="AEW11" s="5">
        <v>1.296</v>
      </c>
      <c r="AEX11" s="5">
        <v>0.29699999999999999</v>
      </c>
      <c r="AEY11" s="5">
        <v>3.9E-2</v>
      </c>
      <c r="AEZ11" s="5">
        <v>2E-3</v>
      </c>
      <c r="AFA11" s="5">
        <v>515.60400000000004</v>
      </c>
      <c r="AFB11" s="5">
        <v>566.16</v>
      </c>
      <c r="AFC11" s="5">
        <v>562.78</v>
      </c>
      <c r="AFD11" s="5">
        <v>515.16899999999998</v>
      </c>
      <c r="AFE11" s="5">
        <v>466.017</v>
      </c>
      <c r="AFF11" s="5">
        <v>427.7</v>
      </c>
      <c r="AFG11" s="5">
        <v>384.42</v>
      </c>
      <c r="AFH11" s="5">
        <v>350.113</v>
      </c>
      <c r="AFI11" s="5">
        <v>295.41000000000003</v>
      </c>
      <c r="AFJ11" s="5">
        <v>257.74900000000002</v>
      </c>
      <c r="AFK11" s="5">
        <v>209.131</v>
      </c>
      <c r="AFL11" s="5">
        <v>160.417</v>
      </c>
      <c r="AFM11" s="5">
        <v>111.22799999999999</v>
      </c>
      <c r="AFN11" s="5">
        <v>76.808999999999997</v>
      </c>
      <c r="AFO11" s="5">
        <v>59.597999999999999</v>
      </c>
      <c r="AFP11" s="5">
        <v>43.265999999999998</v>
      </c>
      <c r="AFQ11" s="5">
        <v>23.443999999999999</v>
      </c>
      <c r="AFR11" s="5">
        <v>9.4260000000000002</v>
      </c>
      <c r="AFS11" s="5">
        <v>2.387</v>
      </c>
      <c r="AFT11" s="5">
        <v>0.313</v>
      </c>
      <c r="AFU11" s="5">
        <v>0.02</v>
      </c>
      <c r="AFV11" s="5">
        <v>476.84199999999998</v>
      </c>
      <c r="AFW11" s="5">
        <v>464.24400000000003</v>
      </c>
      <c r="AFX11" s="5">
        <v>446.21100000000001</v>
      </c>
      <c r="AFY11" s="5">
        <v>494.77499999999998</v>
      </c>
      <c r="AFZ11" s="5">
        <v>494.36099999999999</v>
      </c>
      <c r="AGA11" s="5">
        <v>449.60599999999999</v>
      </c>
      <c r="AGB11" s="5">
        <v>401.74599999999998</v>
      </c>
      <c r="AGC11" s="5">
        <v>369.851</v>
      </c>
      <c r="AGD11" s="5">
        <v>336.70600000000002</v>
      </c>
      <c r="AGE11" s="5">
        <v>310.06299999999999</v>
      </c>
      <c r="AGF11" s="5">
        <v>259.76400000000001</v>
      </c>
      <c r="AGG11" s="5">
        <v>225.196</v>
      </c>
      <c r="AGH11" s="5">
        <v>179.35300000000001</v>
      </c>
      <c r="AGI11" s="5">
        <v>132.672</v>
      </c>
      <c r="AGJ11" s="5">
        <v>84.661000000000001</v>
      </c>
      <c r="AGK11" s="5">
        <v>49.738</v>
      </c>
      <c r="AGL11" s="5">
        <v>29.597000000000001</v>
      </c>
      <c r="AGM11" s="5">
        <v>14.452999999999999</v>
      </c>
      <c r="AGN11" s="5">
        <v>4.4139999999999997</v>
      </c>
      <c r="AGO11" s="5">
        <v>0.747</v>
      </c>
      <c r="AGP11" s="5">
        <v>5.5E-2</v>
      </c>
      <c r="AGQ11" s="5">
        <v>427.375</v>
      </c>
      <c r="AGR11" s="5">
        <v>449.81</v>
      </c>
      <c r="AGS11" s="5">
        <v>467.27800000000002</v>
      </c>
      <c r="AGT11" s="5">
        <v>471.315</v>
      </c>
      <c r="AGU11" s="5">
        <v>462.77300000000002</v>
      </c>
      <c r="AGV11" s="5">
        <v>447.87299999999999</v>
      </c>
      <c r="AGW11" s="5">
        <v>427.74</v>
      </c>
      <c r="AGX11" s="5">
        <v>475.43299999999999</v>
      </c>
      <c r="AGY11" s="5">
        <v>475.11500000000001</v>
      </c>
      <c r="AGZ11" s="5">
        <v>429.99900000000002</v>
      </c>
      <c r="AHA11" s="5">
        <v>381.10899999999998</v>
      </c>
      <c r="AHB11" s="5">
        <v>346.71899999999999</v>
      </c>
      <c r="AHC11" s="5">
        <v>308.875</v>
      </c>
      <c r="AHD11" s="5">
        <v>273.18299999999999</v>
      </c>
      <c r="AHE11" s="5">
        <v>211.85400000000001</v>
      </c>
      <c r="AHF11" s="5">
        <v>159.227</v>
      </c>
      <c r="AHG11" s="5">
        <v>96.972999999999999</v>
      </c>
      <c r="AHH11" s="5">
        <v>44.412999999999997</v>
      </c>
      <c r="AHI11" s="5">
        <v>12.768000000000001</v>
      </c>
      <c r="AHJ11" s="5">
        <v>2.1880000000000002</v>
      </c>
      <c r="AHK11" s="5">
        <v>0.219</v>
      </c>
      <c r="AHL11" s="5">
        <v>266.15100000000001</v>
      </c>
      <c r="AHM11" s="5">
        <v>199.62200000000001</v>
      </c>
      <c r="AHN11" s="5">
        <v>136.828</v>
      </c>
      <c r="AHO11" s="5">
        <v>1040.2940000000001</v>
      </c>
      <c r="AHP11" s="5">
        <v>940.15099999999995</v>
      </c>
      <c r="AHQ11" s="5">
        <v>862.38499999999999</v>
      </c>
      <c r="AHR11" s="5">
        <v>1016.876</v>
      </c>
      <c r="AHS11" s="5">
        <v>1007.6950000000001</v>
      </c>
      <c r="AHT11" s="5">
        <v>913.67100000000005</v>
      </c>
      <c r="AHU11" s="5">
        <v>967.08100000000002</v>
      </c>
      <c r="AHV11" s="5">
        <v>950.03499999999997</v>
      </c>
      <c r="AHW11" s="5">
        <v>921.15800000000002</v>
      </c>
      <c r="AHX11" s="25">
        <v>4.5277227141064698</v>
      </c>
      <c r="AHY11" s="25">
        <v>3.02921285375223</v>
      </c>
      <c r="AHZ11" s="25">
        <v>0.44925517162561601</v>
      </c>
      <c r="AIA11" s="25">
        <v>5.69404172955407</v>
      </c>
      <c r="AIB11" s="25">
        <v>3.64194279535399</v>
      </c>
      <c r="AIC11" s="25">
        <v>0.54249155871520205</v>
      </c>
      <c r="AID11" s="25">
        <v>8.5374935775018308</v>
      </c>
      <c r="AIE11" s="25">
        <v>5.0640960713647702</v>
      </c>
      <c r="AIF11" s="25">
        <v>0.61239786156132503</v>
      </c>
      <c r="AIG11" s="25">
        <v>15.8887771877689</v>
      </c>
      <c r="AIH11" s="25">
        <v>11.140939290398901</v>
      </c>
      <c r="AII11" s="25">
        <v>1.7652757209612899</v>
      </c>
      <c r="AIJ11" s="25">
        <v>4.9056975982301996</v>
      </c>
      <c r="AIK11" s="25">
        <v>3.3529840703974298</v>
      </c>
      <c r="AIL11" s="25">
        <v>0.487540246729183</v>
      </c>
      <c r="AIM11" s="25">
        <v>6.4816471024054998</v>
      </c>
      <c r="AIN11" s="25">
        <v>4.2734985044154801</v>
      </c>
      <c r="AIO11" s="25">
        <v>0.70654878809710497</v>
      </c>
      <c r="AIP11" s="25">
        <v>9.4867900912047798</v>
      </c>
      <c r="AIQ11" s="25">
        <v>6.0542329219501001</v>
      </c>
      <c r="AIR11" s="25">
        <v>0.94288002710019303</v>
      </c>
      <c r="AIS11" s="25">
        <v>17.414601053099201</v>
      </c>
      <c r="AIT11" s="25">
        <v>12.5674037022152</v>
      </c>
      <c r="AIU11" s="25">
        <v>2.4569229120251102</v>
      </c>
      <c r="AIV11" s="31">
        <v>49.429588277213298</v>
      </c>
      <c r="AIW11" s="25">
        <v>51.105677367399998</v>
      </c>
      <c r="AIX11" s="25">
        <v>52.197616123424901</v>
      </c>
      <c r="AIY11" s="25">
        <v>51.196017733424299</v>
      </c>
      <c r="AIZ11" s="25">
        <v>50.736675158236601</v>
      </c>
      <c r="AJA11" s="26">
        <v>49.627574402831499</v>
      </c>
      <c r="AJB11" s="25">
        <v>102.307976831964</v>
      </c>
      <c r="AJC11" s="25">
        <v>95.672976372267897</v>
      </c>
      <c r="AJD11" s="25">
        <v>91.579630310210106</v>
      </c>
      <c r="AJE11" s="25">
        <v>95.327692323055501</v>
      </c>
      <c r="AJF11" s="25">
        <v>97.096084219397298</v>
      </c>
      <c r="AJG11" s="25">
        <v>101.500881724122</v>
      </c>
      <c r="AJH11" s="25">
        <v>109.04255225630899</v>
      </c>
      <c r="AJI11" s="25">
        <v>102.65748808711</v>
      </c>
      <c r="AJJ11" s="25">
        <v>95.946322429195305</v>
      </c>
      <c r="AJK11" s="25">
        <v>77.685991054602098</v>
      </c>
      <c r="AJL11" s="25">
        <v>74.429837763918002</v>
      </c>
      <c r="AJM11" s="25">
        <v>71.208936680203493</v>
      </c>
      <c r="AJN11" s="25">
        <v>69.802815649878198</v>
      </c>
      <c r="AJO11" s="25">
        <v>65.926519474031494</v>
      </c>
      <c r="AJP11" s="25">
        <v>58.246780630289102</v>
      </c>
      <c r="AJQ11" s="25">
        <v>51.476825824693002</v>
      </c>
      <c r="AJR11" s="25">
        <v>47.801649884431001</v>
      </c>
      <c r="AJS11" s="25">
        <v>48.250187035581099</v>
      </c>
      <c r="AJT11" s="25">
        <v>49.101538250807103</v>
      </c>
      <c r="AJU11" s="25">
        <v>49.376422384353098</v>
      </c>
      <c r="AJV11" s="25">
        <v>49.660127514962703</v>
      </c>
      <c r="AJW11" s="25">
        <v>49.768091402368498</v>
      </c>
      <c r="AJX11" s="25">
        <v>50.612849444874001</v>
      </c>
      <c r="AJY11" s="25">
        <v>52.399780387591001</v>
      </c>
      <c r="AJZ11" s="25">
        <v>55.379139722779897</v>
      </c>
      <c r="AKA11" s="25">
        <v>59.300346456067601</v>
      </c>
      <c r="AKB11" s="25">
        <v>62.812999221961903</v>
      </c>
      <c r="AKC11" s="25">
        <v>64.301457240317703</v>
      </c>
      <c r="AKD11" s="25">
        <v>66.258778702396697</v>
      </c>
      <c r="AKE11" s="25">
        <v>68.781904992430498</v>
      </c>
      <c r="AKF11" s="25">
        <v>71.778258265093896</v>
      </c>
      <c r="AKG11" s="25">
        <v>102.38702633517499</v>
      </c>
      <c r="AKH11" s="25">
        <v>95.505701206068693</v>
      </c>
      <c r="AKI11" s="25">
        <v>89.684305503429201</v>
      </c>
      <c r="AKJ11" s="25">
        <v>72.498070710540006</v>
      </c>
      <c r="AKK11" s="25">
        <v>69.098221546030402</v>
      </c>
      <c r="AKL11" s="25">
        <v>65.475750711781998</v>
      </c>
      <c r="AKM11" s="25">
        <v>63.638013260983698</v>
      </c>
      <c r="AKN11" s="25">
        <v>59.694936832388997</v>
      </c>
      <c r="AKO11" s="25">
        <v>51.990124097088298</v>
      </c>
      <c r="AKP11" s="25">
        <v>44.682183261854398</v>
      </c>
      <c r="AKQ11" s="25">
        <v>39.599196072858398</v>
      </c>
      <c r="AKR11" s="25">
        <v>37.8716011302444</v>
      </c>
      <c r="AKS11" s="25">
        <v>36.260424771616798</v>
      </c>
      <c r="AKT11" s="25">
        <v>34.221659534916697</v>
      </c>
      <c r="AKU11" s="25">
        <v>31.934670511511101</v>
      </c>
      <c r="AKV11" s="25">
        <v>29.707907689351</v>
      </c>
      <c r="AKW11" s="25">
        <v>28.105208393369701</v>
      </c>
      <c r="AKX11" s="25">
        <v>27.213766015100699</v>
      </c>
      <c r="AKY11" s="25">
        <v>26.810212031764198</v>
      </c>
      <c r="AKZ11" s="25">
        <v>26.563068270526301</v>
      </c>
      <c r="ALA11" s="25">
        <v>26.161106839830001</v>
      </c>
      <c r="ALB11" s="25">
        <v>25.452197978123898</v>
      </c>
      <c r="ALC11" s="25">
        <v>24.976114374460298</v>
      </c>
      <c r="ALD11" s="25">
        <v>24.834736971105599</v>
      </c>
      <c r="ALE11" s="25">
        <v>24.941589064495901</v>
      </c>
      <c r="ALF11" s="25">
        <v>6.6555259211333704</v>
      </c>
      <c r="ALG11" s="25">
        <v>7.1517868810416099</v>
      </c>
      <c r="ALH11" s="25">
        <v>6.2620169257661003</v>
      </c>
      <c r="ALI11" s="25">
        <v>5.1879203440621096</v>
      </c>
      <c r="ALJ11" s="25">
        <v>5.3316162178875102</v>
      </c>
      <c r="ALK11" s="25">
        <v>5.7331859684214699</v>
      </c>
      <c r="ALL11" s="25">
        <v>6.1648023888945396</v>
      </c>
      <c r="ALM11" s="25">
        <v>6.2315826416425502</v>
      </c>
      <c r="ALN11" s="25">
        <v>6.25665653320074</v>
      </c>
      <c r="ALO11" s="25">
        <v>6.7946425628385496</v>
      </c>
      <c r="ALP11" s="25">
        <v>8.2024538115725996</v>
      </c>
      <c r="ALQ11" s="25">
        <v>10.3785859053368</v>
      </c>
      <c r="ALR11" s="25">
        <v>12.8411134791903</v>
      </c>
      <c r="ALS11" s="25">
        <v>15.1547628494364</v>
      </c>
      <c r="ALT11" s="25">
        <v>17.725457003451599</v>
      </c>
      <c r="ALU11" s="25">
        <v>20.060183713017601</v>
      </c>
      <c r="ALV11" s="25">
        <v>22.507641051504301</v>
      </c>
      <c r="ALW11" s="25">
        <v>25.186014372490298</v>
      </c>
      <c r="ALX11" s="25">
        <v>28.568927691015801</v>
      </c>
      <c r="ALY11" s="25">
        <v>32.7372781855413</v>
      </c>
      <c r="ALZ11" s="25">
        <v>36.651892382131798</v>
      </c>
      <c r="AMA11" s="25">
        <v>38.849259262193698</v>
      </c>
      <c r="AMB11" s="25">
        <v>41.282664327936402</v>
      </c>
      <c r="AMC11" s="25">
        <v>43.947168021324998</v>
      </c>
      <c r="AMD11" s="25">
        <v>46.836669200598003</v>
      </c>
    </row>
    <row r="12" spans="1:1018">
      <c r="A12" s="6" t="s">
        <v>95</v>
      </c>
      <c r="B12" s="5">
        <v>783.01300000000003</v>
      </c>
      <c r="C12" s="5">
        <v>824.06700000000001</v>
      </c>
      <c r="D12" s="5">
        <v>860.98599999999999</v>
      </c>
      <c r="E12" s="5">
        <v>896.78099999999995</v>
      </c>
      <c r="F12" s="5">
        <v>935.88300000000004</v>
      </c>
      <c r="G12" s="5">
        <v>980.73199999999997</v>
      </c>
      <c r="H12" s="5">
        <v>1034.952</v>
      </c>
      <c r="I12" s="5">
        <v>1095.7429999999999</v>
      </c>
      <c r="J12" s="5">
        <v>1151.499</v>
      </c>
      <c r="K12" s="5">
        <v>1186.4770000000001</v>
      </c>
      <c r="L12" s="5">
        <v>1190.597</v>
      </c>
      <c r="M12" s="5">
        <v>1157.567</v>
      </c>
      <c r="N12" s="5">
        <v>1094.105</v>
      </c>
      <c r="O12" s="5">
        <v>1019.099</v>
      </c>
      <c r="P12" s="5">
        <v>959.02700000000004</v>
      </c>
      <c r="Q12" s="5">
        <v>932.50900000000001</v>
      </c>
      <c r="R12" s="5">
        <v>947.49099999999999</v>
      </c>
      <c r="S12" s="5">
        <v>997.28300000000002</v>
      </c>
      <c r="T12" s="5">
        <v>1068.0940000000001</v>
      </c>
      <c r="U12" s="5">
        <v>1139.027</v>
      </c>
      <c r="V12" s="5">
        <v>1195.3019999999999</v>
      </c>
      <c r="W12" s="5">
        <v>1232.6020000000001</v>
      </c>
      <c r="X12" s="5">
        <v>1256.8430000000001</v>
      </c>
      <c r="Y12" s="5">
        <v>1275.633</v>
      </c>
      <c r="Z12" s="5">
        <v>1300.6890000000001</v>
      </c>
      <c r="AA12" s="5">
        <v>1340.4749999999999</v>
      </c>
      <c r="AB12" s="5">
        <v>1396.2270000000001</v>
      </c>
      <c r="AC12" s="5">
        <v>1464.8019999999999</v>
      </c>
      <c r="AD12" s="5">
        <v>1544.905</v>
      </c>
      <c r="AE12" s="5">
        <v>1634.049</v>
      </c>
      <c r="AF12" s="5">
        <v>1729.8720000000001</v>
      </c>
      <c r="AG12" s="5">
        <v>1832.2470000000001</v>
      </c>
      <c r="AH12" s="5">
        <v>1940.367</v>
      </c>
      <c r="AI12" s="5">
        <v>2050.2220000000002</v>
      </c>
      <c r="AJ12" s="5">
        <v>2156.7379999999998</v>
      </c>
      <c r="AK12" s="5">
        <v>2255.989</v>
      </c>
      <c r="AL12" s="5">
        <v>2346.6610000000001</v>
      </c>
      <c r="AM12" s="5">
        <v>2428.7150000000001</v>
      </c>
      <c r="AN12" s="5">
        <v>2501.0819999999999</v>
      </c>
      <c r="AO12" s="5">
        <v>2563.0549999999998</v>
      </c>
      <c r="AP12" s="5">
        <v>2614.4459999999999</v>
      </c>
      <c r="AQ12" s="5">
        <v>2654.306</v>
      </c>
      <c r="AR12" s="5">
        <v>2683.2640000000001</v>
      </c>
      <c r="AS12" s="5">
        <v>2704.76</v>
      </c>
      <c r="AT12" s="5">
        <v>2723.5189999999998</v>
      </c>
      <c r="AU12" s="5">
        <v>2743.067</v>
      </c>
      <c r="AV12" s="5">
        <v>2764.7339999999999</v>
      </c>
      <c r="AW12" s="5">
        <v>2787.9960000000001</v>
      </c>
      <c r="AX12" s="5">
        <v>2812.152</v>
      </c>
      <c r="AY12" s="5">
        <v>2835.7649999999999</v>
      </c>
      <c r="AZ12" s="5">
        <v>2857.799</v>
      </c>
      <c r="BA12" s="5">
        <v>2878.3209999999999</v>
      </c>
      <c r="BB12" s="5">
        <v>2897.9250000000002</v>
      </c>
      <c r="BC12" s="5">
        <v>2916.7559999999999</v>
      </c>
      <c r="BD12" s="5">
        <v>2935.01</v>
      </c>
      <c r="BE12" s="5">
        <v>2952.8330000000001</v>
      </c>
      <c r="BF12" s="5">
        <v>2970.212</v>
      </c>
      <c r="BG12" s="5">
        <v>2987.0529999999999</v>
      </c>
      <c r="BH12" s="5">
        <v>3003.165</v>
      </c>
      <c r="BI12" s="5">
        <v>3018.288</v>
      </c>
      <c r="BJ12" s="5">
        <v>3032.212</v>
      </c>
      <c r="BK12" s="5">
        <v>3044.8910000000001</v>
      </c>
      <c r="BL12" s="5">
        <v>3056.335</v>
      </c>
      <c r="BM12" s="5">
        <v>3066.404</v>
      </c>
      <c r="BN12" s="5">
        <v>3074.9580000000001</v>
      </c>
      <c r="BO12" s="5">
        <v>3081.88</v>
      </c>
      <c r="BP12" s="5">
        <v>3087.1759999999999</v>
      </c>
      <c r="BQ12" s="5">
        <v>3090.9059999999999</v>
      </c>
      <c r="BR12" s="5">
        <v>3093.2440000000001</v>
      </c>
      <c r="BS12" s="5">
        <v>3094.4029999999998</v>
      </c>
      <c r="BT12" s="5">
        <v>3094.576</v>
      </c>
      <c r="BU12" s="5">
        <v>3093.873</v>
      </c>
      <c r="BV12" s="5">
        <v>3092.402</v>
      </c>
      <c r="BW12" s="5">
        <v>3090.3150000000001</v>
      </c>
      <c r="BX12" s="5">
        <v>3087.8020000000001</v>
      </c>
      <c r="BY12" s="5">
        <v>3085.0509999999999</v>
      </c>
      <c r="BZ12" s="5">
        <v>3082.1819999999998</v>
      </c>
      <c r="CA12" s="5">
        <v>3079.3359999999998</v>
      </c>
      <c r="CB12" s="5">
        <v>3076.6979999999999</v>
      </c>
      <c r="CC12" s="5">
        <v>3074.4369999999999</v>
      </c>
      <c r="CD12" s="5">
        <v>3072.7530000000002</v>
      </c>
      <c r="CE12" s="5">
        <v>3071.7289999999998</v>
      </c>
      <c r="CF12" s="5">
        <v>3071.4459999999999</v>
      </c>
      <c r="CG12" s="5">
        <v>3072.0529999999999</v>
      </c>
      <c r="CH12" s="5">
        <v>3073.6819999999998</v>
      </c>
      <c r="CI12" s="5">
        <v>3076.4140000000002</v>
      </c>
      <c r="CJ12" s="5">
        <v>3080.31</v>
      </c>
      <c r="CK12" s="5">
        <v>3085.3629999999998</v>
      </c>
      <c r="CL12" s="5">
        <v>3091.5329999999999</v>
      </c>
      <c r="CM12" s="5">
        <v>3098.77</v>
      </c>
      <c r="CN12" s="5">
        <v>3106.9929999999999</v>
      </c>
      <c r="CO12" s="5">
        <v>3116.1640000000002</v>
      </c>
      <c r="CP12" s="5">
        <v>3126.2159999999999</v>
      </c>
      <c r="CQ12" s="5">
        <v>3137.0070000000001</v>
      </c>
      <c r="CR12" s="5">
        <v>3148.355</v>
      </c>
      <c r="CS12" s="5">
        <v>3160.0920000000001</v>
      </c>
      <c r="CT12" s="5">
        <v>3172.1379999999999</v>
      </c>
      <c r="CU12" s="5">
        <v>3184.395</v>
      </c>
      <c r="CV12" s="5">
        <v>3196.7049999999999</v>
      </c>
      <c r="CW12" s="5">
        <v>3208.8580000000002</v>
      </c>
      <c r="CX12" s="5">
        <v>3220.712</v>
      </c>
      <c r="CY12" s="5">
        <v>3232.1750000000002</v>
      </c>
      <c r="CZ12" s="5">
        <v>3243.201</v>
      </c>
      <c r="DA12" s="5">
        <v>3253.7130000000002</v>
      </c>
      <c r="DB12" s="5">
        <v>3263.654</v>
      </c>
      <c r="DC12" s="5">
        <v>3273.002</v>
      </c>
      <c r="DD12" s="5">
        <v>3281.72</v>
      </c>
      <c r="DE12" s="5">
        <v>3289.7959999999998</v>
      </c>
      <c r="DF12" s="5">
        <v>3297.3029999999999</v>
      </c>
      <c r="DG12" s="5">
        <v>3304.3249999999998</v>
      </c>
      <c r="DH12" s="5">
        <v>3310.931</v>
      </c>
      <c r="DI12" s="5">
        <v>3317.1880000000001</v>
      </c>
      <c r="DJ12" s="5">
        <v>3323.134</v>
      </c>
      <c r="DK12" s="5">
        <v>3328.8139999999999</v>
      </c>
      <c r="DL12" s="5">
        <v>3334.2739999999999</v>
      </c>
      <c r="DM12" s="5">
        <v>3339.5630000000001</v>
      </c>
      <c r="DN12" s="5">
        <v>3344.7829999999999</v>
      </c>
      <c r="DO12" s="5">
        <v>3350.04</v>
      </c>
      <c r="DP12" s="5">
        <v>3355.4630000000002</v>
      </c>
      <c r="DQ12" s="5">
        <v>3361.2139999999999</v>
      </c>
      <c r="DR12" s="5">
        <v>3367.489</v>
      </c>
      <c r="DS12" s="5">
        <v>585.66700000000003</v>
      </c>
      <c r="DT12" s="5">
        <v>615.26700000000005</v>
      </c>
      <c r="DU12" s="5">
        <v>646.65</v>
      </c>
      <c r="DV12" s="5">
        <v>680.19399999999996</v>
      </c>
      <c r="DW12" s="5">
        <v>716.26700000000005</v>
      </c>
      <c r="DX12" s="5">
        <v>754.54600000000005</v>
      </c>
      <c r="DY12" s="5">
        <v>797.35</v>
      </c>
      <c r="DZ12" s="5">
        <v>843.173</v>
      </c>
      <c r="EA12" s="5">
        <v>883.351</v>
      </c>
      <c r="EB12" s="5">
        <v>906.30899999999997</v>
      </c>
      <c r="EC12" s="5">
        <v>904.75300000000004</v>
      </c>
      <c r="ED12" s="5">
        <v>873.73</v>
      </c>
      <c r="EE12" s="5">
        <v>818.32</v>
      </c>
      <c r="EF12" s="5">
        <v>753.50800000000004</v>
      </c>
      <c r="EG12" s="5">
        <v>700.27700000000004</v>
      </c>
      <c r="EH12" s="5">
        <v>673.39800000000002</v>
      </c>
      <c r="EI12" s="5">
        <v>679.36699999999996</v>
      </c>
      <c r="EJ12" s="5">
        <v>712.97400000000005</v>
      </c>
      <c r="EK12" s="5">
        <v>763.02700000000004</v>
      </c>
      <c r="EL12" s="5">
        <v>812.61500000000001</v>
      </c>
      <c r="EM12" s="5">
        <v>849.82100000000003</v>
      </c>
      <c r="EN12" s="5">
        <v>870.67100000000005</v>
      </c>
      <c r="EO12" s="5">
        <v>880.14800000000002</v>
      </c>
      <c r="EP12" s="5">
        <v>885.99300000000005</v>
      </c>
      <c r="EQ12" s="5">
        <v>899.80899999999997</v>
      </c>
      <c r="ER12" s="5">
        <v>929.721</v>
      </c>
      <c r="ES12" s="5">
        <v>977.43399999999997</v>
      </c>
      <c r="ET12" s="5">
        <v>1039.2239999999999</v>
      </c>
      <c r="EU12" s="5">
        <v>1111.105</v>
      </c>
      <c r="EV12" s="5">
        <v>1186.992</v>
      </c>
      <c r="EW12" s="5">
        <v>1262.0119999999999</v>
      </c>
      <c r="EX12" s="5">
        <v>1335.807</v>
      </c>
      <c r="EY12" s="5">
        <v>1408.4849999999999</v>
      </c>
      <c r="EZ12" s="5">
        <v>1476.16</v>
      </c>
      <c r="FA12" s="5">
        <v>1534.201</v>
      </c>
      <c r="FB12" s="5">
        <v>1579.5989999999999</v>
      </c>
      <c r="FC12" s="5">
        <v>1610.201</v>
      </c>
      <c r="FD12" s="5">
        <v>1627.3869999999999</v>
      </c>
      <c r="FE12" s="5">
        <v>1636.232</v>
      </c>
      <c r="FF12" s="5">
        <v>1644.0219999999999</v>
      </c>
      <c r="FG12" s="5">
        <v>1656.117</v>
      </c>
      <c r="FH12" s="5">
        <v>1674.2470000000001</v>
      </c>
      <c r="FI12" s="5">
        <v>1697.066</v>
      </c>
      <c r="FJ12" s="5">
        <v>1723.0889999999999</v>
      </c>
      <c r="FK12" s="5">
        <v>1749.644</v>
      </c>
      <c r="FL12" s="5">
        <v>1774.796</v>
      </c>
      <c r="FM12" s="5">
        <v>1798.405</v>
      </c>
      <c r="FN12" s="5">
        <v>1821.354</v>
      </c>
      <c r="FO12" s="5">
        <v>1843.874</v>
      </c>
      <c r="FP12" s="5">
        <v>1866.4179999999999</v>
      </c>
      <c r="FQ12" s="5">
        <v>1889.2840000000001</v>
      </c>
      <c r="FR12" s="5">
        <v>1912.4690000000001</v>
      </c>
      <c r="FS12" s="5">
        <v>1935.7909999999999</v>
      </c>
      <c r="FT12" s="5">
        <v>1959.2170000000001</v>
      </c>
      <c r="FU12" s="5">
        <v>1982.67</v>
      </c>
      <c r="FV12" s="5">
        <v>2006.0730000000001</v>
      </c>
      <c r="FW12" s="5">
        <v>2029.385</v>
      </c>
      <c r="FX12" s="5">
        <v>2052.569</v>
      </c>
      <c r="FY12" s="5">
        <v>2075.5230000000001</v>
      </c>
      <c r="FZ12" s="5">
        <v>2098.14</v>
      </c>
      <c r="GA12" s="5">
        <v>2120.3139999999999</v>
      </c>
      <c r="GB12" s="5">
        <v>2142.0010000000002</v>
      </c>
      <c r="GC12" s="5">
        <v>2163.143</v>
      </c>
      <c r="GD12" s="5">
        <v>2183.578</v>
      </c>
      <c r="GE12" s="5">
        <v>2203.136</v>
      </c>
      <c r="GF12" s="5">
        <v>2221.6869999999999</v>
      </c>
      <c r="GG12" s="5">
        <v>2239.1849999999999</v>
      </c>
      <c r="GH12" s="5">
        <v>2255.636</v>
      </c>
      <c r="GI12" s="5">
        <v>2271.0390000000002</v>
      </c>
      <c r="GJ12" s="5">
        <v>2285.4459999999999</v>
      </c>
      <c r="GK12" s="5">
        <v>2298.895</v>
      </c>
      <c r="GL12" s="5">
        <v>2311.4090000000001</v>
      </c>
      <c r="GM12" s="5">
        <v>2323.0349999999999</v>
      </c>
      <c r="GN12" s="5">
        <v>2333.8739999999998</v>
      </c>
      <c r="GO12" s="5">
        <v>2344.0569999999998</v>
      </c>
      <c r="GP12" s="5">
        <v>2353.7040000000002</v>
      </c>
      <c r="GQ12" s="5">
        <v>2362.8890000000001</v>
      </c>
      <c r="GR12" s="5">
        <v>2371.6909999999998</v>
      </c>
      <c r="GS12" s="5">
        <v>2380.2460000000001</v>
      </c>
      <c r="GT12" s="5">
        <v>2388.7080000000001</v>
      </c>
      <c r="GU12" s="5">
        <v>2397.2020000000002</v>
      </c>
      <c r="GV12" s="5">
        <v>2405.808</v>
      </c>
      <c r="GW12" s="5">
        <v>2414.6010000000001</v>
      </c>
      <c r="GX12" s="5">
        <v>2423.663</v>
      </c>
      <c r="GY12" s="5">
        <v>2433.0790000000002</v>
      </c>
      <c r="GZ12" s="5">
        <v>2442.9360000000001</v>
      </c>
      <c r="HA12" s="5">
        <v>2453.2820000000002</v>
      </c>
      <c r="HB12" s="5">
        <v>2464.1210000000001</v>
      </c>
      <c r="HC12" s="5">
        <v>2475.4580000000001</v>
      </c>
      <c r="HD12" s="5">
        <v>2487.2649999999999</v>
      </c>
      <c r="HE12" s="5">
        <v>2499.5239999999999</v>
      </c>
      <c r="HF12" s="5">
        <v>2512.223</v>
      </c>
      <c r="HG12" s="5">
        <v>2525.3150000000001</v>
      </c>
      <c r="HH12" s="5">
        <v>2538.752</v>
      </c>
      <c r="HI12" s="5">
        <v>2552.424</v>
      </c>
      <c r="HJ12" s="5">
        <v>2566.2640000000001</v>
      </c>
      <c r="HK12" s="5">
        <v>2580.2040000000002</v>
      </c>
      <c r="HL12" s="5">
        <v>2594.221</v>
      </c>
      <c r="HM12" s="5">
        <v>2608.1680000000001</v>
      </c>
      <c r="HN12" s="5">
        <v>2621.933</v>
      </c>
      <c r="HO12" s="5">
        <v>2635.4160000000002</v>
      </c>
      <c r="HP12" s="5">
        <v>2648.5619999999999</v>
      </c>
      <c r="HQ12" s="5">
        <v>2661.3330000000001</v>
      </c>
      <c r="HR12" s="5">
        <v>2673.6680000000001</v>
      </c>
      <c r="HS12" s="5">
        <v>2685.5239999999999</v>
      </c>
      <c r="HT12" s="5">
        <v>2696.8490000000002</v>
      </c>
      <c r="HU12" s="5">
        <v>2707.6329999999998</v>
      </c>
      <c r="HV12" s="5">
        <v>2717.873</v>
      </c>
      <c r="HW12" s="5">
        <v>2727.605</v>
      </c>
      <c r="HX12" s="5">
        <v>2736.8780000000002</v>
      </c>
      <c r="HY12" s="5">
        <v>2745.7559999999999</v>
      </c>
      <c r="HZ12" s="5">
        <v>2754.268</v>
      </c>
      <c r="IA12" s="5">
        <v>2762.4470000000001</v>
      </c>
      <c r="IB12" s="5">
        <v>2770.3220000000001</v>
      </c>
      <c r="IC12" s="5">
        <v>2777.9229999999998</v>
      </c>
      <c r="ID12" s="5">
        <v>2785.288</v>
      </c>
      <c r="IE12" s="5">
        <v>2792.4989999999998</v>
      </c>
      <c r="IF12" s="5">
        <v>2799.6210000000001</v>
      </c>
      <c r="IG12" s="5">
        <v>2806.7440000000001</v>
      </c>
      <c r="IH12" s="5">
        <v>2813.9920000000002</v>
      </c>
      <c r="II12" s="5">
        <v>2821.4940000000001</v>
      </c>
      <c r="IJ12" s="5">
        <v>1368.68</v>
      </c>
      <c r="IK12" s="5">
        <v>1439.3340000000001</v>
      </c>
      <c r="IL12" s="5">
        <v>1507.636</v>
      </c>
      <c r="IM12" s="5">
        <v>1576.9749999999999</v>
      </c>
      <c r="IN12" s="5">
        <v>1652.15</v>
      </c>
      <c r="IO12" s="5">
        <v>1735.278</v>
      </c>
      <c r="IP12" s="5">
        <v>1832.3019999999999</v>
      </c>
      <c r="IQ12" s="5">
        <v>1938.9159999999999</v>
      </c>
      <c r="IR12" s="5">
        <v>2034.85</v>
      </c>
      <c r="IS12" s="5">
        <v>2092.7860000000001</v>
      </c>
      <c r="IT12" s="5">
        <v>2095.35</v>
      </c>
      <c r="IU12" s="5">
        <v>2031.297</v>
      </c>
      <c r="IV12" s="5">
        <v>1912.425</v>
      </c>
      <c r="IW12" s="5">
        <v>1772.607</v>
      </c>
      <c r="IX12" s="5">
        <v>1659.3040000000001</v>
      </c>
      <c r="IY12" s="5">
        <v>1605.9069999999999</v>
      </c>
      <c r="IZ12" s="5">
        <v>1626.8579999999999</v>
      </c>
      <c r="JA12" s="5">
        <v>1710.2570000000001</v>
      </c>
      <c r="JB12" s="5">
        <v>1831.1210000000001</v>
      </c>
      <c r="JC12" s="5">
        <v>1951.6420000000001</v>
      </c>
      <c r="JD12" s="5">
        <v>2045.123</v>
      </c>
      <c r="JE12" s="5">
        <v>2103.2730000000001</v>
      </c>
      <c r="JF12" s="5">
        <v>2136.991</v>
      </c>
      <c r="JG12" s="5">
        <v>2161.6260000000002</v>
      </c>
      <c r="JH12" s="5">
        <v>2200.498</v>
      </c>
      <c r="JI12" s="5">
        <v>2270.1959999999999</v>
      </c>
      <c r="JJ12" s="5">
        <v>2373.6610000000001</v>
      </c>
      <c r="JK12" s="5">
        <v>2504.0259999999998</v>
      </c>
      <c r="JL12" s="5">
        <v>2656.01</v>
      </c>
      <c r="JM12" s="5">
        <v>2821.0410000000002</v>
      </c>
      <c r="JN12" s="5">
        <v>2991.884</v>
      </c>
      <c r="JO12" s="5">
        <v>3168.0540000000001</v>
      </c>
      <c r="JP12" s="5">
        <v>3348.8519999999999</v>
      </c>
      <c r="JQ12" s="5">
        <v>3526.3820000000001</v>
      </c>
      <c r="JR12" s="5">
        <v>3690.9389999999999</v>
      </c>
      <c r="JS12" s="5">
        <v>3835.5880000000002</v>
      </c>
      <c r="JT12" s="5">
        <v>3956.8620000000001</v>
      </c>
      <c r="JU12" s="5">
        <v>4056.1019999999999</v>
      </c>
      <c r="JV12" s="5">
        <v>4137.3140000000003</v>
      </c>
      <c r="JW12" s="5">
        <v>4207.0770000000002</v>
      </c>
      <c r="JX12" s="5">
        <v>4270.5630000000001</v>
      </c>
      <c r="JY12" s="5">
        <v>4328.5529999999999</v>
      </c>
      <c r="JZ12" s="5">
        <v>4380.33</v>
      </c>
      <c r="KA12" s="5">
        <v>4427.8490000000002</v>
      </c>
      <c r="KB12" s="5">
        <v>4473.1629999999996</v>
      </c>
      <c r="KC12" s="5">
        <v>4517.8630000000003</v>
      </c>
      <c r="KD12" s="5">
        <v>4563.1390000000001</v>
      </c>
      <c r="KE12" s="5">
        <v>4609.3500000000004</v>
      </c>
      <c r="KF12" s="5">
        <v>4656.0259999999998</v>
      </c>
      <c r="KG12" s="5">
        <v>4702.183</v>
      </c>
      <c r="KH12" s="5">
        <v>4747.0829999999996</v>
      </c>
      <c r="KI12" s="5">
        <v>4790.79</v>
      </c>
      <c r="KJ12" s="5">
        <v>4833.7160000000003</v>
      </c>
      <c r="KK12" s="5">
        <v>4875.973</v>
      </c>
      <c r="KL12" s="5">
        <v>4917.68</v>
      </c>
      <c r="KM12" s="5">
        <v>4958.9059999999999</v>
      </c>
      <c r="KN12" s="5">
        <v>4999.5969999999998</v>
      </c>
      <c r="KO12" s="5">
        <v>5039.6220000000003</v>
      </c>
      <c r="KP12" s="5">
        <v>5078.6880000000001</v>
      </c>
      <c r="KQ12" s="5">
        <v>5116.4279999999999</v>
      </c>
      <c r="KR12" s="5">
        <v>5152.5259999999998</v>
      </c>
      <c r="KS12" s="5">
        <v>5186.8919999999998</v>
      </c>
      <c r="KT12" s="5">
        <v>5219.4780000000001</v>
      </c>
      <c r="KU12" s="5">
        <v>5249.982</v>
      </c>
      <c r="KV12" s="5">
        <v>5278.0940000000001</v>
      </c>
      <c r="KW12" s="5">
        <v>5303.567</v>
      </c>
      <c r="KX12" s="5">
        <v>5326.3609999999999</v>
      </c>
      <c r="KY12" s="5">
        <v>5346.5420000000004</v>
      </c>
      <c r="KZ12" s="5">
        <v>5364.2830000000004</v>
      </c>
      <c r="LA12" s="5">
        <v>5379.8490000000002</v>
      </c>
      <c r="LB12" s="5">
        <v>5393.4709999999995</v>
      </c>
      <c r="LC12" s="5">
        <v>5405.2820000000002</v>
      </c>
      <c r="LD12" s="5">
        <v>5415.4369999999999</v>
      </c>
      <c r="LE12" s="5">
        <v>5424.1890000000003</v>
      </c>
      <c r="LF12" s="5">
        <v>5431.8590000000004</v>
      </c>
      <c r="LG12" s="5">
        <v>5438.7550000000001</v>
      </c>
      <c r="LH12" s="5">
        <v>5445.0709999999999</v>
      </c>
      <c r="LI12" s="5">
        <v>5451.027</v>
      </c>
      <c r="LJ12" s="5">
        <v>5456.9440000000004</v>
      </c>
      <c r="LK12" s="5">
        <v>5463.1450000000004</v>
      </c>
      <c r="LL12" s="5">
        <v>5469.9549999999999</v>
      </c>
      <c r="LM12" s="5">
        <v>5477.5370000000003</v>
      </c>
      <c r="LN12" s="5">
        <v>5486.0469999999996</v>
      </c>
      <c r="LO12" s="5">
        <v>5495.7160000000003</v>
      </c>
      <c r="LP12" s="5">
        <v>5506.7610000000004</v>
      </c>
      <c r="LQ12" s="5">
        <v>5519.35</v>
      </c>
      <c r="LR12" s="5">
        <v>5533.5919999999996</v>
      </c>
      <c r="LS12" s="5">
        <v>5549.4840000000004</v>
      </c>
      <c r="LT12" s="5">
        <v>5566.991</v>
      </c>
      <c r="LU12" s="5">
        <v>5586.0349999999999</v>
      </c>
      <c r="LV12" s="5">
        <v>5606.5169999999998</v>
      </c>
      <c r="LW12" s="5">
        <v>5628.3869999999997</v>
      </c>
      <c r="LX12" s="5">
        <v>5651.5309999999999</v>
      </c>
      <c r="LY12" s="5">
        <v>5675.759</v>
      </c>
      <c r="LZ12" s="5">
        <v>5700.7790000000005</v>
      </c>
      <c r="MA12" s="5">
        <v>5726.3559999999998</v>
      </c>
      <c r="MB12" s="5">
        <v>5752.3419999999996</v>
      </c>
      <c r="MC12" s="5">
        <v>5778.616</v>
      </c>
      <c r="MD12" s="5">
        <v>5804.8729999999996</v>
      </c>
      <c r="ME12" s="5">
        <v>5830.7910000000002</v>
      </c>
      <c r="MF12" s="5">
        <v>5856.1279999999997</v>
      </c>
      <c r="MG12" s="5">
        <v>5880.7370000000001</v>
      </c>
      <c r="MH12" s="5">
        <v>5904.5339999999997</v>
      </c>
      <c r="MI12" s="5">
        <v>5927.3810000000003</v>
      </c>
      <c r="MJ12" s="5">
        <v>5949.1779999999999</v>
      </c>
      <c r="MK12" s="5">
        <v>5969.8509999999997</v>
      </c>
      <c r="ML12" s="5">
        <v>5989.3530000000001</v>
      </c>
      <c r="MM12" s="5">
        <v>6007.6689999999999</v>
      </c>
      <c r="MN12" s="5">
        <v>6024.9080000000004</v>
      </c>
      <c r="MO12" s="5">
        <v>6041.2030000000004</v>
      </c>
      <c r="MP12" s="5">
        <v>6056.6869999999999</v>
      </c>
      <c r="MQ12" s="5">
        <v>6071.4560000000001</v>
      </c>
      <c r="MR12" s="5">
        <v>6085.5810000000001</v>
      </c>
      <c r="MS12" s="5">
        <v>6099.1360000000004</v>
      </c>
      <c r="MT12" s="5">
        <v>6112.1970000000001</v>
      </c>
      <c r="MU12" s="5">
        <v>6124.8509999999997</v>
      </c>
      <c r="MV12" s="5">
        <v>6137.2820000000002</v>
      </c>
      <c r="MW12" s="5">
        <v>6149.6610000000001</v>
      </c>
      <c r="MX12" s="5">
        <v>6162.2070000000003</v>
      </c>
      <c r="MY12" s="5">
        <v>6175.2060000000001</v>
      </c>
      <c r="MZ12" s="5">
        <v>6188.9830000000002</v>
      </c>
      <c r="NA12" s="16">
        <v>4.7460000000000004</v>
      </c>
      <c r="NB12" s="16">
        <v>3.7709999999999999</v>
      </c>
      <c r="NC12" s="16">
        <v>-5.3209999999999997</v>
      </c>
      <c r="ND12" s="16">
        <v>4.835</v>
      </c>
      <c r="NE12" s="16">
        <v>2.0880000000000001</v>
      </c>
      <c r="NF12" s="16">
        <v>5.5209999999999999</v>
      </c>
      <c r="NG12" s="16">
        <v>4.968</v>
      </c>
      <c r="NH12" s="16">
        <v>2.1480000000000001</v>
      </c>
      <c r="NI12" s="16">
        <v>1.1259999999999999</v>
      </c>
      <c r="NJ12" s="16">
        <v>0.99</v>
      </c>
      <c r="NK12" s="16">
        <v>0.873</v>
      </c>
      <c r="NL12" s="16">
        <v>0.76600000000000001</v>
      </c>
      <c r="NM12" s="16">
        <v>0.57799999999999996</v>
      </c>
      <c r="NN12" s="16">
        <v>0.33600000000000002</v>
      </c>
      <c r="NO12" s="16">
        <v>0.16700000000000001</v>
      </c>
      <c r="NP12" s="16">
        <v>0.114</v>
      </c>
      <c r="NQ12" s="16">
        <v>0.18</v>
      </c>
      <c r="NR12" s="16">
        <v>0.313</v>
      </c>
      <c r="NS12" s="16">
        <v>0.42299999999999999</v>
      </c>
      <c r="NT12" s="16">
        <v>0.44800000000000001</v>
      </c>
      <c r="NU12" s="16">
        <v>0.38500000000000001</v>
      </c>
      <c r="NV12" s="16">
        <v>0.28899999999999998</v>
      </c>
      <c r="NW12" s="16">
        <v>0.224</v>
      </c>
      <c r="NX12" s="182">
        <v>0.20799999999999999</v>
      </c>
      <c r="NY12" s="16">
        <v>69.55</v>
      </c>
      <c r="NZ12" s="16">
        <v>70.89</v>
      </c>
      <c r="OA12" s="16">
        <v>71.739999999999995</v>
      </c>
      <c r="OB12" s="16">
        <v>72.209999999999994</v>
      </c>
      <c r="OC12" s="16">
        <v>72.569999999999993</v>
      </c>
      <c r="OD12" s="16">
        <v>73.14</v>
      </c>
      <c r="OE12" s="16">
        <v>74.11</v>
      </c>
      <c r="OF12" s="16">
        <v>74.61</v>
      </c>
      <c r="OG12" s="16">
        <v>75.09</v>
      </c>
      <c r="OH12" s="16">
        <v>75.59</v>
      </c>
      <c r="OI12" s="16">
        <v>76.11</v>
      </c>
      <c r="OJ12" s="16">
        <v>76.67</v>
      </c>
      <c r="OK12" s="16">
        <v>77.22</v>
      </c>
      <c r="OL12" s="16">
        <v>77.81</v>
      </c>
      <c r="OM12" s="16">
        <v>78.41</v>
      </c>
      <c r="ON12" s="16">
        <v>79.06</v>
      </c>
      <c r="OO12" s="16">
        <v>79.680000000000007</v>
      </c>
      <c r="OP12" s="16">
        <v>80.33</v>
      </c>
      <c r="OQ12" s="16">
        <v>80.97</v>
      </c>
      <c r="OR12" s="16">
        <v>81.64</v>
      </c>
      <c r="OS12" s="16">
        <v>82.27</v>
      </c>
      <c r="OT12" s="16">
        <v>82.86</v>
      </c>
      <c r="OU12" s="16">
        <v>83.44</v>
      </c>
      <c r="OV12" s="16">
        <v>83.97</v>
      </c>
      <c r="OW12" s="16">
        <v>72.040000000000006</v>
      </c>
      <c r="OX12" s="16">
        <v>73.040000000000006</v>
      </c>
      <c r="OY12" s="16">
        <v>73.7</v>
      </c>
      <c r="OZ12" s="16">
        <v>74.12</v>
      </c>
      <c r="PA12" s="16">
        <v>74.489999999999995</v>
      </c>
      <c r="PB12" s="16">
        <v>74.92</v>
      </c>
      <c r="PC12" s="16">
        <v>75.92</v>
      </c>
      <c r="PD12" s="16">
        <v>76.38</v>
      </c>
      <c r="PE12" s="16">
        <v>77.06</v>
      </c>
      <c r="PF12" s="16">
        <v>77.73</v>
      </c>
      <c r="PG12" s="16">
        <v>78.37</v>
      </c>
      <c r="PH12" s="16">
        <v>79</v>
      </c>
      <c r="PI12" s="16">
        <v>79.599999999999994</v>
      </c>
      <c r="PJ12" s="16">
        <v>80.180000000000007</v>
      </c>
      <c r="PK12" s="16">
        <v>80.760000000000005</v>
      </c>
      <c r="PL12" s="16">
        <v>81.33</v>
      </c>
      <c r="PM12" s="16">
        <v>81.89</v>
      </c>
      <c r="PN12" s="16">
        <v>82.43</v>
      </c>
      <c r="PO12" s="16">
        <v>82.98</v>
      </c>
      <c r="PP12" s="16">
        <v>83.53</v>
      </c>
      <c r="PQ12" s="16">
        <v>84.06</v>
      </c>
      <c r="PR12" s="16">
        <v>84.58</v>
      </c>
      <c r="PS12" s="16">
        <v>85.09</v>
      </c>
      <c r="PT12" s="16">
        <v>85.61</v>
      </c>
      <c r="PU12" s="16">
        <v>70.492999999999995</v>
      </c>
      <c r="PV12" s="16">
        <v>71.694000000000003</v>
      </c>
      <c r="PW12" s="16">
        <v>72.491</v>
      </c>
      <c r="PX12" s="16">
        <v>72.968000000000004</v>
      </c>
      <c r="PY12" s="16">
        <v>73.323999999999998</v>
      </c>
      <c r="PZ12" s="16">
        <v>73.847999999999999</v>
      </c>
      <c r="QA12" s="16">
        <v>74.86</v>
      </c>
      <c r="QB12" s="16">
        <v>75.328999999999994</v>
      </c>
      <c r="QC12" s="16">
        <v>75.850999999999999</v>
      </c>
      <c r="QD12" s="16">
        <v>76.394000000000005</v>
      </c>
      <c r="QE12" s="16">
        <v>76.956000000000003</v>
      </c>
      <c r="QF12" s="16">
        <v>77.551000000000002</v>
      </c>
      <c r="QG12" s="16">
        <v>78.14</v>
      </c>
      <c r="QH12" s="16">
        <v>78.751000000000005</v>
      </c>
      <c r="QI12" s="16">
        <v>79.370999999999995</v>
      </c>
      <c r="QJ12" s="16">
        <v>80.010000000000005</v>
      </c>
      <c r="QK12" s="16">
        <v>80.635999999999996</v>
      </c>
      <c r="QL12" s="16">
        <v>81.263999999999996</v>
      </c>
      <c r="QM12" s="16">
        <v>81.876999999999995</v>
      </c>
      <c r="QN12" s="16">
        <v>82.498000000000005</v>
      </c>
      <c r="QO12" s="16">
        <v>83.081000000000003</v>
      </c>
      <c r="QP12" s="16">
        <v>83.646000000000001</v>
      </c>
      <c r="QQ12" s="16">
        <v>84.204999999999998</v>
      </c>
      <c r="QR12" s="16">
        <v>84.736000000000004</v>
      </c>
      <c r="QS12" s="5">
        <v>22.91</v>
      </c>
      <c r="QT12" s="5">
        <v>16.866</v>
      </c>
      <c r="QU12" s="5">
        <v>13.269</v>
      </c>
      <c r="QV12" s="5">
        <v>11.65</v>
      </c>
      <c r="QW12" s="5">
        <v>10.412000000000001</v>
      </c>
      <c r="QX12" s="5">
        <v>9.7349999999999994</v>
      </c>
      <c r="QY12" s="5">
        <v>8.1609999999999996</v>
      </c>
      <c r="QZ12" s="5">
        <v>7.12</v>
      </c>
      <c r="RA12" s="5">
        <v>6.14</v>
      </c>
      <c r="RB12" s="5">
        <v>5.4279999999999999</v>
      </c>
      <c r="RC12" s="5">
        <v>4.7949999999999999</v>
      </c>
      <c r="RD12" s="5">
        <v>4.282</v>
      </c>
      <c r="RE12" s="5">
        <v>3.86</v>
      </c>
      <c r="RF12" s="5">
        <v>3.4990000000000001</v>
      </c>
      <c r="RG12" s="5">
        <v>3.1930000000000001</v>
      </c>
      <c r="RH12" s="5">
        <v>2.923</v>
      </c>
      <c r="RI12" s="5">
        <v>2.7010000000000001</v>
      </c>
      <c r="RJ12" s="5">
        <v>2.508</v>
      </c>
      <c r="RK12" s="5">
        <v>2.34</v>
      </c>
      <c r="RL12" s="5">
        <v>2.1859999999999999</v>
      </c>
      <c r="RM12" s="5">
        <v>2.06</v>
      </c>
      <c r="RN12" s="5">
        <v>1.952</v>
      </c>
      <c r="RO12" s="5">
        <v>1.8819999999999999</v>
      </c>
      <c r="RP12" s="5">
        <v>1.8160000000000001</v>
      </c>
      <c r="RQ12" s="5">
        <v>27.315999999999999</v>
      </c>
      <c r="RR12" s="5">
        <v>19.715</v>
      </c>
      <c r="RS12" s="5">
        <v>15.422000000000001</v>
      </c>
      <c r="RT12" s="5">
        <v>13.500999999999999</v>
      </c>
      <c r="RU12" s="5">
        <v>12.122</v>
      </c>
      <c r="RV12" s="5">
        <v>11.286</v>
      </c>
      <c r="RW12" s="5">
        <v>9.5150000000000006</v>
      </c>
      <c r="RX12" s="5">
        <v>8.2959999999999994</v>
      </c>
      <c r="RY12" s="5">
        <v>7.1740000000000004</v>
      </c>
      <c r="RZ12" s="5">
        <v>6.3520000000000003</v>
      </c>
      <c r="SA12" s="5">
        <v>5.6269999999999998</v>
      </c>
      <c r="SB12" s="5">
        <v>5.0309999999999997</v>
      </c>
      <c r="SC12" s="5">
        <v>4.5410000000000004</v>
      </c>
      <c r="SD12" s="5">
        <v>4.12</v>
      </c>
      <c r="SE12" s="5">
        <v>3.7610000000000001</v>
      </c>
      <c r="SF12" s="5">
        <v>3.4449999999999998</v>
      </c>
      <c r="SG12" s="5">
        <v>3.1850000000000001</v>
      </c>
      <c r="SH12" s="5">
        <v>2.9569999999999999</v>
      </c>
      <c r="SI12" s="5">
        <v>2.7709999999999999</v>
      </c>
      <c r="SJ12" s="5">
        <v>2.5990000000000002</v>
      </c>
      <c r="SK12" s="5">
        <v>2.46</v>
      </c>
      <c r="SL12" s="5">
        <v>2.339</v>
      </c>
      <c r="SM12" s="5">
        <v>2.2559999999999998</v>
      </c>
      <c r="SN12" s="5">
        <v>2.1779999999999999</v>
      </c>
      <c r="SO12" s="16">
        <v>5</v>
      </c>
      <c r="SP12" s="16">
        <v>3.65</v>
      </c>
      <c r="SQ12" s="16">
        <v>2.5499999999999998</v>
      </c>
      <c r="SR12" s="16">
        <v>3</v>
      </c>
      <c r="SS12" s="16">
        <v>2.6</v>
      </c>
      <c r="ST12" s="16">
        <v>2.4</v>
      </c>
      <c r="SU12" s="16">
        <v>2.1</v>
      </c>
      <c r="SV12" s="16">
        <v>2.1</v>
      </c>
      <c r="SW12" s="16">
        <v>2.0308999999999999</v>
      </c>
      <c r="SX12" s="16">
        <v>1.9863</v>
      </c>
      <c r="SY12" s="16">
        <v>1.9473</v>
      </c>
      <c r="SZ12" s="16">
        <v>1.9116</v>
      </c>
      <c r="TA12" s="16">
        <v>1.883</v>
      </c>
      <c r="TB12" s="16">
        <v>1.8628</v>
      </c>
      <c r="TC12" s="16">
        <v>1.8431999999999999</v>
      </c>
      <c r="TD12" s="16">
        <v>1.8312999999999999</v>
      </c>
      <c r="TE12" s="16">
        <v>1.8211999999999999</v>
      </c>
      <c r="TF12" s="16">
        <v>1.8140000000000001</v>
      </c>
      <c r="TG12" s="16">
        <v>1.8064</v>
      </c>
      <c r="TH12" s="16">
        <v>1.8023</v>
      </c>
      <c r="TI12" s="16">
        <v>1.8009999999999999</v>
      </c>
      <c r="TJ12" s="16">
        <v>1.7977000000000001</v>
      </c>
      <c r="TK12" s="16">
        <v>1.7943</v>
      </c>
      <c r="TL12" s="16">
        <v>1.7938000000000001</v>
      </c>
      <c r="TM12" s="5">
        <v>212.351</v>
      </c>
      <c r="TN12" s="5">
        <v>339.08300000000003</v>
      </c>
      <c r="TO12" s="5">
        <v>245.405</v>
      </c>
      <c r="TP12" s="5">
        <v>549.46299999999997</v>
      </c>
      <c r="TQ12" s="5">
        <v>22.378</v>
      </c>
      <c r="TR12" s="5">
        <v>268.048</v>
      </c>
      <c r="TS12" s="5">
        <v>384.61799999999999</v>
      </c>
      <c r="TT12" s="5">
        <v>298.96800000000002</v>
      </c>
      <c r="TU12" s="5">
        <v>759.99800000000005</v>
      </c>
      <c r="TV12" s="5">
        <v>23.646000000000001</v>
      </c>
      <c r="TW12" s="5">
        <v>249.005</v>
      </c>
      <c r="TX12" s="5">
        <v>482.32900000000001</v>
      </c>
      <c r="TY12" s="5">
        <v>372.65899999999999</v>
      </c>
      <c r="TZ12" s="5">
        <v>963.46100000000001</v>
      </c>
      <c r="UA12" s="5">
        <v>27.896000000000001</v>
      </c>
      <c r="UB12" s="5">
        <v>173.95400000000001</v>
      </c>
      <c r="UC12" s="5">
        <v>319.41199999999998</v>
      </c>
      <c r="UD12" s="5">
        <v>242.05</v>
      </c>
      <c r="UE12" s="5">
        <v>848.577</v>
      </c>
      <c r="UF12" s="5">
        <v>21.914000000000001</v>
      </c>
      <c r="UG12" s="5">
        <v>226.08</v>
      </c>
      <c r="UH12" s="5">
        <v>354.279</v>
      </c>
      <c r="UI12" s="5">
        <v>331.85199999999998</v>
      </c>
      <c r="UJ12" s="5">
        <v>1100.6110000000001</v>
      </c>
      <c r="UK12" s="5">
        <v>32.301000000000002</v>
      </c>
      <c r="UL12" s="5">
        <v>213.14500000000001</v>
      </c>
      <c r="UM12" s="5">
        <v>376.53800000000001</v>
      </c>
      <c r="UN12" s="5">
        <v>368.96100000000001</v>
      </c>
      <c r="UO12" s="5">
        <v>1262.4190000000001</v>
      </c>
      <c r="UP12" s="5">
        <v>49.133000000000003</v>
      </c>
      <c r="UQ12" s="5">
        <v>273.63400000000001</v>
      </c>
      <c r="UR12" s="5">
        <v>420.99200000000002</v>
      </c>
      <c r="US12" s="5">
        <v>454.56599999999997</v>
      </c>
      <c r="UT12" s="5">
        <v>1782.9269999999999</v>
      </c>
      <c r="UU12" s="5">
        <v>59.765000000000001</v>
      </c>
      <c r="UV12" s="5">
        <v>302.48200000000003</v>
      </c>
      <c r="UW12" s="5">
        <v>510.83199999999999</v>
      </c>
      <c r="UX12" s="5">
        <v>430.99299999999999</v>
      </c>
      <c r="UY12" s="5">
        <v>2510.0129999999999</v>
      </c>
      <c r="UZ12" s="5">
        <v>81.268000000000001</v>
      </c>
      <c r="VA12" s="5">
        <v>289.68900000000002</v>
      </c>
      <c r="VB12" s="5">
        <v>626.86699999999996</v>
      </c>
      <c r="VC12" s="5">
        <v>432.09</v>
      </c>
      <c r="VD12" s="5">
        <v>2792.2750000000001</v>
      </c>
      <c r="VE12" s="5">
        <v>129.642</v>
      </c>
      <c r="VF12" s="5">
        <v>248.553</v>
      </c>
      <c r="VG12" s="5">
        <v>611.26300000000003</v>
      </c>
      <c r="VH12" s="5">
        <v>606.30499999999995</v>
      </c>
      <c r="VI12" s="5">
        <v>2820.0189999999998</v>
      </c>
      <c r="VJ12" s="5">
        <v>231.72300000000001</v>
      </c>
      <c r="VK12" s="5">
        <v>256.08999999999997</v>
      </c>
      <c r="VL12" s="5">
        <v>542.99699999999996</v>
      </c>
      <c r="VM12" s="5">
        <v>684.43</v>
      </c>
      <c r="VN12" s="5">
        <v>2903.6579999999999</v>
      </c>
      <c r="VO12" s="5">
        <v>359.90800000000002</v>
      </c>
      <c r="VP12" s="5">
        <v>283.40600000000001</v>
      </c>
      <c r="VQ12" s="5">
        <v>508.03500000000003</v>
      </c>
      <c r="VR12" s="5">
        <v>657.18700000000001</v>
      </c>
      <c r="VS12" s="5">
        <v>2952.817</v>
      </c>
      <c r="VT12" s="5">
        <v>557.46100000000001</v>
      </c>
      <c r="VU12" s="5">
        <v>308.39600000000002</v>
      </c>
      <c r="VV12" s="5">
        <v>541.91600000000005</v>
      </c>
      <c r="VW12" s="5">
        <v>588.77200000000005</v>
      </c>
      <c r="VX12" s="5">
        <v>2936.739</v>
      </c>
      <c r="VY12" s="5">
        <v>776.70299999999997</v>
      </c>
      <c r="VZ12" s="5">
        <v>317.63499999999999</v>
      </c>
      <c r="WA12" s="5">
        <v>594.226</v>
      </c>
      <c r="WB12" s="5">
        <v>553.05200000000002</v>
      </c>
      <c r="WC12" s="5">
        <v>2866.91</v>
      </c>
      <c r="WD12" s="5">
        <v>971.74400000000003</v>
      </c>
      <c r="WE12" s="5">
        <v>309.10000000000002</v>
      </c>
      <c r="WF12" s="5">
        <v>628.46900000000005</v>
      </c>
      <c r="WG12" s="5">
        <v>586.97900000000004</v>
      </c>
      <c r="WH12" s="5">
        <v>2804.846</v>
      </c>
      <c r="WI12" s="5">
        <v>1064.077</v>
      </c>
      <c r="WJ12" s="25">
        <v>15.515021772802999</v>
      </c>
      <c r="WK12" s="25">
        <v>24.774454218663202</v>
      </c>
      <c r="WL12" s="25">
        <v>17.930049390653799</v>
      </c>
      <c r="WM12" s="25">
        <v>58.075518017359798</v>
      </c>
      <c r="WN12" s="25">
        <v>40.145468626705998</v>
      </c>
      <c r="WO12" s="25">
        <v>2.5246953268843</v>
      </c>
      <c r="WP12" s="25">
        <v>1.63500599117398</v>
      </c>
      <c r="WQ12" s="25">
        <v>0.25126399158313101</v>
      </c>
      <c r="WR12" s="25">
        <v>15.446977371925399</v>
      </c>
      <c r="WS12" s="25">
        <v>22.164632986760601</v>
      </c>
      <c r="WT12" s="25">
        <v>17.228824430437101</v>
      </c>
      <c r="WU12" s="25">
        <v>61.025726137252903</v>
      </c>
      <c r="WV12" s="25">
        <v>43.796901706815802</v>
      </c>
      <c r="WW12" s="25">
        <v>2.38198144620055</v>
      </c>
      <c r="WX12" s="25">
        <v>1.36266350406102</v>
      </c>
      <c r="WY12" s="25">
        <v>0.213740968305943</v>
      </c>
      <c r="WZ12" s="25">
        <v>11.8836948481161</v>
      </c>
      <c r="XA12" s="25">
        <v>23.019018302431601</v>
      </c>
      <c r="XB12" s="25">
        <v>17.785047844035599</v>
      </c>
      <c r="XC12" s="25">
        <v>63.765957954518299</v>
      </c>
      <c r="XD12" s="25">
        <v>45.980910110482696</v>
      </c>
      <c r="XE12" s="25">
        <v>2.2339465960340799</v>
      </c>
      <c r="XF12" s="25">
        <v>1.3313288949340201</v>
      </c>
      <c r="XG12" s="25">
        <v>0.21108645333715101</v>
      </c>
      <c r="XH12" s="25">
        <v>10.832134114864701</v>
      </c>
      <c r="XI12" s="25">
        <v>19.889819273469801</v>
      </c>
      <c r="XJ12" s="25">
        <v>15.072479290519301</v>
      </c>
      <c r="XK12" s="25">
        <v>67.913459496720506</v>
      </c>
      <c r="XL12" s="25">
        <v>52.840980206201202</v>
      </c>
      <c r="XM12" s="25">
        <v>2.5013901801287401</v>
      </c>
      <c r="XN12" s="25">
        <v>1.3645871149450099</v>
      </c>
      <c r="XO12" s="25">
        <v>0.19266370966687399</v>
      </c>
      <c r="XP12" s="25">
        <v>11.0545918265063</v>
      </c>
      <c r="XQ12" s="25">
        <v>17.3231145510563</v>
      </c>
      <c r="XR12" s="25">
        <v>16.226505691833701</v>
      </c>
      <c r="XS12" s="25">
        <v>70.042877616651893</v>
      </c>
      <c r="XT12" s="25">
        <v>53.816371924818199</v>
      </c>
      <c r="XU12" s="25">
        <v>2.9800652576886599</v>
      </c>
      <c r="XV12" s="25">
        <v>1.57941600578547</v>
      </c>
      <c r="XW12" s="25">
        <v>0.14204524617834699</v>
      </c>
      <c r="XX12" s="25">
        <v>9.3888369109979894</v>
      </c>
      <c r="XY12" s="25">
        <v>16.586144984838299</v>
      </c>
      <c r="XZ12" s="25">
        <v>16.2523852566034</v>
      </c>
      <c r="YA12" s="25">
        <v>71.860755635196298</v>
      </c>
      <c r="YB12" s="25">
        <v>55.608370378592902</v>
      </c>
      <c r="YC12" s="25">
        <v>3.6141372815386901</v>
      </c>
      <c r="YD12" s="25">
        <v>2.1642624689674399</v>
      </c>
      <c r="YE12" s="25">
        <v>0.17333305141934899</v>
      </c>
      <c r="YF12" s="25">
        <v>9.1458759764750202</v>
      </c>
      <c r="YG12" s="25">
        <v>14.071133773903</v>
      </c>
      <c r="YH12" s="25">
        <v>15.1933029489111</v>
      </c>
      <c r="YI12" s="25">
        <v>74.785419488188694</v>
      </c>
      <c r="YJ12" s="25">
        <v>59.592116539277598</v>
      </c>
      <c r="YK12" s="25">
        <v>3.4328871039117801</v>
      </c>
      <c r="YL12" s="25">
        <v>1.9975707614332601</v>
      </c>
      <c r="YM12" s="25">
        <v>0.10922883373820599</v>
      </c>
      <c r="YN12" s="25">
        <v>7.8861963276556297</v>
      </c>
      <c r="YO12" s="25">
        <v>13.318218745078999</v>
      </c>
      <c r="YP12" s="25">
        <v>11.2366865262901</v>
      </c>
      <c r="YQ12" s="25">
        <v>76.676796360818699</v>
      </c>
      <c r="YR12" s="25">
        <v>65.440109834528599</v>
      </c>
      <c r="YS12" s="25">
        <v>4.1856424621205397</v>
      </c>
      <c r="YT12" s="25">
        <v>2.1187885664466601</v>
      </c>
      <c r="YU12" s="25">
        <v>0.16907446785212599</v>
      </c>
      <c r="YV12" s="25">
        <v>6.7833913233454197</v>
      </c>
      <c r="YW12" s="25">
        <v>14.6787905950574</v>
      </c>
      <c r="YX12" s="25">
        <v>10.117869704767299</v>
      </c>
      <c r="YY12" s="25">
        <v>75.502105928422097</v>
      </c>
      <c r="YZ12" s="25">
        <v>65.384236223654796</v>
      </c>
      <c r="ZA12" s="25">
        <v>6.5308719248492499</v>
      </c>
      <c r="ZB12" s="25">
        <v>3.0357121531751199</v>
      </c>
      <c r="ZC12" s="25">
        <v>0.23631544599623</v>
      </c>
      <c r="ZD12" s="25">
        <v>5.5015612469877899</v>
      </c>
      <c r="ZE12" s="25">
        <v>13.5299144750516</v>
      </c>
      <c r="ZF12" s="25">
        <v>13.4201723248359</v>
      </c>
      <c r="ZG12" s="25">
        <v>75.839484287150796</v>
      </c>
      <c r="ZH12" s="25">
        <v>62.4193119623149</v>
      </c>
      <c r="ZI12" s="25">
        <v>9.5141663215551198</v>
      </c>
      <c r="ZJ12" s="25">
        <v>5.1290399908098099</v>
      </c>
      <c r="ZK12" s="25">
        <v>0.28039805545232299</v>
      </c>
      <c r="ZL12" s="25">
        <v>5.3946813232463002</v>
      </c>
      <c r="ZM12" s="25">
        <v>11.4385402572485</v>
      </c>
      <c r="ZN12" s="25">
        <v>14.4179067439942</v>
      </c>
      <c r="ZO12" s="25">
        <v>75.585111951908203</v>
      </c>
      <c r="ZP12" s="25">
        <v>61.167205207914002</v>
      </c>
      <c r="ZQ12" s="25">
        <v>13.9624059659374</v>
      </c>
      <c r="ZR12" s="25">
        <v>7.5816664675970502</v>
      </c>
      <c r="ZS12" s="25">
        <v>0.38164489645535998</v>
      </c>
      <c r="ZT12" s="25">
        <v>5.7150911914845697</v>
      </c>
      <c r="ZU12" s="25">
        <v>10.244900790617899</v>
      </c>
      <c r="ZV12" s="25">
        <v>13.2526609699801</v>
      </c>
      <c r="ZW12" s="25">
        <v>72.798395452545407</v>
      </c>
      <c r="ZX12" s="25">
        <v>59.545734482565301</v>
      </c>
      <c r="ZY12" s="25">
        <v>18.7126152421522</v>
      </c>
      <c r="ZZ12" s="25">
        <v>11.241612565352099</v>
      </c>
      <c r="AAA12" s="25">
        <v>0.674906925035482</v>
      </c>
      <c r="AAB12" s="25">
        <v>5.9853361244562402</v>
      </c>
      <c r="AAC12" s="25">
        <v>10.5174821048938</v>
      </c>
      <c r="AAD12" s="25">
        <v>11.426861310355299</v>
      </c>
      <c r="AAE12" s="25">
        <v>68.422963804549497</v>
      </c>
      <c r="AAF12" s="25">
        <v>56.996102494194098</v>
      </c>
      <c r="AAG12" s="25">
        <v>22.794256642276</v>
      </c>
      <c r="AAH12" s="25">
        <v>15.0742179661005</v>
      </c>
      <c r="AAI12" s="25">
        <v>1.30623309809596</v>
      </c>
      <c r="AAJ12" s="25">
        <v>5.9890824420621103</v>
      </c>
      <c r="AAK12" s="25">
        <v>11.2042706352159</v>
      </c>
      <c r="AAL12" s="25">
        <v>10.427925205809601</v>
      </c>
      <c r="AAM12" s="25">
        <v>64.484185831912797</v>
      </c>
      <c r="AAN12" s="25">
        <v>54.056260626103203</v>
      </c>
      <c r="AAO12" s="25">
        <v>24.774175569008602</v>
      </c>
      <c r="AAP12" s="25">
        <v>18.322461090809298</v>
      </c>
      <c r="AAQ12" s="25">
        <v>1.9750104033756899</v>
      </c>
      <c r="AAR12" s="25">
        <v>5.7310032815602403</v>
      </c>
      <c r="AAS12" s="25">
        <v>11.6524034337072</v>
      </c>
      <c r="AAT12" s="25">
        <v>10.8831400039047</v>
      </c>
      <c r="AAU12" s="25">
        <v>62.8876098527275</v>
      </c>
      <c r="AAV12" s="25">
        <v>52.004469848822801</v>
      </c>
      <c r="AAW12" s="25">
        <v>23.304584376183701</v>
      </c>
      <c r="AAX12" s="25">
        <v>19.728983432005101</v>
      </c>
      <c r="AAY12" s="25">
        <v>3.15162536333282</v>
      </c>
      <c r="AAZ12" s="5">
        <v>106.845</v>
      </c>
      <c r="ABA12" s="5">
        <v>97.507000000000005</v>
      </c>
      <c r="ABB12" s="5">
        <v>74.617999999999995</v>
      </c>
      <c r="ABC12" s="5">
        <v>61.533000000000001</v>
      </c>
      <c r="ABD12" s="5">
        <v>74.665000000000006</v>
      </c>
      <c r="ABE12" s="5">
        <v>87.912000000000006</v>
      </c>
      <c r="ABF12" s="5">
        <v>73.766999999999996</v>
      </c>
      <c r="ABG12" s="5">
        <v>61.933</v>
      </c>
      <c r="ABH12" s="5">
        <v>55.033999999999999</v>
      </c>
      <c r="ABI12" s="5">
        <v>32.656999999999996</v>
      </c>
      <c r="ABJ12" s="5">
        <v>25.152000000000001</v>
      </c>
      <c r="ABK12" s="5">
        <v>12.615</v>
      </c>
      <c r="ABL12" s="5">
        <v>6.9029999999999996</v>
      </c>
      <c r="ABM12" s="5">
        <v>4.7640000000000002</v>
      </c>
      <c r="ABN12" s="5">
        <v>2.4470000000000001</v>
      </c>
      <c r="ABO12" s="5">
        <v>2.8010000000000002</v>
      </c>
      <c r="ABP12" s="5">
        <v>1.476</v>
      </c>
      <c r="ABQ12" s="5">
        <v>0.36499999999999999</v>
      </c>
      <c r="ABR12" s="5">
        <v>1.7000000000000001E-2</v>
      </c>
      <c r="ABS12" s="5">
        <v>2E-3</v>
      </c>
      <c r="ABT12" s="5">
        <v>0</v>
      </c>
      <c r="ABU12" s="5">
        <v>148.19900000000001</v>
      </c>
      <c r="ABV12" s="5">
        <v>170.63</v>
      </c>
      <c r="ABW12" s="5">
        <v>172.93600000000001</v>
      </c>
      <c r="ABX12" s="5">
        <v>124.29300000000001</v>
      </c>
      <c r="ABY12" s="5">
        <v>113.361</v>
      </c>
      <c r="ABZ12" s="5">
        <v>148.35900000000001</v>
      </c>
      <c r="ACA12" s="5">
        <v>226.45500000000001</v>
      </c>
      <c r="ACB12" s="5">
        <v>326.22699999999998</v>
      </c>
      <c r="ACC12" s="5">
        <v>340.37700000000001</v>
      </c>
      <c r="ACD12" s="5">
        <v>289.96899999999999</v>
      </c>
      <c r="ACE12" s="5">
        <v>228.00800000000001</v>
      </c>
      <c r="ACF12" s="5">
        <v>144.09800000000001</v>
      </c>
      <c r="ACG12" s="5">
        <v>100.286</v>
      </c>
      <c r="ACH12" s="5">
        <v>48.076000000000001</v>
      </c>
      <c r="ACI12" s="5">
        <v>17.995000000000001</v>
      </c>
      <c r="ACJ12" s="5">
        <v>9.6059999999999999</v>
      </c>
      <c r="ACK12" s="5">
        <v>4.4169999999999998</v>
      </c>
      <c r="ACL12" s="5">
        <v>1.0740000000000001</v>
      </c>
      <c r="ACM12" s="5">
        <v>7.1999999999999995E-2</v>
      </c>
      <c r="ACN12" s="5">
        <v>8.0000000000000002E-3</v>
      </c>
      <c r="ACO12" s="5">
        <v>0</v>
      </c>
      <c r="ACP12" s="5">
        <v>130.75700000000001</v>
      </c>
      <c r="ACQ12" s="5">
        <v>127.777</v>
      </c>
      <c r="ACR12" s="5">
        <v>149.62799999999999</v>
      </c>
      <c r="ACS12" s="5">
        <v>172.62700000000001</v>
      </c>
      <c r="ACT12" s="5">
        <v>212.66300000000001</v>
      </c>
      <c r="ACU12" s="5">
        <v>244.51400000000001</v>
      </c>
      <c r="ACV12" s="5">
        <v>243.54300000000001</v>
      </c>
      <c r="ACW12" s="5">
        <v>191.14099999999999</v>
      </c>
      <c r="ACX12" s="5">
        <v>179.83600000000001</v>
      </c>
      <c r="ACY12" s="5">
        <v>255.52199999999999</v>
      </c>
      <c r="ACZ12" s="5">
        <v>282.17399999999998</v>
      </c>
      <c r="ADA12" s="5">
        <v>239.98400000000001</v>
      </c>
      <c r="ADB12" s="5">
        <v>192.62899999999999</v>
      </c>
      <c r="ADC12" s="5">
        <v>119.399</v>
      </c>
      <c r="ADD12" s="5">
        <v>76.372</v>
      </c>
      <c r="ADE12" s="5">
        <v>29.608000000000001</v>
      </c>
      <c r="ADF12" s="5">
        <v>7.2910000000000004</v>
      </c>
      <c r="ADG12" s="5">
        <v>1.9830000000000001</v>
      </c>
      <c r="ADH12" s="5">
        <v>0.33</v>
      </c>
      <c r="ADI12" s="5">
        <v>2.1000000000000001E-2</v>
      </c>
      <c r="ADJ12" s="5">
        <v>0</v>
      </c>
      <c r="ADK12" s="5">
        <v>157.86600000000001</v>
      </c>
      <c r="ADL12" s="5">
        <v>162.59299999999999</v>
      </c>
      <c r="ADM12" s="5">
        <v>158.251</v>
      </c>
      <c r="ADN12" s="5">
        <v>147.03399999999999</v>
      </c>
      <c r="ADO12" s="5">
        <v>164.21700000000001</v>
      </c>
      <c r="ADP12" s="5">
        <v>220.30099999999999</v>
      </c>
      <c r="ADQ12" s="5">
        <v>278.39299999999997</v>
      </c>
      <c r="ADR12" s="5">
        <v>297.81900000000002</v>
      </c>
      <c r="ADS12" s="5">
        <v>283.19200000000001</v>
      </c>
      <c r="ADT12" s="5">
        <v>226.64400000000001</v>
      </c>
      <c r="ADU12" s="5">
        <v>161.137</v>
      </c>
      <c r="ADV12" s="5">
        <v>98.777000000000001</v>
      </c>
      <c r="ADW12" s="5">
        <v>104.593</v>
      </c>
      <c r="ADX12" s="5">
        <v>186.607</v>
      </c>
      <c r="ADY12" s="5">
        <v>204.29400000000001</v>
      </c>
      <c r="ADZ12" s="5">
        <v>142.607</v>
      </c>
      <c r="AEA12" s="5">
        <v>74.582999999999998</v>
      </c>
      <c r="AEB12" s="5">
        <v>21.533999999999999</v>
      </c>
      <c r="AEC12" s="5">
        <v>3.8969999999999998</v>
      </c>
      <c r="AED12" s="5">
        <v>0.23200000000000001</v>
      </c>
      <c r="AEE12" s="5">
        <v>5.0000000000000001E-3</v>
      </c>
      <c r="AEF12" s="5">
        <v>105.506</v>
      </c>
      <c r="AEG12" s="5">
        <v>92.602999999999994</v>
      </c>
      <c r="AEH12" s="5">
        <v>74.355000000000004</v>
      </c>
      <c r="AEI12" s="5">
        <v>57.494999999999997</v>
      </c>
      <c r="AEJ12" s="5">
        <v>51.712000000000003</v>
      </c>
      <c r="AEK12" s="5">
        <v>51.670999999999999</v>
      </c>
      <c r="AEL12" s="5">
        <v>43.71</v>
      </c>
      <c r="AEM12" s="5">
        <v>35.838999999999999</v>
      </c>
      <c r="AEN12" s="5">
        <v>25.367000000000001</v>
      </c>
      <c r="AEO12" s="5">
        <v>14.5</v>
      </c>
      <c r="AEP12" s="5">
        <v>11.589</v>
      </c>
      <c r="AEQ12" s="5">
        <v>5.54</v>
      </c>
      <c r="AER12" s="5">
        <v>5.274</v>
      </c>
      <c r="AES12" s="5">
        <v>3.4590000000000001</v>
      </c>
      <c r="AET12" s="5">
        <v>2.8340000000000001</v>
      </c>
      <c r="AEU12" s="5">
        <v>2.6339999999999999</v>
      </c>
      <c r="AEV12" s="5">
        <v>1.2709999999999999</v>
      </c>
      <c r="AEW12" s="5">
        <v>0.29299999999999998</v>
      </c>
      <c r="AEX12" s="5">
        <v>1.2999999999999999E-2</v>
      </c>
      <c r="AEY12" s="5">
        <v>2E-3</v>
      </c>
      <c r="AEZ12" s="5">
        <v>0</v>
      </c>
      <c r="AFA12" s="5">
        <v>141.49</v>
      </c>
      <c r="AFB12" s="5">
        <v>148.00700000000001</v>
      </c>
      <c r="AFC12" s="5">
        <v>135.29400000000001</v>
      </c>
      <c r="AFD12" s="5">
        <v>100.703</v>
      </c>
      <c r="AFE12" s="5">
        <v>93.733000000000004</v>
      </c>
      <c r="AFF12" s="5">
        <v>89.429000000000002</v>
      </c>
      <c r="AFG12" s="5">
        <v>139.94200000000001</v>
      </c>
      <c r="AFH12" s="5">
        <v>185.93199999999999</v>
      </c>
      <c r="AFI12" s="5">
        <v>174.38499999999999</v>
      </c>
      <c r="AFJ12" s="5">
        <v>160.63800000000001</v>
      </c>
      <c r="AFK12" s="5">
        <v>119.193</v>
      </c>
      <c r="AFL12" s="5">
        <v>70</v>
      </c>
      <c r="AFM12" s="5">
        <v>48.976999999999997</v>
      </c>
      <c r="AFN12" s="5">
        <v>22.923999999999999</v>
      </c>
      <c r="AFO12" s="5">
        <v>14.157</v>
      </c>
      <c r="AFP12" s="5">
        <v>6.7919999999999998</v>
      </c>
      <c r="AFQ12" s="5">
        <v>3.524</v>
      </c>
      <c r="AFR12" s="5">
        <v>0.91800000000000004</v>
      </c>
      <c r="AFS12" s="5">
        <v>7.0999999999999994E-2</v>
      </c>
      <c r="AFT12" s="5">
        <v>8.0000000000000002E-3</v>
      </c>
      <c r="AFU12" s="5">
        <v>0</v>
      </c>
      <c r="AFV12" s="5">
        <v>125.333</v>
      </c>
      <c r="AFW12" s="5">
        <v>122.553</v>
      </c>
      <c r="AFX12" s="5">
        <v>143.03899999999999</v>
      </c>
      <c r="AFY12" s="5">
        <v>149.524</v>
      </c>
      <c r="AFZ12" s="5">
        <v>149.61600000000001</v>
      </c>
      <c r="AGA12" s="5">
        <v>145.53100000000001</v>
      </c>
      <c r="AGB12" s="5">
        <v>146.416</v>
      </c>
      <c r="AGC12" s="5">
        <v>97.635000000000005</v>
      </c>
      <c r="AGD12" s="5">
        <v>108.996</v>
      </c>
      <c r="AGE12" s="5">
        <v>158.827</v>
      </c>
      <c r="AGF12" s="5">
        <v>157.79</v>
      </c>
      <c r="AGG12" s="5">
        <v>148.85</v>
      </c>
      <c r="AGH12" s="5">
        <v>110.27</v>
      </c>
      <c r="AGI12" s="5">
        <v>61.823</v>
      </c>
      <c r="AGJ12" s="5">
        <v>39.454999999999998</v>
      </c>
      <c r="AGK12" s="5">
        <v>15.134</v>
      </c>
      <c r="AGL12" s="5">
        <v>6.4720000000000004</v>
      </c>
      <c r="AGM12" s="5">
        <v>1.675</v>
      </c>
      <c r="AGN12" s="5">
        <v>0.32400000000000001</v>
      </c>
      <c r="AGO12" s="5">
        <v>2.1000000000000001E-2</v>
      </c>
      <c r="AGP12" s="5">
        <v>0</v>
      </c>
      <c r="AGQ12" s="5">
        <v>151.23400000000001</v>
      </c>
      <c r="AGR12" s="5">
        <v>155.852</v>
      </c>
      <c r="AGS12" s="5">
        <v>151.773</v>
      </c>
      <c r="AGT12" s="5">
        <v>140.47</v>
      </c>
      <c r="AGU12" s="5">
        <v>135.25800000000001</v>
      </c>
      <c r="AGV12" s="5">
        <v>146.91800000000001</v>
      </c>
      <c r="AGW12" s="5">
        <v>177.71600000000001</v>
      </c>
      <c r="AGX12" s="5">
        <v>187.27699999999999</v>
      </c>
      <c r="AGY12" s="5">
        <v>175.208</v>
      </c>
      <c r="AGZ12" s="5">
        <v>148.47800000000001</v>
      </c>
      <c r="AHA12" s="5">
        <v>132.499</v>
      </c>
      <c r="AHB12" s="5">
        <v>77.638000000000005</v>
      </c>
      <c r="AHC12" s="5">
        <v>88.256</v>
      </c>
      <c r="AHD12" s="5">
        <v>134.202</v>
      </c>
      <c r="AHE12" s="5">
        <v>126.157</v>
      </c>
      <c r="AHF12" s="5">
        <v>100.22799999999999</v>
      </c>
      <c r="AHG12" s="5">
        <v>51.601999999999997</v>
      </c>
      <c r="AHH12" s="5">
        <v>14.901</v>
      </c>
      <c r="AHI12" s="5">
        <v>3.032</v>
      </c>
      <c r="AHJ12" s="5">
        <v>0.189</v>
      </c>
      <c r="AHK12" s="5">
        <v>7.0000000000000001E-3</v>
      </c>
      <c r="AHL12" s="5">
        <v>119.02800000000001</v>
      </c>
      <c r="AHM12" s="5">
        <v>126.377</v>
      </c>
      <c r="AHN12" s="5">
        <v>139.583</v>
      </c>
      <c r="AHO12" s="5">
        <v>224.99600000000001</v>
      </c>
      <c r="AHP12" s="5">
        <v>207.09399999999999</v>
      </c>
      <c r="AHQ12" s="5">
        <v>237.78800000000001</v>
      </c>
      <c r="AHR12" s="5">
        <v>322.15100000000001</v>
      </c>
      <c r="AHS12" s="5">
        <v>362.279</v>
      </c>
      <c r="AHT12" s="5">
        <v>390.04500000000002</v>
      </c>
      <c r="AHU12" s="5">
        <v>287.50400000000002</v>
      </c>
      <c r="AHV12" s="5">
        <v>299.47500000000002</v>
      </c>
      <c r="AHW12" s="5">
        <v>367.21899999999999</v>
      </c>
      <c r="AHX12" s="25">
        <v>2.3977890533107402</v>
      </c>
      <c r="AHY12" s="25">
        <v>1.51619449485513</v>
      </c>
      <c r="AHZ12" s="25">
        <v>0.23754394882332699</v>
      </c>
      <c r="AIA12" s="25">
        <v>6.9434977811742904</v>
      </c>
      <c r="AIB12" s="25">
        <v>3.1076564595329201</v>
      </c>
      <c r="AIC12" s="25">
        <v>0.21308529608184701</v>
      </c>
      <c r="AID12" s="25">
        <v>14.9637185820276</v>
      </c>
      <c r="AIE12" s="25">
        <v>8.2232515302860705</v>
      </c>
      <c r="AIF12" s="25">
        <v>0.336797654418663</v>
      </c>
      <c r="AIG12" s="25">
        <v>23.859552972685101</v>
      </c>
      <c r="AIH12" s="25">
        <v>20.479671528506699</v>
      </c>
      <c r="AII12" s="25">
        <v>3.23957143078729</v>
      </c>
      <c r="AIJ12" s="25">
        <v>2.6943638620581298</v>
      </c>
      <c r="AIK12" s="25">
        <v>1.79385213781893</v>
      </c>
      <c r="AIL12" s="25">
        <v>0.269607131697705</v>
      </c>
      <c r="AIM12" s="25">
        <v>5.8794759065935596</v>
      </c>
      <c r="AIN12" s="25">
        <v>2.92213653987007</v>
      </c>
      <c r="AIO12" s="25">
        <v>0.27298795918404301</v>
      </c>
      <c r="AIP12" s="25">
        <v>12.447784451675901</v>
      </c>
      <c r="AIQ12" s="25">
        <v>6.6111818022065503</v>
      </c>
      <c r="AIR12" s="25">
        <v>0.44948244943587101</v>
      </c>
      <c r="AIS12" s="25">
        <v>22.557533075673302</v>
      </c>
      <c r="AIT12" s="25">
        <v>18.718471265542799</v>
      </c>
      <c r="AIU12" s="25">
        <v>3.0332398826392701</v>
      </c>
      <c r="AIV12" s="31">
        <v>60.612790082493497</v>
      </c>
      <c r="AIW12" s="25">
        <v>62.237139417129903</v>
      </c>
      <c r="AIX12" s="25">
        <v>63.586047445228303</v>
      </c>
      <c r="AIY12" s="25">
        <v>59.657184258694301</v>
      </c>
      <c r="AIZ12" s="25">
        <v>54.245047310475996</v>
      </c>
      <c r="AJA12" s="26">
        <v>53.130049670899702</v>
      </c>
      <c r="AJB12" s="25">
        <v>64.981681034482804</v>
      </c>
      <c r="AJC12" s="25">
        <v>60.675765204717102</v>
      </c>
      <c r="AJD12" s="25">
        <v>57.2672056493806</v>
      </c>
      <c r="AJE12" s="25">
        <v>67.624404742880898</v>
      </c>
      <c r="AJF12" s="25">
        <v>84.348627124687994</v>
      </c>
      <c r="AJG12" s="25">
        <v>88.217403558671606</v>
      </c>
      <c r="AJH12" s="25">
        <v>72.189596260007903</v>
      </c>
      <c r="AJI12" s="25">
        <v>63.865317677810197</v>
      </c>
      <c r="AJJ12" s="25">
        <v>56.823488908181901</v>
      </c>
      <c r="AJK12" s="25">
        <v>47.246217084301101</v>
      </c>
      <c r="AJL12" s="25">
        <v>42.769691084516701</v>
      </c>
      <c r="AJM12" s="25">
        <v>39.158013460996202</v>
      </c>
      <c r="AJN12" s="25">
        <v>33.715904362605798</v>
      </c>
      <c r="AJO12" s="25">
        <v>30.417551001256001</v>
      </c>
      <c r="AJP12" s="25">
        <v>32.446636779644997</v>
      </c>
      <c r="AJQ12" s="25">
        <v>31.8574367164343</v>
      </c>
      <c r="AJR12" s="25">
        <v>32.301186592971</v>
      </c>
      <c r="AJS12" s="25">
        <v>37.365664968792302</v>
      </c>
      <c r="AJT12" s="25">
        <v>46.149763821471502</v>
      </c>
      <c r="AJU12" s="25">
        <v>55.0767815548828</v>
      </c>
      <c r="AJV12" s="25">
        <v>59.013834734987803</v>
      </c>
      <c r="AJW12" s="25">
        <v>53.718348393077697</v>
      </c>
      <c r="AJX12" s="25">
        <v>47.016428885122501</v>
      </c>
      <c r="AJY12" s="25">
        <v>45.237682354622201</v>
      </c>
      <c r="AJZ12" s="25">
        <v>46.8753487509411</v>
      </c>
      <c r="AKA12" s="25">
        <v>51.340879820981698</v>
      </c>
      <c r="AKB12" s="25">
        <v>55.582117055449601</v>
      </c>
      <c r="AKC12" s="25">
        <v>57.4653356601154</v>
      </c>
      <c r="AKD12" s="25">
        <v>56.676450935903702</v>
      </c>
      <c r="AKE12" s="25">
        <v>55.766541346786497</v>
      </c>
      <c r="AKF12" s="25">
        <v>56.016115407371103</v>
      </c>
      <c r="AKG12" s="25">
        <v>69.374286044978504</v>
      </c>
      <c r="AKH12" s="25">
        <v>61.632384798001098</v>
      </c>
      <c r="AKI12" s="25">
        <v>54.7356524863036</v>
      </c>
      <c r="AKJ12" s="25">
        <v>45.236914178724703</v>
      </c>
      <c r="AKK12" s="25">
        <v>40.514763732117302</v>
      </c>
      <c r="AKL12" s="25">
        <v>36.146268803099197</v>
      </c>
      <c r="AKM12" s="25">
        <v>31.044834553672299</v>
      </c>
      <c r="AKN12" s="25">
        <v>27.654278842001698</v>
      </c>
      <c r="AKO12" s="25">
        <v>28.425938130453599</v>
      </c>
      <c r="AKP12" s="25">
        <v>25.094416056391601</v>
      </c>
      <c r="AKQ12" s="25">
        <v>22.270551892818698</v>
      </c>
      <c r="AKR12" s="25">
        <v>21.923549115181</v>
      </c>
      <c r="AKS12" s="25">
        <v>24.1188298660818</v>
      </c>
      <c r="AKT12" s="25">
        <v>26.662898593610102</v>
      </c>
      <c r="AKU12" s="25">
        <v>27.642021625526102</v>
      </c>
      <c r="AKV12" s="25">
        <v>26.120012549001899</v>
      </c>
      <c r="AKW12" s="25">
        <v>24.161797883268498</v>
      </c>
      <c r="AKX12" s="25">
        <v>23.463384610202699</v>
      </c>
      <c r="AKY12" s="25">
        <v>23.887913477805899</v>
      </c>
      <c r="AKZ12" s="25">
        <v>24.888661953349398</v>
      </c>
      <c r="ALA12" s="25">
        <v>25.532550250251699</v>
      </c>
      <c r="ALB12" s="25">
        <v>25.3820673894603</v>
      </c>
      <c r="ALC12" s="25">
        <v>24.679536511742</v>
      </c>
      <c r="ALD12" s="25">
        <v>24.164034677908901</v>
      </c>
      <c r="ALE12" s="25">
        <v>24.143843774728101</v>
      </c>
      <c r="ALF12" s="25">
        <v>2.81531021502941</v>
      </c>
      <c r="ALG12" s="25">
        <v>2.2329328798091699</v>
      </c>
      <c r="ALH12" s="25">
        <v>2.0878364218782699</v>
      </c>
      <c r="ALI12" s="25">
        <v>2.0093029055763298</v>
      </c>
      <c r="ALJ12" s="25">
        <v>2.2549273523993301</v>
      </c>
      <c r="ALK12" s="25">
        <v>3.0117446578970002</v>
      </c>
      <c r="ALL12" s="25">
        <v>2.6710698089334799</v>
      </c>
      <c r="ALM12" s="25">
        <v>2.7632721592543499</v>
      </c>
      <c r="ALN12" s="25">
        <v>4.0206986491913899</v>
      </c>
      <c r="ALO12" s="25">
        <v>6.7630206600426597</v>
      </c>
      <c r="ALP12" s="25">
        <v>10.0306347001523</v>
      </c>
      <c r="ALQ12" s="25">
        <v>15.442115853611201</v>
      </c>
      <c r="ALR12" s="25">
        <v>22.030933955389699</v>
      </c>
      <c r="ALS12" s="25">
        <v>28.413882961272702</v>
      </c>
      <c r="ALT12" s="25">
        <v>31.371813109461701</v>
      </c>
      <c r="ALU12" s="25">
        <v>27.598335844075802</v>
      </c>
      <c r="ALV12" s="25">
        <v>22.854631001853999</v>
      </c>
      <c r="ALW12" s="25">
        <v>21.774297744419499</v>
      </c>
      <c r="ALX12" s="25">
        <v>22.987435273135201</v>
      </c>
      <c r="ALY12" s="25">
        <v>26.452217867632299</v>
      </c>
      <c r="ALZ12" s="25">
        <v>30.049566805198001</v>
      </c>
      <c r="AMA12" s="25">
        <v>32.083268270655097</v>
      </c>
      <c r="AMB12" s="25">
        <v>31.996914424161599</v>
      </c>
      <c r="AMC12" s="25">
        <v>31.602506668877599</v>
      </c>
      <c r="AMD12" s="25">
        <v>31.872271632642899</v>
      </c>
    </row>
    <row r="13" spans="1:1018">
      <c r="A13" s="6" t="s">
        <v>96</v>
      </c>
      <c r="B13" s="5">
        <v>1281.9829999999999</v>
      </c>
      <c r="C13" s="5">
        <v>1282.1569999999999</v>
      </c>
      <c r="D13" s="5">
        <v>1287.018</v>
      </c>
      <c r="E13" s="5">
        <v>1294.904</v>
      </c>
      <c r="F13" s="5">
        <v>1303.0650000000001</v>
      </c>
      <c r="G13" s="5">
        <v>1309.9159999999999</v>
      </c>
      <c r="H13" s="5">
        <v>1313.8130000000001</v>
      </c>
      <c r="I13" s="5">
        <v>1316.5719999999999</v>
      </c>
      <c r="J13" s="5">
        <v>1324.1890000000001</v>
      </c>
      <c r="K13" s="5">
        <v>1344.74</v>
      </c>
      <c r="L13" s="5">
        <v>1383.3920000000001</v>
      </c>
      <c r="M13" s="5">
        <v>1443.973</v>
      </c>
      <c r="N13" s="5">
        <v>1523.183</v>
      </c>
      <c r="O13" s="5">
        <v>1610.45</v>
      </c>
      <c r="P13" s="5">
        <v>1690.9359999999999</v>
      </c>
      <c r="Q13" s="5">
        <v>1754.4949999999999</v>
      </c>
      <c r="R13" s="5">
        <v>1795.4559999999999</v>
      </c>
      <c r="S13" s="5">
        <v>1818.21</v>
      </c>
      <c r="T13" s="5">
        <v>1834.902</v>
      </c>
      <c r="U13" s="5">
        <v>1863.107</v>
      </c>
      <c r="V13" s="5">
        <v>1914.711</v>
      </c>
      <c r="W13" s="5">
        <v>1996.4939999999999</v>
      </c>
      <c r="X13" s="5">
        <v>2102.625</v>
      </c>
      <c r="Y13" s="5">
        <v>2217.4119999999998</v>
      </c>
      <c r="Z13" s="5">
        <v>2318.3719999999998</v>
      </c>
      <c r="AA13" s="5">
        <v>2390.556</v>
      </c>
      <c r="AB13" s="5">
        <v>2425.0529999999999</v>
      </c>
      <c r="AC13" s="5">
        <v>2429.8789999999999</v>
      </c>
      <c r="AD13" s="5">
        <v>2427.2539999999999</v>
      </c>
      <c r="AE13" s="5">
        <v>2448.7620000000002</v>
      </c>
      <c r="AF13" s="5">
        <v>2515.674</v>
      </c>
      <c r="AG13" s="5">
        <v>2636.6419999999998</v>
      </c>
      <c r="AH13" s="5">
        <v>2800.4380000000001</v>
      </c>
      <c r="AI13" s="5">
        <v>2984.1</v>
      </c>
      <c r="AJ13" s="5">
        <v>3154.6</v>
      </c>
      <c r="AK13" s="5">
        <v>3287.82</v>
      </c>
      <c r="AL13" s="5">
        <v>3377.1460000000002</v>
      </c>
      <c r="AM13" s="5">
        <v>3429.3110000000001</v>
      </c>
      <c r="AN13" s="5">
        <v>3449.884</v>
      </c>
      <c r="AO13" s="5">
        <v>3449.2460000000001</v>
      </c>
      <c r="AP13" s="5">
        <v>3435.7460000000001</v>
      </c>
      <c r="AQ13" s="5">
        <v>3409.65</v>
      </c>
      <c r="AR13" s="5">
        <v>3369.9560000000001</v>
      </c>
      <c r="AS13" s="5">
        <v>3322.7159999999999</v>
      </c>
      <c r="AT13" s="5">
        <v>3275.2950000000001</v>
      </c>
      <c r="AU13" s="5">
        <v>3233.3310000000001</v>
      </c>
      <c r="AV13" s="5">
        <v>3199.6179999999999</v>
      </c>
      <c r="AW13" s="5">
        <v>3174.2</v>
      </c>
      <c r="AX13" s="5">
        <v>3156.3890000000001</v>
      </c>
      <c r="AY13" s="5">
        <v>3144.19</v>
      </c>
      <c r="AZ13" s="5">
        <v>3136.0659999999998</v>
      </c>
      <c r="BA13" s="5">
        <v>3132.3310000000001</v>
      </c>
      <c r="BB13" s="5">
        <v>3133.6419999999998</v>
      </c>
      <c r="BC13" s="5">
        <v>3139.0729999999999</v>
      </c>
      <c r="BD13" s="5">
        <v>3147.3339999999998</v>
      </c>
      <c r="BE13" s="5">
        <v>3157.3409999999999</v>
      </c>
      <c r="BF13" s="5">
        <v>3168.7359999999999</v>
      </c>
      <c r="BG13" s="5">
        <v>3181.2869999999998</v>
      </c>
      <c r="BH13" s="5">
        <v>3194.239</v>
      </c>
      <c r="BI13" s="5">
        <v>3206.7710000000002</v>
      </c>
      <c r="BJ13" s="5">
        <v>3218.2489999999998</v>
      </c>
      <c r="BK13" s="5">
        <v>3228.2449999999999</v>
      </c>
      <c r="BL13" s="5">
        <v>3236.6959999999999</v>
      </c>
      <c r="BM13" s="5">
        <v>3243.8530000000001</v>
      </c>
      <c r="BN13" s="5">
        <v>3250.2130000000002</v>
      </c>
      <c r="BO13" s="5">
        <v>3256.143</v>
      </c>
      <c r="BP13" s="5">
        <v>3261.6590000000001</v>
      </c>
      <c r="BQ13" s="5">
        <v>3266.5839999999998</v>
      </c>
      <c r="BR13" s="5">
        <v>3270.9580000000001</v>
      </c>
      <c r="BS13" s="5">
        <v>3274.8159999999998</v>
      </c>
      <c r="BT13" s="5">
        <v>3278.172</v>
      </c>
      <c r="BU13" s="5">
        <v>3281.0590000000002</v>
      </c>
      <c r="BV13" s="5">
        <v>3283.4760000000001</v>
      </c>
      <c r="BW13" s="5">
        <v>3285.424</v>
      </c>
      <c r="BX13" s="5">
        <v>3286.8960000000002</v>
      </c>
      <c r="BY13" s="5">
        <v>3287.8809999999999</v>
      </c>
      <c r="BZ13" s="5">
        <v>3288.375</v>
      </c>
      <c r="CA13" s="5">
        <v>3288.3969999999999</v>
      </c>
      <c r="CB13" s="5">
        <v>3287.8989999999999</v>
      </c>
      <c r="CC13" s="5">
        <v>3286.8580000000002</v>
      </c>
      <c r="CD13" s="5">
        <v>3285.2420000000002</v>
      </c>
      <c r="CE13" s="5">
        <v>3283.0549999999998</v>
      </c>
      <c r="CF13" s="5">
        <v>3280.2979999999998</v>
      </c>
      <c r="CG13" s="5">
        <v>3276.9670000000001</v>
      </c>
      <c r="CH13" s="5">
        <v>3273.0540000000001</v>
      </c>
      <c r="CI13" s="5">
        <v>3268.5790000000002</v>
      </c>
      <c r="CJ13" s="5">
        <v>3263.5320000000002</v>
      </c>
      <c r="CK13" s="5">
        <v>3257.9369999999999</v>
      </c>
      <c r="CL13" s="5">
        <v>3251.7950000000001</v>
      </c>
      <c r="CM13" s="5">
        <v>3245.1489999999999</v>
      </c>
      <c r="CN13" s="5">
        <v>3238.0160000000001</v>
      </c>
      <c r="CO13" s="5">
        <v>3230.4079999999999</v>
      </c>
      <c r="CP13" s="5">
        <v>3222.34</v>
      </c>
      <c r="CQ13" s="5">
        <v>3213.8530000000001</v>
      </c>
      <c r="CR13" s="5">
        <v>3204.973</v>
      </c>
      <c r="CS13" s="5">
        <v>3195.7379999999998</v>
      </c>
      <c r="CT13" s="5">
        <v>3186.1559999999999</v>
      </c>
      <c r="CU13" s="5">
        <v>3176.2579999999998</v>
      </c>
      <c r="CV13" s="5">
        <v>3166.0450000000001</v>
      </c>
      <c r="CW13" s="5">
        <v>3155.549</v>
      </c>
      <c r="CX13" s="5">
        <v>3144.7869999999998</v>
      </c>
      <c r="CY13" s="5">
        <v>3133.7759999999998</v>
      </c>
      <c r="CZ13" s="5">
        <v>3122.5210000000002</v>
      </c>
      <c r="DA13" s="5">
        <v>3111.0070000000001</v>
      </c>
      <c r="DB13" s="5">
        <v>3099.2429999999999</v>
      </c>
      <c r="DC13" s="5">
        <v>3087.23</v>
      </c>
      <c r="DD13" s="5">
        <v>3074.9589999999998</v>
      </c>
      <c r="DE13" s="5">
        <v>3062.4409999999998</v>
      </c>
      <c r="DF13" s="5">
        <v>3049.6860000000001</v>
      </c>
      <c r="DG13" s="5">
        <v>3036.7049999999999</v>
      </c>
      <c r="DH13" s="5">
        <v>3023.5010000000002</v>
      </c>
      <c r="DI13" s="5">
        <v>3010.0720000000001</v>
      </c>
      <c r="DJ13" s="5">
        <v>2996.444</v>
      </c>
      <c r="DK13" s="5">
        <v>2982.614</v>
      </c>
      <c r="DL13" s="5">
        <v>2968.6</v>
      </c>
      <c r="DM13" s="5">
        <v>2954.4250000000002</v>
      </c>
      <c r="DN13" s="5">
        <v>2940.0740000000001</v>
      </c>
      <c r="DO13" s="5">
        <v>2925.5990000000002</v>
      </c>
      <c r="DP13" s="5">
        <v>2910.9769999999999</v>
      </c>
      <c r="DQ13" s="5">
        <v>2896.2420000000002</v>
      </c>
      <c r="DR13" s="5">
        <v>2881.4</v>
      </c>
      <c r="DS13" s="5">
        <v>1306.9449999999999</v>
      </c>
      <c r="DT13" s="5">
        <v>1312.1420000000001</v>
      </c>
      <c r="DU13" s="5">
        <v>1319.13</v>
      </c>
      <c r="DV13" s="5">
        <v>1327.1679999999999</v>
      </c>
      <c r="DW13" s="5">
        <v>1334.991</v>
      </c>
      <c r="DX13" s="5">
        <v>1342.076</v>
      </c>
      <c r="DY13" s="5">
        <v>1347.06</v>
      </c>
      <c r="DZ13" s="5">
        <v>1351.385</v>
      </c>
      <c r="EA13" s="5">
        <v>1360.4929999999999</v>
      </c>
      <c r="EB13" s="5">
        <v>1381.6980000000001</v>
      </c>
      <c r="EC13" s="5">
        <v>1419.64</v>
      </c>
      <c r="ED13" s="5">
        <v>1477.7270000000001</v>
      </c>
      <c r="EE13" s="5">
        <v>1552.95</v>
      </c>
      <c r="EF13" s="5">
        <v>1635.6790000000001</v>
      </c>
      <c r="EG13" s="5">
        <v>1712.423</v>
      </c>
      <c r="EH13" s="5">
        <v>1773.884</v>
      </c>
      <c r="EI13" s="5">
        <v>1815.2070000000001</v>
      </c>
      <c r="EJ13" s="5">
        <v>1840.2149999999999</v>
      </c>
      <c r="EK13" s="5">
        <v>1858.6120000000001</v>
      </c>
      <c r="EL13" s="5">
        <v>1884.655</v>
      </c>
      <c r="EM13" s="5">
        <v>1928.0630000000001</v>
      </c>
      <c r="EN13" s="5">
        <v>1994.5050000000001</v>
      </c>
      <c r="EO13" s="5">
        <v>2079.58</v>
      </c>
      <c r="EP13" s="5">
        <v>2170.9659999999999</v>
      </c>
      <c r="EQ13" s="5">
        <v>2251.0050000000001</v>
      </c>
      <c r="ER13" s="5">
        <v>2308.2049999999999</v>
      </c>
      <c r="ES13" s="5">
        <v>2334.7069999999999</v>
      </c>
      <c r="ET13" s="5">
        <v>2337.4679999999998</v>
      </c>
      <c r="EU13" s="5">
        <v>2337.491</v>
      </c>
      <c r="EV13" s="5">
        <v>2364.2640000000001</v>
      </c>
      <c r="EW13" s="5">
        <v>2437.39</v>
      </c>
      <c r="EX13" s="5">
        <v>2565.38</v>
      </c>
      <c r="EY13" s="5">
        <v>2737.1819999999998</v>
      </c>
      <c r="EZ13" s="5">
        <v>2928.9160000000002</v>
      </c>
      <c r="FA13" s="5">
        <v>3106.4459999999999</v>
      </c>
      <c r="FB13" s="5">
        <v>3244.8609999999999</v>
      </c>
      <c r="FC13" s="5">
        <v>3337.1350000000002</v>
      </c>
      <c r="FD13" s="5">
        <v>3390.0619999999999</v>
      </c>
      <c r="FE13" s="5">
        <v>3409.5239999999999</v>
      </c>
      <c r="FF13" s="5">
        <v>3406.4630000000002</v>
      </c>
      <c r="FG13" s="5">
        <v>3389.6959999999999</v>
      </c>
      <c r="FH13" s="5">
        <v>3359.5010000000002</v>
      </c>
      <c r="FI13" s="5">
        <v>3314.8910000000001</v>
      </c>
      <c r="FJ13" s="5">
        <v>3262.4</v>
      </c>
      <c r="FK13" s="5">
        <v>3210.0410000000002</v>
      </c>
      <c r="FL13" s="5">
        <v>3163.9140000000002</v>
      </c>
      <c r="FM13" s="5">
        <v>3127.038</v>
      </c>
      <c r="FN13" s="5">
        <v>3099.4349999999999</v>
      </c>
      <c r="FO13" s="5">
        <v>3080.277</v>
      </c>
      <c r="FP13" s="5">
        <v>3067.3040000000001</v>
      </c>
      <c r="FQ13" s="5">
        <v>3058.7759999999998</v>
      </c>
      <c r="FR13" s="5">
        <v>3055</v>
      </c>
      <c r="FS13" s="5">
        <v>3056.712</v>
      </c>
      <c r="FT13" s="5">
        <v>3062.9659999999999</v>
      </c>
      <c r="FU13" s="5">
        <v>3072.4789999999998</v>
      </c>
      <c r="FV13" s="5">
        <v>3084.1680000000001</v>
      </c>
      <c r="FW13" s="5">
        <v>3097.6320000000001</v>
      </c>
      <c r="FX13" s="5">
        <v>3112.6120000000001</v>
      </c>
      <c r="FY13" s="5">
        <v>3128.2689999999998</v>
      </c>
      <c r="FZ13" s="5">
        <v>3143.6819999999998</v>
      </c>
      <c r="GA13" s="5">
        <v>3158.1480000000001</v>
      </c>
      <c r="GB13" s="5">
        <v>3171.1930000000002</v>
      </c>
      <c r="GC13" s="5">
        <v>3182.7190000000001</v>
      </c>
      <c r="GD13" s="5">
        <v>3193</v>
      </c>
      <c r="GE13" s="5">
        <v>3202.549</v>
      </c>
      <c r="GF13" s="5">
        <v>3211.7269999999999</v>
      </c>
      <c r="GG13" s="5">
        <v>3220.52</v>
      </c>
      <c r="GH13" s="5">
        <v>3228.739</v>
      </c>
      <c r="GI13" s="5">
        <v>3236.386</v>
      </c>
      <c r="GJ13" s="5">
        <v>3243.4690000000001</v>
      </c>
      <c r="GK13" s="5">
        <v>3249.99</v>
      </c>
      <c r="GL13" s="5">
        <v>3255.9380000000001</v>
      </c>
      <c r="GM13" s="5">
        <v>3261.297</v>
      </c>
      <c r="GN13" s="5">
        <v>3266.0349999999999</v>
      </c>
      <c r="GO13" s="5">
        <v>3270.0859999999998</v>
      </c>
      <c r="GP13" s="5">
        <v>3273.3919999999998</v>
      </c>
      <c r="GQ13" s="5">
        <v>3275.951</v>
      </c>
      <c r="GR13" s="5">
        <v>3277.73</v>
      </c>
      <c r="GS13" s="5">
        <v>3278.6840000000002</v>
      </c>
      <c r="GT13" s="5">
        <v>3278.7570000000001</v>
      </c>
      <c r="GU13" s="5">
        <v>3277.8939999999998</v>
      </c>
      <c r="GV13" s="5">
        <v>3276.0830000000001</v>
      </c>
      <c r="GW13" s="5">
        <v>3273.335</v>
      </c>
      <c r="GX13" s="5">
        <v>3269.65</v>
      </c>
      <c r="GY13" s="5">
        <v>3265.0340000000001</v>
      </c>
      <c r="GZ13" s="5">
        <v>3259.5169999999998</v>
      </c>
      <c r="HA13" s="5">
        <v>3253.1030000000001</v>
      </c>
      <c r="HB13" s="5">
        <v>3245.8270000000002</v>
      </c>
      <c r="HC13" s="5">
        <v>3237.73</v>
      </c>
      <c r="HD13" s="5">
        <v>3228.87</v>
      </c>
      <c r="HE13" s="5">
        <v>3219.3090000000002</v>
      </c>
      <c r="HF13" s="5">
        <v>3209.087</v>
      </c>
      <c r="HG13" s="5">
        <v>3198.239</v>
      </c>
      <c r="HH13" s="5">
        <v>3186.835</v>
      </c>
      <c r="HI13" s="5">
        <v>3174.9470000000001</v>
      </c>
      <c r="HJ13" s="5">
        <v>3162.6219999999998</v>
      </c>
      <c r="HK13" s="5">
        <v>3149.913</v>
      </c>
      <c r="HL13" s="5">
        <v>3136.8829999999998</v>
      </c>
      <c r="HM13" s="5">
        <v>3123.5720000000001</v>
      </c>
      <c r="HN13" s="5">
        <v>3110.0390000000002</v>
      </c>
      <c r="HO13" s="5">
        <v>3096.3519999999999</v>
      </c>
      <c r="HP13" s="5">
        <v>3082.54</v>
      </c>
      <c r="HQ13" s="5">
        <v>3068.6469999999999</v>
      </c>
      <c r="HR13" s="5">
        <v>3054.6970000000001</v>
      </c>
      <c r="HS13" s="5">
        <v>3040.7240000000002</v>
      </c>
      <c r="HT13" s="5">
        <v>3026.748</v>
      </c>
      <c r="HU13" s="5">
        <v>3012.7849999999999</v>
      </c>
      <c r="HV13" s="5">
        <v>2998.886</v>
      </c>
      <c r="HW13" s="5">
        <v>2985.0369999999998</v>
      </c>
      <c r="HX13" s="5">
        <v>2971.2629999999999</v>
      </c>
      <c r="HY13" s="5">
        <v>2957.569</v>
      </c>
      <c r="HZ13" s="5">
        <v>2943.9639999999999</v>
      </c>
      <c r="IA13" s="5">
        <v>2930.4540000000002</v>
      </c>
      <c r="IB13" s="5">
        <v>2917.0459999999998</v>
      </c>
      <c r="IC13" s="5">
        <v>2903.7510000000002</v>
      </c>
      <c r="ID13" s="5">
        <v>2890.5520000000001</v>
      </c>
      <c r="IE13" s="5">
        <v>2877.451</v>
      </c>
      <c r="IF13" s="5">
        <v>2864.4409999999998</v>
      </c>
      <c r="IG13" s="5">
        <v>2851.509</v>
      </c>
      <c r="IH13" s="5">
        <v>2838.6410000000001</v>
      </c>
      <c r="II13" s="5">
        <v>2825.8090000000002</v>
      </c>
      <c r="IJ13" s="5">
        <v>2588.9279999999999</v>
      </c>
      <c r="IK13" s="5">
        <v>2594.299</v>
      </c>
      <c r="IL13" s="5">
        <v>2606.1480000000001</v>
      </c>
      <c r="IM13" s="5">
        <v>2622.0720000000001</v>
      </c>
      <c r="IN13" s="5">
        <v>2638.056</v>
      </c>
      <c r="IO13" s="5">
        <v>2651.9920000000002</v>
      </c>
      <c r="IP13" s="5">
        <v>2660.873</v>
      </c>
      <c r="IQ13" s="5">
        <v>2667.9569999999999</v>
      </c>
      <c r="IR13" s="5">
        <v>2684.6819999999998</v>
      </c>
      <c r="IS13" s="5">
        <v>2726.4380000000001</v>
      </c>
      <c r="IT13" s="5">
        <v>2803.0320000000002</v>
      </c>
      <c r="IU13" s="5">
        <v>2921.7</v>
      </c>
      <c r="IV13" s="5">
        <v>3076.1329999999998</v>
      </c>
      <c r="IW13" s="5">
        <v>3246.1289999999999</v>
      </c>
      <c r="IX13" s="5">
        <v>3403.3589999999999</v>
      </c>
      <c r="IY13" s="5">
        <v>3528.3789999999999</v>
      </c>
      <c r="IZ13" s="5">
        <v>3610.663</v>
      </c>
      <c r="JA13" s="5">
        <v>3658.4250000000002</v>
      </c>
      <c r="JB13" s="5">
        <v>3693.5140000000001</v>
      </c>
      <c r="JC13" s="5">
        <v>3747.7620000000002</v>
      </c>
      <c r="JD13" s="5">
        <v>3842.7739999999999</v>
      </c>
      <c r="JE13" s="5">
        <v>3990.9989999999998</v>
      </c>
      <c r="JF13" s="5">
        <v>4182.2049999999999</v>
      </c>
      <c r="JG13" s="5">
        <v>4388.3779999999997</v>
      </c>
      <c r="JH13" s="5">
        <v>4569.3770000000004</v>
      </c>
      <c r="JI13" s="5">
        <v>4698.7610000000004</v>
      </c>
      <c r="JJ13" s="5">
        <v>4759.76</v>
      </c>
      <c r="JK13" s="5">
        <v>4767.3469999999998</v>
      </c>
      <c r="JL13" s="5">
        <v>4764.7449999999999</v>
      </c>
      <c r="JM13" s="5">
        <v>4813.0259999999998</v>
      </c>
      <c r="JN13" s="5">
        <v>4953.0640000000003</v>
      </c>
      <c r="JO13" s="5">
        <v>5202.0219999999999</v>
      </c>
      <c r="JP13" s="5">
        <v>5537.62</v>
      </c>
      <c r="JQ13" s="5">
        <v>5913.0159999999996</v>
      </c>
      <c r="JR13" s="5">
        <v>6261.0460000000003</v>
      </c>
      <c r="JS13" s="5">
        <v>6532.6809999999996</v>
      </c>
      <c r="JT13" s="5">
        <v>6714.2809999999999</v>
      </c>
      <c r="JU13" s="5">
        <v>6819.3729999999996</v>
      </c>
      <c r="JV13" s="5">
        <v>6859.4080000000004</v>
      </c>
      <c r="JW13" s="5">
        <v>6855.7089999999998</v>
      </c>
      <c r="JX13" s="5">
        <v>6825.442</v>
      </c>
      <c r="JY13" s="5">
        <v>6769.1509999999998</v>
      </c>
      <c r="JZ13" s="5">
        <v>6684.8469999999998</v>
      </c>
      <c r="KA13" s="5">
        <v>6585.116</v>
      </c>
      <c r="KB13" s="5">
        <v>6485.3360000000002</v>
      </c>
      <c r="KC13" s="5">
        <v>6397.2449999999999</v>
      </c>
      <c r="KD13" s="5">
        <v>6326.6559999999999</v>
      </c>
      <c r="KE13" s="5">
        <v>6273.6350000000002</v>
      </c>
      <c r="KF13" s="5">
        <v>6236.6660000000002</v>
      </c>
      <c r="KG13" s="5">
        <v>6211.4939999999997</v>
      </c>
      <c r="KH13" s="5">
        <v>6194.8419999999996</v>
      </c>
      <c r="KI13" s="5">
        <v>6187.3310000000001</v>
      </c>
      <c r="KJ13" s="5">
        <v>6190.3540000000003</v>
      </c>
      <c r="KK13" s="5">
        <v>6202.0389999999998</v>
      </c>
      <c r="KL13" s="5">
        <v>6219.8130000000001</v>
      </c>
      <c r="KM13" s="5">
        <v>6241.509</v>
      </c>
      <c r="KN13" s="5">
        <v>6266.3680000000004</v>
      </c>
      <c r="KO13" s="5">
        <v>6293.8990000000003</v>
      </c>
      <c r="KP13" s="5">
        <v>6322.5079999999998</v>
      </c>
      <c r="KQ13" s="5">
        <v>6350.4530000000004</v>
      </c>
      <c r="KR13" s="5">
        <v>6376.3969999999999</v>
      </c>
      <c r="KS13" s="5">
        <v>6399.4380000000001</v>
      </c>
      <c r="KT13" s="5">
        <v>6419.415</v>
      </c>
      <c r="KU13" s="5">
        <v>6436.8530000000001</v>
      </c>
      <c r="KV13" s="5">
        <v>6452.7619999999997</v>
      </c>
      <c r="KW13" s="5">
        <v>6467.87</v>
      </c>
      <c r="KX13" s="5">
        <v>6482.1790000000001</v>
      </c>
      <c r="KY13" s="5">
        <v>6495.3230000000003</v>
      </c>
      <c r="KZ13" s="5">
        <v>6507.3440000000001</v>
      </c>
      <c r="LA13" s="5">
        <v>6518.2849999999999</v>
      </c>
      <c r="LB13" s="5">
        <v>6528.1620000000003</v>
      </c>
      <c r="LC13" s="5">
        <v>6536.9970000000003</v>
      </c>
      <c r="LD13" s="5">
        <v>6544.7730000000001</v>
      </c>
      <c r="LE13" s="5">
        <v>6551.4589999999998</v>
      </c>
      <c r="LF13" s="5">
        <v>6556.982</v>
      </c>
      <c r="LG13" s="5">
        <v>6561.2730000000001</v>
      </c>
      <c r="LH13" s="5">
        <v>6564.326</v>
      </c>
      <c r="LI13" s="5">
        <v>6566.1270000000004</v>
      </c>
      <c r="LJ13" s="5">
        <v>6566.5829999999996</v>
      </c>
      <c r="LK13" s="5">
        <v>6565.6149999999998</v>
      </c>
      <c r="LL13" s="5">
        <v>6563.1360000000004</v>
      </c>
      <c r="LM13" s="5">
        <v>6559.1379999999999</v>
      </c>
      <c r="LN13" s="5">
        <v>6553.6329999999998</v>
      </c>
      <c r="LO13" s="5">
        <v>6546.6170000000002</v>
      </c>
      <c r="LP13" s="5">
        <v>6538.0879999999997</v>
      </c>
      <c r="LQ13" s="5">
        <v>6528.0959999999995</v>
      </c>
      <c r="LR13" s="5">
        <v>6516.6350000000002</v>
      </c>
      <c r="LS13" s="5">
        <v>6503.7640000000001</v>
      </c>
      <c r="LT13" s="5">
        <v>6489.5249999999996</v>
      </c>
      <c r="LU13" s="5">
        <v>6474.0190000000002</v>
      </c>
      <c r="LV13" s="5">
        <v>6457.3249999999998</v>
      </c>
      <c r="LW13" s="5">
        <v>6439.4949999999999</v>
      </c>
      <c r="LX13" s="5">
        <v>6420.5789999999997</v>
      </c>
      <c r="LY13" s="5">
        <v>6400.6880000000001</v>
      </c>
      <c r="LZ13" s="5">
        <v>6379.92</v>
      </c>
      <c r="MA13" s="5">
        <v>6358.36</v>
      </c>
      <c r="MB13" s="5">
        <v>6336.0690000000004</v>
      </c>
      <c r="MC13" s="5">
        <v>6313.1409999999996</v>
      </c>
      <c r="MD13" s="5">
        <v>6289.6170000000002</v>
      </c>
      <c r="ME13" s="5">
        <v>6265.5879999999997</v>
      </c>
      <c r="MF13" s="5">
        <v>6241.1390000000001</v>
      </c>
      <c r="MG13" s="5">
        <v>6216.3159999999998</v>
      </c>
      <c r="MH13" s="5">
        <v>6191.1679999999997</v>
      </c>
      <c r="MI13" s="5">
        <v>6165.7039999999997</v>
      </c>
      <c r="MJ13" s="5">
        <v>6139.9669999999996</v>
      </c>
      <c r="MK13" s="5">
        <v>6113.9780000000001</v>
      </c>
      <c r="ML13" s="5">
        <v>6087.7439999999997</v>
      </c>
      <c r="MM13" s="5">
        <v>6061.3270000000002</v>
      </c>
      <c r="MN13" s="5">
        <v>6034.723</v>
      </c>
      <c r="MO13" s="5">
        <v>6007.9679999999998</v>
      </c>
      <c r="MP13" s="5">
        <v>5981.07</v>
      </c>
      <c r="MQ13" s="5">
        <v>5954.0360000000001</v>
      </c>
      <c r="MR13" s="5">
        <v>5926.8980000000001</v>
      </c>
      <c r="MS13" s="5">
        <v>5899.66</v>
      </c>
      <c r="MT13" s="5">
        <v>5872.3509999999997</v>
      </c>
      <c r="MU13" s="5">
        <v>5844.9769999999999</v>
      </c>
      <c r="MV13" s="5">
        <v>5817.5249999999996</v>
      </c>
      <c r="MW13" s="5">
        <v>5790.04</v>
      </c>
      <c r="MX13" s="5">
        <v>5762.4859999999999</v>
      </c>
      <c r="MY13" s="5">
        <v>5734.8829999999998</v>
      </c>
      <c r="MZ13" s="5">
        <v>5707.2089999999998</v>
      </c>
      <c r="NA13" s="16">
        <v>0.48099999999999998</v>
      </c>
      <c r="NB13" s="16">
        <v>1.1080000000000001</v>
      </c>
      <c r="NC13" s="16">
        <v>4.6029999999999998</v>
      </c>
      <c r="ND13" s="16">
        <v>1.7070000000000001</v>
      </c>
      <c r="NE13" s="16">
        <v>4.0220000000000002</v>
      </c>
      <c r="NF13" s="16">
        <v>1.054</v>
      </c>
      <c r="NG13" s="16">
        <v>5.5359999999999996</v>
      </c>
      <c r="NH13" s="16">
        <v>0.877</v>
      </c>
      <c r="NI13" s="16">
        <v>-1.296</v>
      </c>
      <c r="NJ13" s="16">
        <v>-0.64300000000000002</v>
      </c>
      <c r="NK13" s="16">
        <v>0.15</v>
      </c>
      <c r="NL13" s="16">
        <v>0.42799999999999999</v>
      </c>
      <c r="NM13" s="16">
        <v>0.28499999999999998</v>
      </c>
      <c r="NN13" s="16">
        <v>0.186</v>
      </c>
      <c r="NO13" s="16">
        <v>0.10100000000000001</v>
      </c>
      <c r="NP13" s="16">
        <v>6.0000000000000001E-3</v>
      </c>
      <c r="NQ13" s="16">
        <v>-0.107</v>
      </c>
      <c r="NR13" s="16">
        <v>-0.218</v>
      </c>
      <c r="NS13" s="16">
        <v>-0.309</v>
      </c>
      <c r="NT13" s="16">
        <v>-0.372</v>
      </c>
      <c r="NU13" s="16">
        <v>-0.41199999999999998</v>
      </c>
      <c r="NV13" s="16">
        <v>-0.44</v>
      </c>
      <c r="NW13" s="16">
        <v>-0.46</v>
      </c>
      <c r="NX13" s="182">
        <v>-0.47699999999999998</v>
      </c>
      <c r="NY13" s="16">
        <v>66.680000000000007</v>
      </c>
      <c r="NZ13" s="16">
        <v>67.930000000000007</v>
      </c>
      <c r="OA13" s="16">
        <v>69.62</v>
      </c>
      <c r="OB13" s="16">
        <v>71.73</v>
      </c>
      <c r="OC13" s="16">
        <v>73.91</v>
      </c>
      <c r="OD13" s="16">
        <v>76.040000000000006</v>
      </c>
      <c r="OE13" s="16">
        <v>76.86</v>
      </c>
      <c r="OF13" s="16">
        <v>77.02</v>
      </c>
      <c r="OG13" s="16">
        <v>77.53</v>
      </c>
      <c r="OH13" s="16">
        <v>78.37</v>
      </c>
      <c r="OI13" s="16">
        <v>79.540000000000006</v>
      </c>
      <c r="OJ13" s="16">
        <v>80.41</v>
      </c>
      <c r="OK13" s="16">
        <v>81.290000000000006</v>
      </c>
      <c r="OL13" s="16">
        <v>82.16</v>
      </c>
      <c r="OM13" s="16">
        <v>82.95</v>
      </c>
      <c r="ON13" s="16">
        <v>83.65</v>
      </c>
      <c r="OO13" s="16">
        <v>84.26</v>
      </c>
      <c r="OP13" s="16">
        <v>84.81</v>
      </c>
      <c r="OQ13" s="16">
        <v>85.33</v>
      </c>
      <c r="OR13" s="16">
        <v>85.85</v>
      </c>
      <c r="OS13" s="16">
        <v>86.39</v>
      </c>
      <c r="OT13" s="16">
        <v>86.92</v>
      </c>
      <c r="OU13" s="16">
        <v>87.44</v>
      </c>
      <c r="OV13" s="16">
        <v>87.96</v>
      </c>
      <c r="OW13" s="16">
        <v>70.12</v>
      </c>
      <c r="OX13" s="16">
        <v>71.260000000000005</v>
      </c>
      <c r="OY13" s="16">
        <v>72.540000000000006</v>
      </c>
      <c r="OZ13" s="16">
        <v>74.81</v>
      </c>
      <c r="PA13" s="16">
        <v>77.44</v>
      </c>
      <c r="PB13" s="16">
        <v>79.73</v>
      </c>
      <c r="PC13" s="16">
        <v>80.61</v>
      </c>
      <c r="PD13" s="16">
        <v>80.77</v>
      </c>
      <c r="PE13" s="16">
        <v>81.17</v>
      </c>
      <c r="PF13" s="16">
        <v>81.819999999999993</v>
      </c>
      <c r="PG13" s="16">
        <v>82.71</v>
      </c>
      <c r="PH13" s="16">
        <v>83.35</v>
      </c>
      <c r="PI13" s="16">
        <v>83.96</v>
      </c>
      <c r="PJ13" s="16">
        <v>84.56</v>
      </c>
      <c r="PK13" s="16">
        <v>85.15</v>
      </c>
      <c r="PL13" s="16">
        <v>85.73</v>
      </c>
      <c r="PM13" s="16">
        <v>86.31</v>
      </c>
      <c r="PN13" s="16">
        <v>86.88</v>
      </c>
      <c r="PO13" s="16">
        <v>87.45</v>
      </c>
      <c r="PP13" s="16">
        <v>88.01</v>
      </c>
      <c r="PQ13" s="16">
        <v>88.59</v>
      </c>
      <c r="PR13" s="16">
        <v>89.15</v>
      </c>
      <c r="PS13" s="16">
        <v>89.71</v>
      </c>
      <c r="PT13" s="16">
        <v>90.26</v>
      </c>
      <c r="PU13" s="16">
        <v>68.366</v>
      </c>
      <c r="PV13" s="16">
        <v>69.585999999999999</v>
      </c>
      <c r="PW13" s="16">
        <v>71.099000000000004</v>
      </c>
      <c r="PX13" s="16">
        <v>73.289000000000001</v>
      </c>
      <c r="PY13" s="16">
        <v>75.704999999999998</v>
      </c>
      <c r="PZ13" s="16">
        <v>77.784000000000006</v>
      </c>
      <c r="QA13" s="16">
        <v>78.644000000000005</v>
      </c>
      <c r="QB13" s="16">
        <v>78.822999999999993</v>
      </c>
      <c r="QC13" s="16">
        <v>79.268000000000001</v>
      </c>
      <c r="QD13" s="16">
        <v>80.010000000000005</v>
      </c>
      <c r="QE13" s="16">
        <v>81.052999999999997</v>
      </c>
      <c r="QF13" s="16">
        <v>81.819999999999993</v>
      </c>
      <c r="QG13" s="16">
        <v>82.588999999999999</v>
      </c>
      <c r="QH13" s="16">
        <v>83.343999999999994</v>
      </c>
      <c r="QI13" s="16">
        <v>84.046999999999997</v>
      </c>
      <c r="QJ13" s="16">
        <v>84.707999999999998</v>
      </c>
      <c r="QK13" s="16">
        <v>85.311999999999998</v>
      </c>
      <c r="QL13" s="16">
        <v>85.873000000000005</v>
      </c>
      <c r="QM13" s="16">
        <v>86.406000000000006</v>
      </c>
      <c r="QN13" s="16">
        <v>86.938999999999993</v>
      </c>
      <c r="QO13" s="16">
        <v>87.48</v>
      </c>
      <c r="QP13" s="16">
        <v>88.013999999999996</v>
      </c>
      <c r="QQ13" s="16">
        <v>88.540999999999997</v>
      </c>
      <c r="QR13" s="16">
        <v>89.072999999999993</v>
      </c>
      <c r="QS13" s="5">
        <v>34.944000000000003</v>
      </c>
      <c r="QT13" s="5">
        <v>30.407</v>
      </c>
      <c r="QU13" s="5">
        <v>25.123000000000001</v>
      </c>
      <c r="QV13" s="5">
        <v>18.835999999999999</v>
      </c>
      <c r="QW13" s="5">
        <v>13.804</v>
      </c>
      <c r="QX13" s="5">
        <v>10.593999999999999</v>
      </c>
      <c r="QY13" s="5">
        <v>9.6</v>
      </c>
      <c r="QZ13" s="5">
        <v>9.4160000000000004</v>
      </c>
      <c r="RA13" s="5">
        <v>8.9130000000000003</v>
      </c>
      <c r="RB13" s="5">
        <v>8.2420000000000009</v>
      </c>
      <c r="RC13" s="5">
        <v>7.3739999999999997</v>
      </c>
      <c r="RD13" s="5">
        <v>6.7889999999999997</v>
      </c>
      <c r="RE13" s="5">
        <v>6.2519999999999998</v>
      </c>
      <c r="RF13" s="5">
        <v>5.758</v>
      </c>
      <c r="RG13" s="5">
        <v>5.3209999999999997</v>
      </c>
      <c r="RH13" s="5">
        <v>4.9290000000000003</v>
      </c>
      <c r="RI13" s="5">
        <v>4.585</v>
      </c>
      <c r="RJ13" s="5">
        <v>4.2770000000000001</v>
      </c>
      <c r="RK13" s="5">
        <v>3.9929999999999999</v>
      </c>
      <c r="RL13" s="5">
        <v>3.7210000000000001</v>
      </c>
      <c r="RM13" s="5">
        <v>3.4590000000000001</v>
      </c>
      <c r="RN13" s="5">
        <v>3.214</v>
      </c>
      <c r="RO13" s="5">
        <v>2.9860000000000002</v>
      </c>
      <c r="RP13" s="5">
        <v>2.7709999999999999</v>
      </c>
      <c r="RQ13" s="5">
        <v>43.018000000000001</v>
      </c>
      <c r="RR13" s="5">
        <v>36.908000000000001</v>
      </c>
      <c r="RS13" s="5">
        <v>29.95</v>
      </c>
      <c r="RT13" s="5">
        <v>22.050999999999998</v>
      </c>
      <c r="RU13" s="5">
        <v>16.007999999999999</v>
      </c>
      <c r="RV13" s="5">
        <v>12.282</v>
      </c>
      <c r="RW13" s="5">
        <v>11.125999999999999</v>
      </c>
      <c r="RX13" s="5">
        <v>10.903</v>
      </c>
      <c r="RY13" s="5">
        <v>10.332000000000001</v>
      </c>
      <c r="RZ13" s="5">
        <v>9.5660000000000007</v>
      </c>
      <c r="SA13" s="5">
        <v>8.5690000000000008</v>
      </c>
      <c r="SB13" s="5">
        <v>7.8949999999999996</v>
      </c>
      <c r="SC13" s="5">
        <v>7.2759999999999998</v>
      </c>
      <c r="SD13" s="5">
        <v>6.7039999999999997</v>
      </c>
      <c r="SE13" s="5">
        <v>6.1989999999999998</v>
      </c>
      <c r="SF13" s="5">
        <v>5.7430000000000003</v>
      </c>
      <c r="SG13" s="5">
        <v>5.343</v>
      </c>
      <c r="SH13" s="5">
        <v>4.9829999999999997</v>
      </c>
      <c r="SI13" s="5">
        <v>4.6520000000000001</v>
      </c>
      <c r="SJ13" s="5">
        <v>4.335</v>
      </c>
      <c r="SK13" s="5">
        <v>4.0289999999999999</v>
      </c>
      <c r="SL13" s="5">
        <v>3.7429999999999999</v>
      </c>
      <c r="SM13" s="5">
        <v>3.4769999999999999</v>
      </c>
      <c r="SN13" s="5">
        <v>3.2269999999999999</v>
      </c>
      <c r="SO13" s="16">
        <v>3.7477</v>
      </c>
      <c r="SP13" s="16">
        <v>3.5</v>
      </c>
      <c r="SQ13" s="16">
        <v>3.2</v>
      </c>
      <c r="SR13" s="16">
        <v>2.65</v>
      </c>
      <c r="SS13" s="16">
        <v>2.2000000000000002</v>
      </c>
      <c r="ST13" s="16">
        <v>1.9</v>
      </c>
      <c r="SU13" s="16">
        <v>2.08</v>
      </c>
      <c r="SV13" s="16">
        <v>2.09</v>
      </c>
      <c r="SW13" s="16">
        <v>2.0184000000000002</v>
      </c>
      <c r="SX13" s="16">
        <v>1.9554</v>
      </c>
      <c r="SY13" s="16">
        <v>1.9019999999999999</v>
      </c>
      <c r="SZ13" s="16">
        <v>1.857</v>
      </c>
      <c r="TA13" s="16">
        <v>1.8213999999999999</v>
      </c>
      <c r="TB13" s="16">
        <v>1.7931999999999999</v>
      </c>
      <c r="TC13" s="16">
        <v>1.7745</v>
      </c>
      <c r="TD13" s="16">
        <v>1.7592000000000001</v>
      </c>
      <c r="TE13" s="16">
        <v>1.7486999999999999</v>
      </c>
      <c r="TF13" s="16">
        <v>1.7435</v>
      </c>
      <c r="TG13" s="16">
        <v>1.7395</v>
      </c>
      <c r="TH13" s="16">
        <v>1.7370000000000001</v>
      </c>
      <c r="TI13" s="16">
        <v>1.7370000000000001</v>
      </c>
      <c r="TJ13" s="16">
        <v>1.7357</v>
      </c>
      <c r="TK13" s="16">
        <v>1.7381</v>
      </c>
      <c r="TL13" s="16">
        <v>1.7390000000000001</v>
      </c>
      <c r="TM13" s="5">
        <v>363.90699999999998</v>
      </c>
      <c r="TN13" s="5">
        <v>648.61599999999999</v>
      </c>
      <c r="TO13" s="5">
        <v>531.94200000000001</v>
      </c>
      <c r="TP13" s="5">
        <v>903.64099999999996</v>
      </c>
      <c r="TQ13" s="5">
        <v>140.822</v>
      </c>
      <c r="TR13" s="5">
        <v>350.024</v>
      </c>
      <c r="TS13" s="5">
        <v>682.25300000000004</v>
      </c>
      <c r="TT13" s="5">
        <v>549.45399999999995</v>
      </c>
      <c r="TU13" s="5">
        <v>934.56100000000004</v>
      </c>
      <c r="TV13" s="5">
        <v>135.69999999999999</v>
      </c>
      <c r="TW13" s="5">
        <v>354.30900000000003</v>
      </c>
      <c r="TX13" s="5">
        <v>689.98699999999997</v>
      </c>
      <c r="TY13" s="5">
        <v>596.29200000000003</v>
      </c>
      <c r="TZ13" s="5">
        <v>1015.011</v>
      </c>
      <c r="UA13" s="5">
        <v>147.43299999999999</v>
      </c>
      <c r="UB13" s="5">
        <v>430.226</v>
      </c>
      <c r="UC13" s="5">
        <v>720.73099999999999</v>
      </c>
      <c r="UD13" s="5">
        <v>751.08100000000002</v>
      </c>
      <c r="UE13" s="5">
        <v>1444.0730000000001</v>
      </c>
      <c r="UF13" s="5">
        <v>182.268</v>
      </c>
      <c r="UG13" s="5">
        <v>415.78699999999998</v>
      </c>
      <c r="UH13" s="5">
        <v>779.08600000000001</v>
      </c>
      <c r="UI13" s="5">
        <v>721.33799999999997</v>
      </c>
      <c r="UJ13" s="5">
        <v>1707.5440000000001</v>
      </c>
      <c r="UK13" s="5">
        <v>219.01900000000001</v>
      </c>
      <c r="UL13" s="5">
        <v>425.24299999999999</v>
      </c>
      <c r="UM13" s="5">
        <v>1000.706</v>
      </c>
      <c r="UN13" s="5">
        <v>877.52300000000002</v>
      </c>
      <c r="UO13" s="5">
        <v>2116.1439999999998</v>
      </c>
      <c r="UP13" s="5">
        <v>279.14499999999998</v>
      </c>
      <c r="UQ13" s="5">
        <v>370.75900000000001</v>
      </c>
      <c r="UR13" s="5">
        <v>907.94399999999996</v>
      </c>
      <c r="US13" s="5">
        <v>966.05</v>
      </c>
      <c r="UT13" s="5">
        <v>2393.3890000000001</v>
      </c>
      <c r="UU13" s="5">
        <v>314.92200000000003</v>
      </c>
      <c r="UV13" s="5">
        <v>613.37</v>
      </c>
      <c r="UW13" s="5">
        <v>1172.518</v>
      </c>
      <c r="UX13" s="5">
        <v>1199.636</v>
      </c>
      <c r="UY13" s="5">
        <v>3133.8090000000002</v>
      </c>
      <c r="UZ13" s="5">
        <v>413.34800000000001</v>
      </c>
      <c r="VA13" s="5">
        <v>566.12699999999995</v>
      </c>
      <c r="VB13" s="5">
        <v>1144.9259999999999</v>
      </c>
      <c r="VC13" s="5">
        <v>1169.2729999999999</v>
      </c>
      <c r="VD13" s="5">
        <v>3429.86</v>
      </c>
      <c r="VE13" s="5">
        <v>515.25599999999997</v>
      </c>
      <c r="VF13" s="5">
        <v>493.73500000000001</v>
      </c>
      <c r="VG13" s="5">
        <v>961.76199999999994</v>
      </c>
      <c r="VH13" s="5">
        <v>955.91499999999996</v>
      </c>
      <c r="VI13" s="5">
        <v>3383.067</v>
      </c>
      <c r="VJ13" s="5">
        <v>602.76599999999996</v>
      </c>
      <c r="VK13" s="5">
        <v>434.80900000000003</v>
      </c>
      <c r="VL13" s="5">
        <v>863.50300000000004</v>
      </c>
      <c r="VM13" s="5">
        <v>851.83100000000002</v>
      </c>
      <c r="VN13" s="5">
        <v>3302.0749999999998</v>
      </c>
      <c r="VO13" s="5">
        <v>742.62400000000002</v>
      </c>
      <c r="VP13" s="5">
        <v>389.43299999999999</v>
      </c>
      <c r="VQ13" s="5">
        <v>845.98599999999999</v>
      </c>
      <c r="VR13" s="5">
        <v>823.10799999999995</v>
      </c>
      <c r="VS13" s="5">
        <v>3271.4659999999999</v>
      </c>
      <c r="VT13" s="5">
        <v>911.51599999999996</v>
      </c>
      <c r="VU13" s="5">
        <v>360.75599999999997</v>
      </c>
      <c r="VV13" s="5">
        <v>806.28499999999997</v>
      </c>
      <c r="VW13" s="5">
        <v>825.80200000000002</v>
      </c>
      <c r="VX13" s="5">
        <v>3316.348</v>
      </c>
      <c r="VY13" s="5">
        <v>1067.2059999999999</v>
      </c>
      <c r="VZ13" s="5">
        <v>346.96499999999997</v>
      </c>
      <c r="WA13" s="5">
        <v>747.22299999999996</v>
      </c>
      <c r="WB13" s="5">
        <v>838.41300000000001</v>
      </c>
      <c r="WC13" s="5">
        <v>3313.5</v>
      </c>
      <c r="WD13" s="5">
        <v>1221.769</v>
      </c>
      <c r="WE13" s="5">
        <v>345.23099999999999</v>
      </c>
      <c r="WF13" s="5">
        <v>704.88099999999997</v>
      </c>
      <c r="WG13" s="5">
        <v>798.87599999999998</v>
      </c>
      <c r="WH13" s="5">
        <v>3312.1550000000002</v>
      </c>
      <c r="WI13" s="5">
        <v>1367.019</v>
      </c>
      <c r="WJ13" s="25">
        <v>14.056281209828899</v>
      </c>
      <c r="WK13" s="25">
        <v>25.053458419855598</v>
      </c>
      <c r="WL13" s="25">
        <v>20.546805473153398</v>
      </c>
      <c r="WM13" s="25">
        <v>55.450866150004998</v>
      </c>
      <c r="WN13" s="25">
        <v>34.9040606768516</v>
      </c>
      <c r="WO13" s="25">
        <v>7.3553609833877198</v>
      </c>
      <c r="WP13" s="25">
        <v>5.4393942203104899</v>
      </c>
      <c r="WQ13" s="25">
        <v>0.738568241372491</v>
      </c>
      <c r="WR13" s="25">
        <v>13.1985315189488</v>
      </c>
      <c r="WS13" s="25">
        <v>25.726057997158399</v>
      </c>
      <c r="WT13" s="25">
        <v>20.718539120781699</v>
      </c>
      <c r="WU13" s="25">
        <v>55.958502137261299</v>
      </c>
      <c r="WV13" s="25">
        <v>35.239963016479699</v>
      </c>
      <c r="WW13" s="25">
        <v>7.6146911453729897</v>
      </c>
      <c r="WX13" s="25">
        <v>5.1169083466315097</v>
      </c>
      <c r="WY13" s="25">
        <v>0.80501751136504196</v>
      </c>
      <c r="WZ13" s="25">
        <v>12.6402053205243</v>
      </c>
      <c r="XA13" s="25">
        <v>24.615737529931899</v>
      </c>
      <c r="XB13" s="25">
        <v>21.273107121146001</v>
      </c>
      <c r="XC13" s="25">
        <v>57.484288441944301</v>
      </c>
      <c r="XD13" s="25">
        <v>36.211181320798303</v>
      </c>
      <c r="XE13" s="25">
        <v>8.1965885512545</v>
      </c>
      <c r="XF13" s="25">
        <v>5.2597687075994903</v>
      </c>
      <c r="XG13" s="25">
        <v>0.87037893252734899</v>
      </c>
      <c r="XH13" s="25">
        <v>12.1933046308234</v>
      </c>
      <c r="XI13" s="25">
        <v>20.4266888562708</v>
      </c>
      <c r="XJ13" s="25">
        <v>21.286857222537598</v>
      </c>
      <c r="XK13" s="25">
        <v>62.214234922042102</v>
      </c>
      <c r="XL13" s="25">
        <v>40.927377699504497</v>
      </c>
      <c r="XM13" s="25">
        <v>7.7786995104550796</v>
      </c>
      <c r="XN13" s="25">
        <v>5.1657715908636801</v>
      </c>
      <c r="XO13" s="25">
        <v>0.82306917709237004</v>
      </c>
      <c r="XP13" s="25">
        <v>10.819970156975099</v>
      </c>
      <c r="XQ13" s="25">
        <v>20.274052025958301</v>
      </c>
      <c r="XR13" s="25">
        <v>18.7712834530472</v>
      </c>
      <c r="XS13" s="25">
        <v>63.2064753222542</v>
      </c>
      <c r="XT13" s="25">
        <v>44.435191869207003</v>
      </c>
      <c r="XU13" s="25">
        <v>8.1386519217627704</v>
      </c>
      <c r="XV13" s="25">
        <v>5.6995024948123403</v>
      </c>
      <c r="XW13" s="25">
        <v>0.71443181410095902</v>
      </c>
      <c r="XX13" s="25">
        <v>9.0501091670761706</v>
      </c>
      <c r="XY13" s="25">
        <v>21.297231333962301</v>
      </c>
      <c r="XZ13" s="25">
        <v>18.6756253403823</v>
      </c>
      <c r="YA13" s="25">
        <v>63.711838078165698</v>
      </c>
      <c r="YB13" s="25">
        <v>45.036212737783401</v>
      </c>
      <c r="YC13" s="25">
        <v>8.1414228133756996</v>
      </c>
      <c r="YD13" s="25">
        <v>5.9408214207958201</v>
      </c>
      <c r="YE13" s="25">
        <v>0.80042377128779196</v>
      </c>
      <c r="YF13" s="25">
        <v>7.4854473917558897</v>
      </c>
      <c r="YG13" s="25">
        <v>18.330956353481401</v>
      </c>
      <c r="YH13" s="25">
        <v>19.5040887822164</v>
      </c>
      <c r="YI13" s="25">
        <v>67.825471263848002</v>
      </c>
      <c r="YJ13" s="25">
        <v>48.321382481631602</v>
      </c>
      <c r="YK13" s="25">
        <v>9.1977208451172796</v>
      </c>
      <c r="YL13" s="25">
        <v>6.3581249909147104</v>
      </c>
      <c r="YM13" s="25">
        <v>1.0368935269158599</v>
      </c>
      <c r="YN13" s="25">
        <v>9.3892538147814104</v>
      </c>
      <c r="YO13" s="25">
        <v>17.948496184032301</v>
      </c>
      <c r="YP13" s="25">
        <v>18.3636090603536</v>
      </c>
      <c r="YQ13" s="25">
        <v>66.334863128935893</v>
      </c>
      <c r="YR13" s="25">
        <v>47.971254068582297</v>
      </c>
      <c r="YS13" s="25">
        <v>9.5765582308396802</v>
      </c>
      <c r="YT13" s="25">
        <v>6.32738687225046</v>
      </c>
      <c r="YU13" s="25">
        <v>1.2626515820992901</v>
      </c>
      <c r="YV13" s="25">
        <v>8.2943639400935503</v>
      </c>
      <c r="YW13" s="25">
        <v>16.774386186271901</v>
      </c>
      <c r="YX13" s="25">
        <v>17.1310956858179</v>
      </c>
      <c r="YY13" s="25">
        <v>67.382200302925398</v>
      </c>
      <c r="YZ13" s="25">
        <v>50.2511046171076</v>
      </c>
      <c r="ZA13" s="25">
        <v>11.201428420313301</v>
      </c>
      <c r="ZB13" s="25">
        <v>7.5490495707091201</v>
      </c>
      <c r="ZC13" s="25">
        <v>1.5413946818389199</v>
      </c>
      <c r="ZD13" s="25">
        <v>7.7179317034129502</v>
      </c>
      <c r="ZE13" s="25">
        <v>15.0340029184438</v>
      </c>
      <c r="ZF13" s="25">
        <v>14.9426041991514</v>
      </c>
      <c r="ZG13" s="25">
        <v>67.825790633311698</v>
      </c>
      <c r="ZH13" s="25">
        <v>52.883186434160301</v>
      </c>
      <c r="ZI13" s="25">
        <v>14.199299854859399</v>
      </c>
      <c r="ZJ13" s="25">
        <v>9.4222747448315598</v>
      </c>
      <c r="ZK13" s="25">
        <v>1.6649354526831499</v>
      </c>
      <c r="ZL13" s="25">
        <v>7.0188876487891099</v>
      </c>
      <c r="ZM13" s="25">
        <v>13.9390641440088</v>
      </c>
      <c r="ZN13" s="25">
        <v>13.7506493305237</v>
      </c>
      <c r="ZO13" s="25">
        <v>67.054268696441298</v>
      </c>
      <c r="ZP13" s="25">
        <v>53.303619365917598</v>
      </c>
      <c r="ZQ13" s="25">
        <v>17.393583242316801</v>
      </c>
      <c r="ZR13" s="25">
        <v>11.987779510760699</v>
      </c>
      <c r="ZS13" s="25">
        <v>2.0360002724847499</v>
      </c>
      <c r="ZT13" s="25">
        <v>6.2394046055208801</v>
      </c>
      <c r="ZU13" s="25">
        <v>13.554190180611799</v>
      </c>
      <c r="ZV13" s="25">
        <v>13.187644205912401</v>
      </c>
      <c r="ZW13" s="25">
        <v>65.602308672470102</v>
      </c>
      <c r="ZX13" s="25">
        <v>52.414664466557703</v>
      </c>
      <c r="ZY13" s="25">
        <v>20.006492019798401</v>
      </c>
      <c r="ZZ13" s="25">
        <v>14.604096541397301</v>
      </c>
      <c r="AAA13" s="25">
        <v>2.7920491663153899</v>
      </c>
      <c r="AAB13" s="25">
        <v>5.6576778390680502</v>
      </c>
      <c r="AAC13" s="25">
        <v>12.6448368882929</v>
      </c>
      <c r="AAD13" s="25">
        <v>12.950918833943399</v>
      </c>
      <c r="AAE13" s="25">
        <v>64.960666658616105</v>
      </c>
      <c r="AAF13" s="25">
        <v>52.0097478246728</v>
      </c>
      <c r="AAG13" s="25">
        <v>22.499148029835698</v>
      </c>
      <c r="AAH13" s="25">
        <v>16.736818614022901</v>
      </c>
      <c r="AAI13" s="25">
        <v>3.60768001114109</v>
      </c>
      <c r="AAJ13" s="25">
        <v>5.3644399160774698</v>
      </c>
      <c r="AAK13" s="25">
        <v>11.5528450633671</v>
      </c>
      <c r="AAL13" s="25">
        <v>12.962737346297899</v>
      </c>
      <c r="AAM13" s="25">
        <v>64.19289503345</v>
      </c>
      <c r="AAN13" s="25">
        <v>51.230157687152001</v>
      </c>
      <c r="AAO13" s="25">
        <v>24.9088030526278</v>
      </c>
      <c r="AAP13" s="25">
        <v>18.889819987105501</v>
      </c>
      <c r="AAQ13" s="25">
        <v>4.7628508303351804</v>
      </c>
      <c r="AAR13" s="25">
        <v>5.2883338373036697</v>
      </c>
      <c r="AAS13" s="25">
        <v>10.7975414825796</v>
      </c>
      <c r="AAT13" s="25">
        <v>12.237380138544401</v>
      </c>
      <c r="AAU13" s="25">
        <v>62.973789559756597</v>
      </c>
      <c r="AAV13" s="25">
        <v>50.736409421212301</v>
      </c>
      <c r="AAW13" s="25">
        <v>27.1248630165734</v>
      </c>
      <c r="AAX13" s="25">
        <v>20.9403351203601</v>
      </c>
      <c r="AAY13" s="25">
        <v>5.9567455587039699</v>
      </c>
      <c r="AAZ13" s="5">
        <v>185.42099999999999</v>
      </c>
      <c r="ABA13" s="5">
        <v>171.244</v>
      </c>
      <c r="ABB13" s="5">
        <v>158.28299999999999</v>
      </c>
      <c r="ABC13" s="5">
        <v>144.47499999999999</v>
      </c>
      <c r="ABD13" s="5">
        <v>119.976</v>
      </c>
      <c r="ABE13" s="5">
        <v>100.004</v>
      </c>
      <c r="ABF13" s="5">
        <v>64.709999999999994</v>
      </c>
      <c r="ABG13" s="5">
        <v>50.357999999999997</v>
      </c>
      <c r="ABH13" s="5">
        <v>53.636000000000003</v>
      </c>
      <c r="ABI13" s="5">
        <v>55.604999999999997</v>
      </c>
      <c r="ABJ13" s="5">
        <v>50.427</v>
      </c>
      <c r="ABK13" s="5">
        <v>37.447000000000003</v>
      </c>
      <c r="ABL13" s="5">
        <v>24.518999999999998</v>
      </c>
      <c r="ABM13" s="5">
        <v>26.532</v>
      </c>
      <c r="ABN13" s="5">
        <v>19.263999999999999</v>
      </c>
      <c r="ABO13" s="5">
        <v>11.848000000000001</v>
      </c>
      <c r="ABP13" s="5">
        <v>5.4470000000000001</v>
      </c>
      <c r="ABQ13" s="5">
        <v>2.2240000000000002</v>
      </c>
      <c r="ABR13" s="5">
        <v>0.495</v>
      </c>
      <c r="ABS13" s="5">
        <v>6.4000000000000001E-2</v>
      </c>
      <c r="ABT13" s="5">
        <v>4.0000000000000001E-3</v>
      </c>
      <c r="ABU13" s="5">
        <v>289.06799999999998</v>
      </c>
      <c r="ABV13" s="5">
        <v>306.54399999999998</v>
      </c>
      <c r="ABW13" s="5">
        <v>293.83100000000002</v>
      </c>
      <c r="ABX13" s="5">
        <v>291.37099999999998</v>
      </c>
      <c r="ABY13" s="5">
        <v>294.13799999999998</v>
      </c>
      <c r="ABZ13" s="5">
        <v>280.101</v>
      </c>
      <c r="ACA13" s="5">
        <v>239.80500000000001</v>
      </c>
      <c r="ACB13" s="5">
        <v>228.624</v>
      </c>
      <c r="ACC13" s="5">
        <v>224.488</v>
      </c>
      <c r="ACD13" s="5">
        <v>207.15700000000001</v>
      </c>
      <c r="ACE13" s="5">
        <v>213.215</v>
      </c>
      <c r="ACF13" s="5">
        <v>197.62899999999999</v>
      </c>
      <c r="ACG13" s="5">
        <v>134.29300000000001</v>
      </c>
      <c r="ACH13" s="5">
        <v>91.716999999999999</v>
      </c>
      <c r="ACI13" s="5">
        <v>62.981000000000002</v>
      </c>
      <c r="ACJ13" s="5">
        <v>38.67</v>
      </c>
      <c r="ACK13" s="5">
        <v>26.526</v>
      </c>
      <c r="ACL13" s="5">
        <v>12.29</v>
      </c>
      <c r="ACM13" s="5">
        <v>2.8610000000000002</v>
      </c>
      <c r="ACN13" s="5">
        <v>0.41099999999999998</v>
      </c>
      <c r="ACO13" s="5">
        <v>2.5999999999999999E-2</v>
      </c>
      <c r="ACP13" s="5">
        <v>222.571</v>
      </c>
      <c r="ACQ13" s="5">
        <v>226.34899999999999</v>
      </c>
      <c r="ACR13" s="5">
        <v>216.34399999999999</v>
      </c>
      <c r="ACS13" s="5">
        <v>234.589</v>
      </c>
      <c r="ACT13" s="5">
        <v>224.37</v>
      </c>
      <c r="ACU13" s="5">
        <v>225.916</v>
      </c>
      <c r="ACV13" s="5">
        <v>232.608</v>
      </c>
      <c r="ACW13" s="5">
        <v>227.23500000000001</v>
      </c>
      <c r="ACX13" s="5">
        <v>197.85900000000001</v>
      </c>
      <c r="ACY13" s="5">
        <v>194.267</v>
      </c>
      <c r="ACZ13" s="5">
        <v>193.43700000000001</v>
      </c>
      <c r="ADA13" s="5">
        <v>177.958</v>
      </c>
      <c r="ADB13" s="5">
        <v>183.05699999999999</v>
      </c>
      <c r="ADC13" s="5">
        <v>164.89699999999999</v>
      </c>
      <c r="ADD13" s="5">
        <v>102.816</v>
      </c>
      <c r="ADE13" s="5">
        <v>60.406999999999996</v>
      </c>
      <c r="ADF13" s="5">
        <v>32.048000000000002</v>
      </c>
      <c r="ADG13" s="5">
        <v>13.124000000000001</v>
      </c>
      <c r="ADH13" s="5">
        <v>5.1660000000000004</v>
      </c>
      <c r="ADI13" s="5">
        <v>0.98099999999999998</v>
      </c>
      <c r="ADJ13" s="5">
        <v>6.7000000000000004E-2</v>
      </c>
      <c r="ADK13" s="5">
        <v>176.91800000000001</v>
      </c>
      <c r="ADL13" s="5">
        <v>177.27500000000001</v>
      </c>
      <c r="ADM13" s="5">
        <v>184.006</v>
      </c>
      <c r="ADN13" s="5">
        <v>197.762</v>
      </c>
      <c r="ADO13" s="5">
        <v>211.09899999999999</v>
      </c>
      <c r="ADP13" s="5">
        <v>212.72499999999999</v>
      </c>
      <c r="ADQ13" s="5">
        <v>201.422</v>
      </c>
      <c r="ADR13" s="5">
        <v>219.78</v>
      </c>
      <c r="ADS13" s="5">
        <v>211.012</v>
      </c>
      <c r="ADT13" s="5">
        <v>213.661</v>
      </c>
      <c r="ADU13" s="5">
        <v>220.15700000000001</v>
      </c>
      <c r="ADV13" s="5">
        <v>213.608</v>
      </c>
      <c r="ADW13" s="5">
        <v>182.38800000000001</v>
      </c>
      <c r="ADX13" s="5">
        <v>172.87700000000001</v>
      </c>
      <c r="ADY13" s="5">
        <v>160.40299999999999</v>
      </c>
      <c r="ADZ13" s="5">
        <v>129.709</v>
      </c>
      <c r="AEA13" s="5">
        <v>106.13200000000001</v>
      </c>
      <c r="AEB13" s="5">
        <v>63.372</v>
      </c>
      <c r="AEC13" s="5">
        <v>19.651</v>
      </c>
      <c r="AED13" s="5">
        <v>3.8159999999999998</v>
      </c>
      <c r="AEE13" s="5">
        <v>0.39900000000000002</v>
      </c>
      <c r="AEF13" s="5">
        <v>178.48599999999999</v>
      </c>
      <c r="AEG13" s="5">
        <v>165.489</v>
      </c>
      <c r="AEH13" s="5">
        <v>153.6</v>
      </c>
      <c r="AEI13" s="5">
        <v>142.93</v>
      </c>
      <c r="AEJ13" s="5">
        <v>124.56100000000001</v>
      </c>
      <c r="AEK13" s="5">
        <v>107.386</v>
      </c>
      <c r="AEL13" s="5">
        <v>72.108000000000004</v>
      </c>
      <c r="AEM13" s="5">
        <v>61.137</v>
      </c>
      <c r="AEN13" s="5">
        <v>58.918999999999997</v>
      </c>
      <c r="AEO13" s="5">
        <v>55.423000000000002</v>
      </c>
      <c r="AEP13" s="5">
        <v>49.536999999999999</v>
      </c>
      <c r="AEQ13" s="5">
        <v>37.341000000000001</v>
      </c>
      <c r="AER13" s="5">
        <v>25.084</v>
      </c>
      <c r="AES13" s="5">
        <v>28.61</v>
      </c>
      <c r="AET13" s="5">
        <v>21.404</v>
      </c>
      <c r="AEU13" s="5">
        <v>14.042999999999999</v>
      </c>
      <c r="AEV13" s="5">
        <v>6.8179999999999996</v>
      </c>
      <c r="AEW13" s="5">
        <v>3.1139999999999999</v>
      </c>
      <c r="AEX13" s="5">
        <v>0.82199999999999995</v>
      </c>
      <c r="AEY13" s="5">
        <v>0.123</v>
      </c>
      <c r="AEZ13" s="5">
        <v>0.01</v>
      </c>
      <c r="AFA13" s="5">
        <v>277.05900000000003</v>
      </c>
      <c r="AFB13" s="5">
        <v>279.48599999999999</v>
      </c>
      <c r="AFC13" s="5">
        <v>265.065</v>
      </c>
      <c r="AFD13" s="5">
        <v>284.73</v>
      </c>
      <c r="AFE13" s="5">
        <v>299.03399999999999</v>
      </c>
      <c r="AFF13" s="5">
        <v>303.30099999999999</v>
      </c>
      <c r="AFG13" s="5">
        <v>282.214</v>
      </c>
      <c r="AFH13" s="5">
        <v>259.00299999999999</v>
      </c>
      <c r="AFI13" s="5">
        <v>228.53</v>
      </c>
      <c r="AFJ13" s="5">
        <v>202.56800000000001</v>
      </c>
      <c r="AFK13" s="5">
        <v>177.15799999999999</v>
      </c>
      <c r="AFL13" s="5">
        <v>136.77600000000001</v>
      </c>
      <c r="AFM13" s="5">
        <v>114.998</v>
      </c>
      <c r="AFN13" s="5">
        <v>106.759</v>
      </c>
      <c r="AFO13" s="5">
        <v>68.5</v>
      </c>
      <c r="AFP13" s="5">
        <v>41.421999999999997</v>
      </c>
      <c r="AFQ13" s="5">
        <v>36.247999999999998</v>
      </c>
      <c r="AFR13" s="5">
        <v>20.38</v>
      </c>
      <c r="AFS13" s="5">
        <v>5.327</v>
      </c>
      <c r="AFT13" s="5">
        <v>1.014</v>
      </c>
      <c r="AFU13" s="5">
        <v>0.124</v>
      </c>
      <c r="AFV13" s="5">
        <v>212.238</v>
      </c>
      <c r="AFW13" s="5">
        <v>216.80500000000001</v>
      </c>
      <c r="AFX13" s="5">
        <v>204.005</v>
      </c>
      <c r="AFY13" s="5">
        <v>201.92500000000001</v>
      </c>
      <c r="AFZ13" s="5">
        <v>190.947</v>
      </c>
      <c r="AGA13" s="5">
        <v>214.95500000000001</v>
      </c>
      <c r="AGB13" s="5">
        <v>232.59200000000001</v>
      </c>
      <c r="AGC13" s="5">
        <v>245.143</v>
      </c>
      <c r="AGD13" s="5">
        <v>235.447</v>
      </c>
      <c r="AGE13" s="5">
        <v>220.86699999999999</v>
      </c>
      <c r="AGF13" s="5">
        <v>195.339</v>
      </c>
      <c r="AGG13" s="5">
        <v>173.571</v>
      </c>
      <c r="AGH13" s="5">
        <v>151.82400000000001</v>
      </c>
      <c r="AGI13" s="5">
        <v>115.133</v>
      </c>
      <c r="AGJ13" s="5">
        <v>93.481999999999999</v>
      </c>
      <c r="AGK13" s="5">
        <v>79.762</v>
      </c>
      <c r="AGL13" s="5">
        <v>41.805999999999997</v>
      </c>
      <c r="AGM13" s="5">
        <v>18.596</v>
      </c>
      <c r="AGN13" s="5">
        <v>10.916</v>
      </c>
      <c r="AGO13" s="5">
        <v>3.1139999999999999</v>
      </c>
      <c r="AGP13" s="5">
        <v>0.309</v>
      </c>
      <c r="AGQ13" s="5">
        <v>168.31299999999999</v>
      </c>
      <c r="AGR13" s="5">
        <v>168.595</v>
      </c>
      <c r="AGS13" s="5">
        <v>175.005</v>
      </c>
      <c r="AGT13" s="5">
        <v>188.29</v>
      </c>
      <c r="AGU13" s="5">
        <v>201.72499999999999</v>
      </c>
      <c r="AGV13" s="5">
        <v>204.62100000000001</v>
      </c>
      <c r="AGW13" s="5">
        <v>190.19499999999999</v>
      </c>
      <c r="AGX13" s="5">
        <v>187.74700000000001</v>
      </c>
      <c r="AGY13" s="5">
        <v>178.08</v>
      </c>
      <c r="AGZ13" s="5">
        <v>202.87899999999999</v>
      </c>
      <c r="AHA13" s="5">
        <v>220.34200000000001</v>
      </c>
      <c r="AHB13" s="5">
        <v>232.19</v>
      </c>
      <c r="AHC13" s="5">
        <v>221.34800000000001</v>
      </c>
      <c r="AHD13" s="5">
        <v>203.547</v>
      </c>
      <c r="AHE13" s="5">
        <v>171.97900000000001</v>
      </c>
      <c r="AHF13" s="5">
        <v>139.63800000000001</v>
      </c>
      <c r="AHG13" s="5">
        <v>102.488</v>
      </c>
      <c r="AHH13" s="5">
        <v>56.127000000000002</v>
      </c>
      <c r="AHI13" s="5">
        <v>26.196000000000002</v>
      </c>
      <c r="AHJ13" s="5">
        <v>9.327</v>
      </c>
      <c r="AHK13" s="5">
        <v>1.3580000000000001</v>
      </c>
      <c r="AHL13" s="5">
        <v>287.40499999999997</v>
      </c>
      <c r="AHM13" s="5">
        <v>244.53700000000001</v>
      </c>
      <c r="AHN13" s="5">
        <v>207.39</v>
      </c>
      <c r="AHO13" s="5">
        <v>576.101</v>
      </c>
      <c r="AHP13" s="5">
        <v>593.17200000000003</v>
      </c>
      <c r="AHQ13" s="5">
        <v>583.40200000000004</v>
      </c>
      <c r="AHR13" s="5">
        <v>436.51400000000001</v>
      </c>
      <c r="AHS13" s="5">
        <v>415.31700000000001</v>
      </c>
      <c r="AHT13" s="5">
        <v>440.87099999999998</v>
      </c>
      <c r="AHU13" s="5">
        <v>386.05200000000002</v>
      </c>
      <c r="AHV13" s="5">
        <v>412.82400000000001</v>
      </c>
      <c r="AHW13" s="5">
        <v>417.346</v>
      </c>
      <c r="AHX13" s="25">
        <v>7.0513415544511897</v>
      </c>
      <c r="AHY13" s="25">
        <v>5.1387576902345797</v>
      </c>
      <c r="AHZ13" s="25">
        <v>0.64228620816344695</v>
      </c>
      <c r="AIA13" s="25">
        <v>10.7625825657659</v>
      </c>
      <c r="AIB13" s="25">
        <v>6.8538826793365999</v>
      </c>
      <c r="AIC13" s="25">
        <v>1.22575999506366</v>
      </c>
      <c r="AID13" s="25">
        <v>17.938493641396601</v>
      </c>
      <c r="AIE13" s="25">
        <v>12.1013397039476</v>
      </c>
      <c r="AIF13" s="25">
        <v>1.6385496988902699</v>
      </c>
      <c r="AIG13" s="25">
        <v>25.585814289183102</v>
      </c>
      <c r="AIH13" s="25">
        <v>20.022103782229902</v>
      </c>
      <c r="AII13" s="25">
        <v>5.8987142834482098</v>
      </c>
      <c r="AIJ13" s="25">
        <v>7.6535737923172</v>
      </c>
      <c r="AIK13" s="25">
        <v>5.7342887420664201</v>
      </c>
      <c r="AIL13" s="25">
        <v>0.83301133559560703</v>
      </c>
      <c r="AIM13" s="25">
        <v>11.646236122649301</v>
      </c>
      <c r="AIN13" s="25">
        <v>8.2536605052488508</v>
      </c>
      <c r="AIO13" s="25">
        <v>1.8613173570727299</v>
      </c>
      <c r="AIP13" s="25">
        <v>16.834903896198998</v>
      </c>
      <c r="AIQ13" s="25">
        <v>11.8713498471284</v>
      </c>
      <c r="AIR13" s="25">
        <v>2.4434937373642298</v>
      </c>
      <c r="AIS13" s="25">
        <v>28.677257468484498</v>
      </c>
      <c r="AIT13" s="25">
        <v>21.8665288200887</v>
      </c>
      <c r="AIU13" s="25">
        <v>6.0152800470155299</v>
      </c>
      <c r="AIV13" s="31">
        <v>58.500903255390902</v>
      </c>
      <c r="AIW13" s="25">
        <v>55.740346709135103</v>
      </c>
      <c r="AIX13" s="25">
        <v>52.4381764440271</v>
      </c>
      <c r="AIY13" s="25">
        <v>51.091391883095497</v>
      </c>
      <c r="AIZ13" s="25">
        <v>53.054535577922501</v>
      </c>
      <c r="AJA13" s="26">
        <v>55.269851918628603</v>
      </c>
      <c r="AJB13" s="25">
        <v>70.937531619710498</v>
      </c>
      <c r="AJC13" s="25">
        <v>79.403261558133494</v>
      </c>
      <c r="AJD13" s="25">
        <v>90.7007580760189</v>
      </c>
      <c r="AJE13" s="25">
        <v>95.727687804658999</v>
      </c>
      <c r="AJF13" s="25">
        <v>88.485298967752698</v>
      </c>
      <c r="AJG13" s="25">
        <v>80.930464853109498</v>
      </c>
      <c r="AJH13" s="25">
        <v>80.339834060447899</v>
      </c>
      <c r="AJI13" s="25">
        <v>78.703854071555895</v>
      </c>
      <c r="AJJ13" s="25">
        <v>73.960577247109995</v>
      </c>
      <c r="AJK13" s="25">
        <v>60.734918825740699</v>
      </c>
      <c r="AJL13" s="25">
        <v>58.211638111690903</v>
      </c>
      <c r="AJM13" s="25">
        <v>56.956702265148401</v>
      </c>
      <c r="AJN13" s="25">
        <v>47.437235800382197</v>
      </c>
      <c r="AJO13" s="25">
        <v>50.750292204008602</v>
      </c>
      <c r="AJP13" s="25">
        <v>48.407145433715399</v>
      </c>
      <c r="AJQ13" s="25">
        <v>47.436541566662399</v>
      </c>
      <c r="AJR13" s="25">
        <v>49.132936566210198</v>
      </c>
      <c r="AJS13" s="25">
        <v>52.433659765338199</v>
      </c>
      <c r="AJT13" s="25">
        <v>53.939306881691898</v>
      </c>
      <c r="AJU13" s="25">
        <v>55.780479985972697</v>
      </c>
      <c r="AJV13" s="25">
        <v>58.796224110205003</v>
      </c>
      <c r="AJW13" s="25">
        <v>62.864938432366699</v>
      </c>
      <c r="AJX13" s="25">
        <v>68.258919037680499</v>
      </c>
      <c r="AJY13" s="25">
        <v>72.588860938200199</v>
      </c>
      <c r="AJZ13" s="25">
        <v>74.924055303234297</v>
      </c>
      <c r="AKA13" s="25">
        <v>75.562033146156907</v>
      </c>
      <c r="AKB13" s="25">
        <v>77.301055657825998</v>
      </c>
      <c r="AKC13" s="25">
        <v>78.846067215239103</v>
      </c>
      <c r="AKD13" s="25">
        <v>82.1854504947826</v>
      </c>
      <c r="AKE13" s="25">
        <v>85.589468764328103</v>
      </c>
      <c r="AKF13" s="25">
        <v>87.668305868077994</v>
      </c>
      <c r="AKG13" s="25">
        <v>70.530439549646402</v>
      </c>
      <c r="AKH13" s="25">
        <v>69.559741646816207</v>
      </c>
      <c r="AKI13" s="25">
        <v>64.810653241506998</v>
      </c>
      <c r="AKJ13" s="25">
        <v>52.431720052442799</v>
      </c>
      <c r="AKK13" s="25">
        <v>49.194361850431598</v>
      </c>
      <c r="AKL13" s="25">
        <v>47.632184875605702</v>
      </c>
      <c r="AKM13" s="25">
        <v>38.062992065044199</v>
      </c>
      <c r="AKN13" s="25">
        <v>41.211738005212901</v>
      </c>
      <c r="AKO13" s="25">
        <v>37.2038164584499</v>
      </c>
      <c r="AKP13" s="25">
        <v>33.5446655459737</v>
      </c>
      <c r="AKQ13" s="25">
        <v>31.2552089527303</v>
      </c>
      <c r="AKR13" s="25">
        <v>30.172100931623199</v>
      </c>
      <c r="AKS13" s="25">
        <v>28.174764313219001</v>
      </c>
      <c r="AKT13" s="25">
        <v>26.3538277415736</v>
      </c>
      <c r="AKU13" s="25">
        <v>25.54376262305</v>
      </c>
      <c r="AKV13" s="25">
        <v>25.683558722642001</v>
      </c>
      <c r="AKW13" s="25">
        <v>26.277919621434201</v>
      </c>
      <c r="AKX13" s="25">
        <v>26.446421702307099</v>
      </c>
      <c r="AKY13" s="25">
        <v>25.9380599008209</v>
      </c>
      <c r="AKZ13" s="25">
        <v>25.112370734654299</v>
      </c>
      <c r="ALA13" s="25">
        <v>24.746113724688101</v>
      </c>
      <c r="ALB13" s="25">
        <v>24.757076789417798</v>
      </c>
      <c r="ALC13" s="25">
        <v>25.225368471167901</v>
      </c>
      <c r="ALD13" s="25">
        <v>25.635578958865999</v>
      </c>
      <c r="ALE13" s="25">
        <v>25.6287249906695</v>
      </c>
      <c r="ALF13" s="25">
        <v>9.8093945108015408</v>
      </c>
      <c r="ALG13" s="25">
        <v>9.1441124247396406</v>
      </c>
      <c r="ALH13" s="25">
        <v>9.1499240056029194</v>
      </c>
      <c r="ALI13" s="25">
        <v>8.3031987732979093</v>
      </c>
      <c r="ALJ13" s="25">
        <v>9.0172762612592994</v>
      </c>
      <c r="ALK13" s="25">
        <v>9.3245173895426596</v>
      </c>
      <c r="ALL13" s="25">
        <v>9.3742437353379593</v>
      </c>
      <c r="ALM13" s="25">
        <v>9.5385541987956497</v>
      </c>
      <c r="ALN13" s="25">
        <v>11.203328975265601</v>
      </c>
      <c r="ALO13" s="25">
        <v>13.8918760206887</v>
      </c>
      <c r="ALP13" s="25">
        <v>17.877727613479902</v>
      </c>
      <c r="ALQ13" s="25">
        <v>22.2615588337151</v>
      </c>
      <c r="ALR13" s="25">
        <v>25.764542568472901</v>
      </c>
      <c r="ALS13" s="25">
        <v>29.4266522443992</v>
      </c>
      <c r="ALT13" s="25">
        <v>33.252461487154903</v>
      </c>
      <c r="ALU13" s="25">
        <v>37.181379709724702</v>
      </c>
      <c r="ALV13" s="25">
        <v>41.980999416246199</v>
      </c>
      <c r="ALW13" s="25">
        <v>46.1424392358931</v>
      </c>
      <c r="ALX13" s="25">
        <v>48.985995402413401</v>
      </c>
      <c r="ALY13" s="25">
        <v>50.449662411502601</v>
      </c>
      <c r="ALZ13" s="25">
        <v>52.554941933137897</v>
      </c>
      <c r="AMA13" s="25">
        <v>54.088990425821301</v>
      </c>
      <c r="AMB13" s="25">
        <v>56.960082023614703</v>
      </c>
      <c r="AMC13" s="25">
        <v>59.953889805462097</v>
      </c>
      <c r="AMD13" s="25">
        <v>62.039580877408497</v>
      </c>
    </row>
    <row r="14" spans="1:1018">
      <c r="A14" s="6" t="s">
        <v>82</v>
      </c>
      <c r="B14" s="5">
        <v>1685.501</v>
      </c>
      <c r="C14" s="5">
        <v>1758.8320000000001</v>
      </c>
      <c r="D14" s="5">
        <v>1836.0070000000001</v>
      </c>
      <c r="E14" s="5">
        <v>1914.2670000000001</v>
      </c>
      <c r="F14" s="5">
        <v>1989.838</v>
      </c>
      <c r="G14" s="5">
        <v>2060.0259999999998</v>
      </c>
      <c r="H14" s="5">
        <v>2123.6179999999999</v>
      </c>
      <c r="I14" s="5">
        <v>2181.364</v>
      </c>
      <c r="J14" s="5">
        <v>2234.915</v>
      </c>
      <c r="K14" s="5">
        <v>2286.8229999999999</v>
      </c>
      <c r="L14" s="5">
        <v>2338.9349999999999</v>
      </c>
      <c r="M14" s="5">
        <v>2391.8719999999998</v>
      </c>
      <c r="N14" s="5">
        <v>2444.9090000000001</v>
      </c>
      <c r="O14" s="5">
        <v>2496.9270000000001</v>
      </c>
      <c r="P14" s="5">
        <v>2546.2489999999998</v>
      </c>
      <c r="Q14" s="5">
        <v>2591.8159999999998</v>
      </c>
      <c r="R14" s="5">
        <v>2633.127</v>
      </c>
      <c r="S14" s="5">
        <v>2670.9279999999999</v>
      </c>
      <c r="T14" s="5">
        <v>2706.8020000000001</v>
      </c>
      <c r="U14" s="5">
        <v>2742.9720000000002</v>
      </c>
      <c r="V14" s="5">
        <v>2780.9789999999998</v>
      </c>
      <c r="W14" s="5">
        <v>2821.2669999999998</v>
      </c>
      <c r="X14" s="5">
        <v>2863.2249999999999</v>
      </c>
      <c r="Y14" s="5">
        <v>2906.0610000000001</v>
      </c>
      <c r="Z14" s="5">
        <v>2948.5549999999998</v>
      </c>
      <c r="AA14" s="5">
        <v>2989.68</v>
      </c>
      <c r="AB14" s="5">
        <v>3029.857</v>
      </c>
      <c r="AC14" s="5">
        <v>3069.17</v>
      </c>
      <c r="AD14" s="5">
        <v>3105.96</v>
      </c>
      <c r="AE14" s="5">
        <v>3138.0590000000002</v>
      </c>
      <c r="AF14" s="5">
        <v>3164.248</v>
      </c>
      <c r="AG14" s="5">
        <v>3183.328</v>
      </c>
      <c r="AH14" s="5">
        <v>3196.569</v>
      </c>
      <c r="AI14" s="5">
        <v>3208.2359999999999</v>
      </c>
      <c r="AJ14" s="5">
        <v>3224.1860000000001</v>
      </c>
      <c r="AK14" s="5">
        <v>3248.49</v>
      </c>
      <c r="AL14" s="5">
        <v>3282.817</v>
      </c>
      <c r="AM14" s="5">
        <v>3325.6</v>
      </c>
      <c r="AN14" s="5">
        <v>3373.7579999999998</v>
      </c>
      <c r="AO14" s="5">
        <v>3422.6190000000001</v>
      </c>
      <c r="AP14" s="5">
        <v>3468.7370000000001</v>
      </c>
      <c r="AQ14" s="5">
        <v>3511.2269999999999</v>
      </c>
      <c r="AR14" s="5">
        <v>3550.94</v>
      </c>
      <c r="AS14" s="5">
        <v>3588.3049999999998</v>
      </c>
      <c r="AT14" s="5">
        <v>3624.2550000000001</v>
      </c>
      <c r="AU14" s="5">
        <v>3659.4630000000002</v>
      </c>
      <c r="AV14" s="5">
        <v>3693.8560000000002</v>
      </c>
      <c r="AW14" s="5">
        <v>3727.0010000000002</v>
      </c>
      <c r="AX14" s="5">
        <v>3758.951</v>
      </c>
      <c r="AY14" s="5">
        <v>3789.7719999999999</v>
      </c>
      <c r="AZ14" s="5">
        <v>3819.4960000000001</v>
      </c>
      <c r="BA14" s="5">
        <v>3848.16</v>
      </c>
      <c r="BB14" s="5">
        <v>3875.788</v>
      </c>
      <c r="BC14" s="5">
        <v>3902.4659999999999</v>
      </c>
      <c r="BD14" s="5">
        <v>3928.3220000000001</v>
      </c>
      <c r="BE14" s="5">
        <v>3953.4369999999999</v>
      </c>
      <c r="BF14" s="5">
        <v>3977.8330000000001</v>
      </c>
      <c r="BG14" s="5">
        <v>4001.5189999999998</v>
      </c>
      <c r="BH14" s="5">
        <v>4024.4789999999998</v>
      </c>
      <c r="BI14" s="5">
        <v>4046.6819999999998</v>
      </c>
      <c r="BJ14" s="5">
        <v>4068.125</v>
      </c>
      <c r="BK14" s="5">
        <v>4088.7930000000001</v>
      </c>
      <c r="BL14" s="5">
        <v>4108.6589999999997</v>
      </c>
      <c r="BM14" s="5">
        <v>4127.6499999999996</v>
      </c>
      <c r="BN14" s="5">
        <v>4145.6809999999996</v>
      </c>
      <c r="BO14" s="5">
        <v>4162.6719999999996</v>
      </c>
      <c r="BP14" s="5">
        <v>4178.5929999999998</v>
      </c>
      <c r="BQ14" s="5">
        <v>4193.4279999999999</v>
      </c>
      <c r="BR14" s="5">
        <v>4207.0889999999999</v>
      </c>
      <c r="BS14" s="5">
        <v>4219.4849999999997</v>
      </c>
      <c r="BT14" s="5">
        <v>4230.5320000000002</v>
      </c>
      <c r="BU14" s="5">
        <v>4240.2290000000003</v>
      </c>
      <c r="BV14" s="5">
        <v>4248.5810000000001</v>
      </c>
      <c r="BW14" s="5">
        <v>4255.6049999999996</v>
      </c>
      <c r="BX14" s="5">
        <v>4261.3580000000002</v>
      </c>
      <c r="BY14" s="5">
        <v>4265.8549999999996</v>
      </c>
      <c r="BZ14" s="5">
        <v>4269.1260000000002</v>
      </c>
      <c r="CA14" s="5">
        <v>4271.25</v>
      </c>
      <c r="CB14" s="5">
        <v>4272.2780000000002</v>
      </c>
      <c r="CC14" s="5">
        <v>4272.3580000000002</v>
      </c>
      <c r="CD14" s="5">
        <v>4271.5789999999997</v>
      </c>
      <c r="CE14" s="5">
        <v>4270.0150000000003</v>
      </c>
      <c r="CF14" s="5">
        <v>4267.7280000000001</v>
      </c>
      <c r="CG14" s="5">
        <v>4264.8339999999998</v>
      </c>
      <c r="CH14" s="5">
        <v>4261.4399999999996</v>
      </c>
      <c r="CI14" s="5">
        <v>4257.6670000000004</v>
      </c>
      <c r="CJ14" s="5">
        <v>4253.58</v>
      </c>
      <c r="CK14" s="5">
        <v>4249.2179999999998</v>
      </c>
      <c r="CL14" s="5">
        <v>4244.6710000000003</v>
      </c>
      <c r="CM14" s="5">
        <v>4240.0200000000004</v>
      </c>
      <c r="CN14" s="5">
        <v>4235.3220000000001</v>
      </c>
      <c r="CO14" s="5">
        <v>4230.6220000000003</v>
      </c>
      <c r="CP14" s="5">
        <v>4225.9279999999999</v>
      </c>
      <c r="CQ14" s="5">
        <v>4221.2629999999999</v>
      </c>
      <c r="CR14" s="5">
        <v>4216.5870000000004</v>
      </c>
      <c r="CS14" s="5">
        <v>4211.915</v>
      </c>
      <c r="CT14" s="5">
        <v>4207.2280000000001</v>
      </c>
      <c r="CU14" s="5">
        <v>4202.5240000000003</v>
      </c>
      <c r="CV14" s="5">
        <v>4197.7569999999996</v>
      </c>
      <c r="CW14" s="5">
        <v>4192.8649999999998</v>
      </c>
      <c r="CX14" s="5">
        <v>4187.7879999999996</v>
      </c>
      <c r="CY14" s="5">
        <v>4182.5029999999997</v>
      </c>
      <c r="CZ14" s="5">
        <v>4176.9939999999997</v>
      </c>
      <c r="DA14" s="5">
        <v>4171.21</v>
      </c>
      <c r="DB14" s="5">
        <v>4165.0950000000003</v>
      </c>
      <c r="DC14" s="5">
        <v>4158.6189999999997</v>
      </c>
      <c r="DD14" s="5">
        <v>4151.7489999999998</v>
      </c>
      <c r="DE14" s="5">
        <v>4144.4799999999996</v>
      </c>
      <c r="DF14" s="5">
        <v>4136.759</v>
      </c>
      <c r="DG14" s="5">
        <v>4128.5680000000002</v>
      </c>
      <c r="DH14" s="5">
        <v>4119.8819999999996</v>
      </c>
      <c r="DI14" s="5">
        <v>4110.6930000000002</v>
      </c>
      <c r="DJ14" s="5">
        <v>4100.9989999999998</v>
      </c>
      <c r="DK14" s="5">
        <v>4090.819</v>
      </c>
      <c r="DL14" s="5">
        <v>4080.16</v>
      </c>
      <c r="DM14" s="5">
        <v>4069.0549999999998</v>
      </c>
      <c r="DN14" s="5">
        <v>4057.5169999999998</v>
      </c>
      <c r="DO14" s="5">
        <v>4045.5749999999998</v>
      </c>
      <c r="DP14" s="5">
        <v>4033.2530000000002</v>
      </c>
      <c r="DQ14" s="5">
        <v>4020.58</v>
      </c>
      <c r="DR14" s="5">
        <v>4007.5770000000002</v>
      </c>
      <c r="DS14" s="5">
        <v>1533.961</v>
      </c>
      <c r="DT14" s="5">
        <v>1588.9469999999999</v>
      </c>
      <c r="DU14" s="5">
        <v>1644.4359999999999</v>
      </c>
      <c r="DV14" s="5">
        <v>1700.415</v>
      </c>
      <c r="DW14" s="5">
        <v>1756.874</v>
      </c>
      <c r="DX14" s="5">
        <v>1813.7550000000001</v>
      </c>
      <c r="DY14" s="5">
        <v>1870.9829999999999</v>
      </c>
      <c r="DZ14" s="5">
        <v>1928.3530000000001</v>
      </c>
      <c r="EA14" s="5">
        <v>1985.5360000000001</v>
      </c>
      <c r="EB14" s="5">
        <v>2042.1120000000001</v>
      </c>
      <c r="EC14" s="5">
        <v>2097.7280000000001</v>
      </c>
      <c r="ED14" s="5">
        <v>2152.373</v>
      </c>
      <c r="EE14" s="5">
        <v>2205.9870000000001</v>
      </c>
      <c r="EF14" s="5">
        <v>2258.2069999999999</v>
      </c>
      <c r="EG14" s="5">
        <v>2308.6219999999998</v>
      </c>
      <c r="EH14" s="5">
        <v>2356.98</v>
      </c>
      <c r="EI14" s="5">
        <v>2403.0459999999998</v>
      </c>
      <c r="EJ14" s="5">
        <v>2447.08</v>
      </c>
      <c r="EK14" s="5">
        <v>2489.9720000000002</v>
      </c>
      <c r="EL14" s="5">
        <v>2532.9490000000001</v>
      </c>
      <c r="EM14" s="5">
        <v>2576.9140000000002</v>
      </c>
      <c r="EN14" s="5">
        <v>2621.982</v>
      </c>
      <c r="EO14" s="5">
        <v>2667.8719999999998</v>
      </c>
      <c r="EP14" s="5">
        <v>2714.4839999999999</v>
      </c>
      <c r="EQ14" s="5">
        <v>2761.6080000000002</v>
      </c>
      <c r="ER14" s="5">
        <v>2808.9349999999999</v>
      </c>
      <c r="ES14" s="5">
        <v>2857.0169999999998</v>
      </c>
      <c r="ET14" s="5">
        <v>2905.616</v>
      </c>
      <c r="EU14" s="5">
        <v>2952.78</v>
      </c>
      <c r="EV14" s="5">
        <v>2995.9279999999999</v>
      </c>
      <c r="EW14" s="5">
        <v>3033.4189999999999</v>
      </c>
      <c r="EX14" s="5">
        <v>3064.11</v>
      </c>
      <c r="EY14" s="5">
        <v>3089.1819999999998</v>
      </c>
      <c r="EZ14" s="5">
        <v>3112.114</v>
      </c>
      <c r="FA14" s="5">
        <v>3137.8530000000001</v>
      </c>
      <c r="FB14" s="5">
        <v>3169.8249999999998</v>
      </c>
      <c r="FC14" s="5">
        <v>3209.3429999999998</v>
      </c>
      <c r="FD14" s="5">
        <v>3255.123</v>
      </c>
      <c r="FE14" s="5">
        <v>3304.8069999999998</v>
      </c>
      <c r="FF14" s="5">
        <v>3354.8339999999998</v>
      </c>
      <c r="FG14" s="5">
        <v>3402.55</v>
      </c>
      <c r="FH14" s="5">
        <v>3447.3110000000001</v>
      </c>
      <c r="FI14" s="5">
        <v>3489.8090000000002</v>
      </c>
      <c r="FJ14" s="5">
        <v>3530.3510000000001</v>
      </c>
      <c r="FK14" s="5">
        <v>3569.6619999999998</v>
      </c>
      <c r="FL14" s="5">
        <v>3608.252</v>
      </c>
      <c r="FM14" s="5">
        <v>3646.058</v>
      </c>
      <c r="FN14" s="5">
        <v>3682.7869999999998</v>
      </c>
      <c r="FO14" s="5">
        <v>3718.46</v>
      </c>
      <c r="FP14" s="5">
        <v>3753.1619999999998</v>
      </c>
      <c r="FQ14" s="5">
        <v>3786.9180000000001</v>
      </c>
      <c r="FR14" s="5">
        <v>3819.7570000000001</v>
      </c>
      <c r="FS14" s="5">
        <v>3851.723</v>
      </c>
      <c r="FT14" s="5">
        <v>3882.8719999999998</v>
      </c>
      <c r="FU14" s="5">
        <v>3913.328</v>
      </c>
      <c r="FV14" s="5">
        <v>3943.1559999999999</v>
      </c>
      <c r="FW14" s="5">
        <v>3972.3919999999998</v>
      </c>
      <c r="FX14" s="5">
        <v>4001.011</v>
      </c>
      <c r="FY14" s="5">
        <v>4028.9830000000002</v>
      </c>
      <c r="FZ14" s="5">
        <v>4056.2890000000002</v>
      </c>
      <c r="GA14" s="5">
        <v>4082.8620000000001</v>
      </c>
      <c r="GB14" s="5">
        <v>4108.701</v>
      </c>
      <c r="GC14" s="5">
        <v>4133.7520000000004</v>
      </c>
      <c r="GD14" s="5">
        <v>4157.9229999999998</v>
      </c>
      <c r="GE14" s="5">
        <v>4181.1040000000003</v>
      </c>
      <c r="GF14" s="5">
        <v>4203.1859999999997</v>
      </c>
      <c r="GG14" s="5">
        <v>4224.1270000000004</v>
      </c>
      <c r="GH14" s="5">
        <v>4243.8739999999998</v>
      </c>
      <c r="GI14" s="5">
        <v>4262.33</v>
      </c>
      <c r="GJ14" s="5">
        <v>4279.3590000000004</v>
      </c>
      <c r="GK14" s="5">
        <v>4294.88</v>
      </c>
      <c r="GL14" s="5">
        <v>4308.8540000000003</v>
      </c>
      <c r="GM14" s="5">
        <v>4321.2740000000003</v>
      </c>
      <c r="GN14" s="5">
        <v>4332.116</v>
      </c>
      <c r="GO14" s="5">
        <v>4341.375</v>
      </c>
      <c r="GP14" s="5">
        <v>4349.0770000000002</v>
      </c>
      <c r="GQ14" s="5">
        <v>4355.2070000000003</v>
      </c>
      <c r="GR14" s="5">
        <v>4359.8149999999996</v>
      </c>
      <c r="GS14" s="5">
        <v>4362.9870000000001</v>
      </c>
      <c r="GT14" s="5">
        <v>4364.8059999999996</v>
      </c>
      <c r="GU14" s="5">
        <v>4365.3649999999998</v>
      </c>
      <c r="GV14" s="5">
        <v>4364.7349999999997</v>
      </c>
      <c r="GW14" s="5">
        <v>4362.9740000000002</v>
      </c>
      <c r="GX14" s="5">
        <v>4360.2060000000001</v>
      </c>
      <c r="GY14" s="5">
        <v>4356.5659999999998</v>
      </c>
      <c r="GZ14" s="5">
        <v>4352.1710000000003</v>
      </c>
      <c r="HA14" s="5">
        <v>4347.1040000000003</v>
      </c>
      <c r="HB14" s="5">
        <v>4341.43</v>
      </c>
      <c r="HC14" s="5">
        <v>4335.2479999999996</v>
      </c>
      <c r="HD14" s="5">
        <v>4328.652</v>
      </c>
      <c r="HE14" s="5">
        <v>4321.7079999999996</v>
      </c>
      <c r="HF14" s="5">
        <v>4314.5</v>
      </c>
      <c r="HG14" s="5">
        <v>4307.0450000000001</v>
      </c>
      <c r="HH14" s="5">
        <v>4299.4170000000004</v>
      </c>
      <c r="HI14" s="5">
        <v>4291.6480000000001</v>
      </c>
      <c r="HJ14" s="5">
        <v>4283.7830000000004</v>
      </c>
      <c r="HK14" s="5">
        <v>4275.8289999999997</v>
      </c>
      <c r="HL14" s="5">
        <v>4267.8109999999997</v>
      </c>
      <c r="HM14" s="5">
        <v>4259.6840000000002</v>
      </c>
      <c r="HN14" s="5">
        <v>4251.4219999999996</v>
      </c>
      <c r="HO14" s="5">
        <v>4242.9660000000003</v>
      </c>
      <c r="HP14" s="5">
        <v>4234.3209999999999</v>
      </c>
      <c r="HQ14" s="5">
        <v>4225.4650000000001</v>
      </c>
      <c r="HR14" s="5">
        <v>4216.3710000000001</v>
      </c>
      <c r="HS14" s="5">
        <v>4206.9920000000002</v>
      </c>
      <c r="HT14" s="5">
        <v>4197.2910000000002</v>
      </c>
      <c r="HU14" s="5">
        <v>4187.2560000000003</v>
      </c>
      <c r="HV14" s="5">
        <v>4176.8630000000003</v>
      </c>
      <c r="HW14" s="5">
        <v>4166.0879999999997</v>
      </c>
      <c r="HX14" s="5">
        <v>4154.902</v>
      </c>
      <c r="HY14" s="5">
        <v>4143.2749999999996</v>
      </c>
      <c r="HZ14" s="5">
        <v>4131.1980000000003</v>
      </c>
      <c r="IA14" s="5">
        <v>4118.6729999999998</v>
      </c>
      <c r="IB14" s="5">
        <v>4105.71</v>
      </c>
      <c r="IC14" s="5">
        <v>4092.328</v>
      </c>
      <c r="ID14" s="5">
        <v>4078.5239999999999</v>
      </c>
      <c r="IE14" s="5">
        <v>4064.337</v>
      </c>
      <c r="IF14" s="5">
        <v>4049.7660000000001</v>
      </c>
      <c r="IG14" s="5">
        <v>4034.84</v>
      </c>
      <c r="IH14" s="5">
        <v>4019.5659999999998</v>
      </c>
      <c r="II14" s="5">
        <v>4003.9630000000002</v>
      </c>
      <c r="IJ14" s="5">
        <v>3219.462</v>
      </c>
      <c r="IK14" s="5">
        <v>3347.779</v>
      </c>
      <c r="IL14" s="5">
        <v>3480.4430000000002</v>
      </c>
      <c r="IM14" s="5">
        <v>3614.6819999999998</v>
      </c>
      <c r="IN14" s="5">
        <v>3746.712</v>
      </c>
      <c r="IO14" s="5">
        <v>3873.7809999999999</v>
      </c>
      <c r="IP14" s="5">
        <v>3994.6010000000001</v>
      </c>
      <c r="IQ14" s="5">
        <v>4109.7169999999996</v>
      </c>
      <c r="IR14" s="5">
        <v>4220.451</v>
      </c>
      <c r="IS14" s="5">
        <v>4328.9350000000004</v>
      </c>
      <c r="IT14" s="5">
        <v>4436.6629999999996</v>
      </c>
      <c r="IU14" s="5">
        <v>4544.2449999999999</v>
      </c>
      <c r="IV14" s="5">
        <v>4650.8959999999997</v>
      </c>
      <c r="IW14" s="5">
        <v>4755.134</v>
      </c>
      <c r="IX14" s="5">
        <v>4854.8710000000001</v>
      </c>
      <c r="IY14" s="5">
        <v>4948.7960000000003</v>
      </c>
      <c r="IZ14" s="5">
        <v>5036.1729999999998</v>
      </c>
      <c r="JA14" s="5">
        <v>5118.0079999999998</v>
      </c>
      <c r="JB14" s="5">
        <v>5196.7740000000003</v>
      </c>
      <c r="JC14" s="5">
        <v>5275.9210000000003</v>
      </c>
      <c r="JD14" s="5">
        <v>5357.893</v>
      </c>
      <c r="JE14" s="5">
        <v>5443.2489999999998</v>
      </c>
      <c r="JF14" s="5">
        <v>5531.0969999999998</v>
      </c>
      <c r="JG14" s="5">
        <v>5620.5450000000001</v>
      </c>
      <c r="JH14" s="5">
        <v>5710.1629999999996</v>
      </c>
      <c r="JI14" s="5">
        <v>5798.6149999999998</v>
      </c>
      <c r="JJ14" s="5">
        <v>5886.8739999999998</v>
      </c>
      <c r="JK14" s="5">
        <v>5974.7860000000001</v>
      </c>
      <c r="JL14" s="5">
        <v>6058.74</v>
      </c>
      <c r="JM14" s="5">
        <v>6133.9870000000001</v>
      </c>
      <c r="JN14" s="5">
        <v>6197.6670000000004</v>
      </c>
      <c r="JO14" s="5">
        <v>6247.4380000000001</v>
      </c>
      <c r="JP14" s="5">
        <v>6285.7510000000002</v>
      </c>
      <c r="JQ14" s="5">
        <v>6320.35</v>
      </c>
      <c r="JR14" s="5">
        <v>6362.0389999999998</v>
      </c>
      <c r="JS14" s="5">
        <v>6418.3149999999996</v>
      </c>
      <c r="JT14" s="5">
        <v>6492.16</v>
      </c>
      <c r="JU14" s="5">
        <v>6580.723</v>
      </c>
      <c r="JV14" s="5">
        <v>6678.5649999999996</v>
      </c>
      <c r="JW14" s="5">
        <v>6777.4530000000004</v>
      </c>
      <c r="JX14" s="5">
        <v>6871.2870000000003</v>
      </c>
      <c r="JY14" s="5">
        <v>6958.5379999999996</v>
      </c>
      <c r="JZ14" s="5">
        <v>7040.7489999999998</v>
      </c>
      <c r="KA14" s="5">
        <v>7118.6559999999999</v>
      </c>
      <c r="KB14" s="5">
        <v>7193.9170000000004</v>
      </c>
      <c r="KC14" s="5">
        <v>7267.7150000000001</v>
      </c>
      <c r="KD14" s="5">
        <v>7339.9139999999998</v>
      </c>
      <c r="KE14" s="5">
        <v>7409.7879999999996</v>
      </c>
      <c r="KF14" s="5">
        <v>7477.4110000000001</v>
      </c>
      <c r="KG14" s="5">
        <v>7542.9340000000002</v>
      </c>
      <c r="KH14" s="5">
        <v>7606.4139999999998</v>
      </c>
      <c r="KI14" s="5">
        <v>7667.9170000000004</v>
      </c>
      <c r="KJ14" s="5">
        <v>7727.5110000000004</v>
      </c>
      <c r="KK14" s="5">
        <v>7785.3379999999997</v>
      </c>
      <c r="KL14" s="5">
        <v>7841.65</v>
      </c>
      <c r="KM14" s="5">
        <v>7896.5929999999998</v>
      </c>
      <c r="KN14" s="5">
        <v>7950.2250000000004</v>
      </c>
      <c r="KO14" s="5">
        <v>8002.53</v>
      </c>
      <c r="KP14" s="5">
        <v>8053.4620000000004</v>
      </c>
      <c r="KQ14" s="5">
        <v>8102.9709999999995</v>
      </c>
      <c r="KR14" s="5">
        <v>8150.9870000000001</v>
      </c>
      <c r="KS14" s="5">
        <v>8197.4940000000006</v>
      </c>
      <c r="KT14" s="5">
        <v>8242.4110000000001</v>
      </c>
      <c r="KU14" s="5">
        <v>8285.5730000000003</v>
      </c>
      <c r="KV14" s="5">
        <v>8326.7849999999999</v>
      </c>
      <c r="KW14" s="5">
        <v>8365.8580000000002</v>
      </c>
      <c r="KX14" s="5">
        <v>8402.7199999999993</v>
      </c>
      <c r="KY14" s="5">
        <v>8437.3019999999997</v>
      </c>
      <c r="KZ14" s="5">
        <v>8469.4189999999999</v>
      </c>
      <c r="LA14" s="5">
        <v>8498.8439999999991</v>
      </c>
      <c r="LB14" s="5">
        <v>8525.4120000000003</v>
      </c>
      <c r="LC14" s="5">
        <v>8549.0830000000005</v>
      </c>
      <c r="LD14" s="5">
        <v>8569.8549999999996</v>
      </c>
      <c r="LE14" s="5">
        <v>8587.7209999999995</v>
      </c>
      <c r="LF14" s="5">
        <v>8602.7330000000002</v>
      </c>
      <c r="LG14" s="5">
        <v>8614.9320000000007</v>
      </c>
      <c r="LH14" s="5">
        <v>8624.3330000000005</v>
      </c>
      <c r="LI14" s="5">
        <v>8631.0650000000005</v>
      </c>
      <c r="LJ14" s="5">
        <v>8635.2649999999994</v>
      </c>
      <c r="LK14" s="5">
        <v>8637.1640000000007</v>
      </c>
      <c r="LL14" s="5">
        <v>8636.9439999999995</v>
      </c>
      <c r="LM14" s="5">
        <v>8634.75</v>
      </c>
      <c r="LN14" s="5">
        <v>8630.7019999999993</v>
      </c>
      <c r="LO14" s="5">
        <v>8625.0400000000009</v>
      </c>
      <c r="LP14" s="5">
        <v>8618.0059999999994</v>
      </c>
      <c r="LQ14" s="5">
        <v>8609.8379999999997</v>
      </c>
      <c r="LR14" s="5">
        <v>8600.6839999999993</v>
      </c>
      <c r="LS14" s="5">
        <v>8590.6479999999992</v>
      </c>
      <c r="LT14" s="5">
        <v>8579.9189999999999</v>
      </c>
      <c r="LU14" s="5">
        <v>8568.6720000000005</v>
      </c>
      <c r="LV14" s="5">
        <v>8557.0300000000007</v>
      </c>
      <c r="LW14" s="5">
        <v>8545.1219999999994</v>
      </c>
      <c r="LX14" s="5">
        <v>8532.973</v>
      </c>
      <c r="LY14" s="5">
        <v>8520.68</v>
      </c>
      <c r="LZ14" s="5">
        <v>8508.2350000000006</v>
      </c>
      <c r="MA14" s="5">
        <v>8495.6980000000003</v>
      </c>
      <c r="MB14" s="5">
        <v>8483.0570000000007</v>
      </c>
      <c r="MC14" s="5">
        <v>8470.3349999999991</v>
      </c>
      <c r="MD14" s="5">
        <v>8457.4410000000007</v>
      </c>
      <c r="ME14" s="5">
        <v>8444.2870000000003</v>
      </c>
      <c r="MF14" s="5">
        <v>8430.7540000000008</v>
      </c>
      <c r="MG14" s="5">
        <v>8416.8240000000005</v>
      </c>
      <c r="MH14" s="5">
        <v>8402.4590000000007</v>
      </c>
      <c r="MI14" s="5">
        <v>8387.5810000000001</v>
      </c>
      <c r="MJ14" s="5">
        <v>8372.0869999999995</v>
      </c>
      <c r="MK14" s="5">
        <v>8355.91</v>
      </c>
      <c r="ML14" s="5">
        <v>8339.0049999999992</v>
      </c>
      <c r="MM14" s="5">
        <v>8321.3430000000008</v>
      </c>
      <c r="MN14" s="5">
        <v>8302.8469999999998</v>
      </c>
      <c r="MO14" s="5">
        <v>8283.4699999999993</v>
      </c>
      <c r="MP14" s="5">
        <v>8263.1569999999992</v>
      </c>
      <c r="MQ14" s="5">
        <v>8241.8909999999996</v>
      </c>
      <c r="MR14" s="5">
        <v>8219.6720000000005</v>
      </c>
      <c r="MS14" s="5">
        <v>8196.5290000000005</v>
      </c>
      <c r="MT14" s="5">
        <v>8172.4880000000003</v>
      </c>
      <c r="MU14" s="5">
        <v>8147.5789999999997</v>
      </c>
      <c r="MV14" s="5">
        <v>8121.8540000000003</v>
      </c>
      <c r="MW14" s="5">
        <v>8095.3410000000003</v>
      </c>
      <c r="MX14" s="5">
        <v>8068.0929999999998</v>
      </c>
      <c r="MY14" s="5">
        <v>8040.1459999999997</v>
      </c>
      <c r="MZ14" s="5">
        <v>8011.54</v>
      </c>
      <c r="NA14" s="16">
        <v>3.7</v>
      </c>
      <c r="NB14" s="16">
        <v>2.7130000000000001</v>
      </c>
      <c r="NC14" s="16">
        <v>2.1850000000000001</v>
      </c>
      <c r="ND14" s="16">
        <v>1.589</v>
      </c>
      <c r="NE14" s="16">
        <v>1.581</v>
      </c>
      <c r="NF14" s="16">
        <v>1.331</v>
      </c>
      <c r="NG14" s="16">
        <v>0.7</v>
      </c>
      <c r="NH14" s="16">
        <v>1.3640000000000001</v>
      </c>
      <c r="NI14" s="16">
        <v>1.1220000000000001</v>
      </c>
      <c r="NJ14" s="16">
        <v>0.91100000000000003</v>
      </c>
      <c r="NK14" s="16">
        <v>0.749</v>
      </c>
      <c r="NL14" s="16">
        <v>0.63400000000000001</v>
      </c>
      <c r="NM14" s="16">
        <v>0.52</v>
      </c>
      <c r="NN14" s="16">
        <v>0.378</v>
      </c>
      <c r="NO14" s="16">
        <v>0.20899999999999999</v>
      </c>
      <c r="NP14" s="16">
        <v>5.0999999999999997E-2</v>
      </c>
      <c r="NQ14" s="16">
        <v>-6.3E-2</v>
      </c>
      <c r="NR14" s="16">
        <v>-0.123</v>
      </c>
      <c r="NS14" s="16">
        <v>-0.14399999999999999</v>
      </c>
      <c r="NT14" s="16">
        <v>-0.153</v>
      </c>
      <c r="NU14" s="16">
        <v>-0.17799999999999999</v>
      </c>
      <c r="NV14" s="16">
        <v>-0.223</v>
      </c>
      <c r="NW14" s="16">
        <v>-0.28199999999999997</v>
      </c>
      <c r="NX14" s="182">
        <v>-0.33700000000000002</v>
      </c>
      <c r="NY14" s="16">
        <v>63.9</v>
      </c>
      <c r="NZ14" s="16">
        <v>65.930000000000007</v>
      </c>
      <c r="OA14" s="16">
        <v>67.81</v>
      </c>
      <c r="OB14" s="16">
        <v>68.83</v>
      </c>
      <c r="OC14" s="16">
        <v>69.55</v>
      </c>
      <c r="OD14" s="16">
        <v>70.14</v>
      </c>
      <c r="OE14" s="16">
        <v>68.87</v>
      </c>
      <c r="OF14" s="16">
        <v>69.900000000000006</v>
      </c>
      <c r="OG14" s="16">
        <v>70.61</v>
      </c>
      <c r="OH14" s="16">
        <v>71.34</v>
      </c>
      <c r="OI14" s="16">
        <v>72.08</v>
      </c>
      <c r="OJ14" s="16">
        <v>72.84</v>
      </c>
      <c r="OK14" s="16">
        <v>73.61</v>
      </c>
      <c r="OL14" s="16">
        <v>74.41</v>
      </c>
      <c r="OM14" s="16">
        <v>75.23</v>
      </c>
      <c r="ON14" s="16">
        <v>76.069999999999993</v>
      </c>
      <c r="OO14" s="16">
        <v>76.92</v>
      </c>
      <c r="OP14" s="16">
        <v>77.78</v>
      </c>
      <c r="OQ14" s="16">
        <v>78.67</v>
      </c>
      <c r="OR14" s="16">
        <v>79.540000000000006</v>
      </c>
      <c r="OS14" s="16">
        <v>80.400000000000006</v>
      </c>
      <c r="OT14" s="16">
        <v>81.25</v>
      </c>
      <c r="OU14" s="16">
        <v>82.04</v>
      </c>
      <c r="OV14" s="16">
        <v>82.75</v>
      </c>
      <c r="OW14" s="16">
        <v>67.53</v>
      </c>
      <c r="OX14" s="16">
        <v>69.41</v>
      </c>
      <c r="OY14" s="16">
        <v>71.17</v>
      </c>
      <c r="OZ14" s="16">
        <v>72.33</v>
      </c>
      <c r="PA14" s="16">
        <v>73.25</v>
      </c>
      <c r="PB14" s="16">
        <v>74.86</v>
      </c>
      <c r="PC14" s="16">
        <v>74.930000000000007</v>
      </c>
      <c r="PD14" s="16">
        <v>75.739999999999995</v>
      </c>
      <c r="PE14" s="16">
        <v>76.459999999999994</v>
      </c>
      <c r="PF14" s="16">
        <v>77.17</v>
      </c>
      <c r="PG14" s="16">
        <v>77.84</v>
      </c>
      <c r="PH14" s="16">
        <v>78.489999999999995</v>
      </c>
      <c r="PI14" s="16">
        <v>79.12</v>
      </c>
      <c r="PJ14" s="16">
        <v>79.73</v>
      </c>
      <c r="PK14" s="16">
        <v>80.34</v>
      </c>
      <c r="PL14" s="16">
        <v>80.94</v>
      </c>
      <c r="PM14" s="16">
        <v>81.52</v>
      </c>
      <c r="PN14" s="16">
        <v>82.09</v>
      </c>
      <c r="PO14" s="16">
        <v>82.65</v>
      </c>
      <c r="PP14" s="16">
        <v>83.21</v>
      </c>
      <c r="PQ14" s="16">
        <v>83.75</v>
      </c>
      <c r="PR14" s="16">
        <v>84.29</v>
      </c>
      <c r="PS14" s="16">
        <v>84.84</v>
      </c>
      <c r="PT14" s="16">
        <v>85.37</v>
      </c>
      <c r="PU14" s="16">
        <v>65.566999999999993</v>
      </c>
      <c r="PV14" s="16">
        <v>67.515000000000001</v>
      </c>
      <c r="PW14" s="16">
        <v>69.347999999999999</v>
      </c>
      <c r="PX14" s="16">
        <v>70.429000000000002</v>
      </c>
      <c r="PY14" s="16">
        <v>71.259</v>
      </c>
      <c r="PZ14" s="16">
        <v>72.334999999999994</v>
      </c>
      <c r="QA14" s="16">
        <v>71.736000000000004</v>
      </c>
      <c r="QB14" s="16">
        <v>72.700999999999993</v>
      </c>
      <c r="QC14" s="16">
        <v>73.438000000000002</v>
      </c>
      <c r="QD14" s="16">
        <v>74.168999999999997</v>
      </c>
      <c r="QE14" s="16">
        <v>74.887</v>
      </c>
      <c r="QF14" s="16">
        <v>75.602000000000004</v>
      </c>
      <c r="QG14" s="16">
        <v>76.314999999999998</v>
      </c>
      <c r="QH14" s="16">
        <v>77.03</v>
      </c>
      <c r="QI14" s="16">
        <v>77.751000000000005</v>
      </c>
      <c r="QJ14" s="16">
        <v>78.483999999999995</v>
      </c>
      <c r="QK14" s="16">
        <v>79.206999999999994</v>
      </c>
      <c r="QL14" s="16">
        <v>79.930000000000007</v>
      </c>
      <c r="QM14" s="16">
        <v>80.656000000000006</v>
      </c>
      <c r="QN14" s="16">
        <v>81.375</v>
      </c>
      <c r="QO14" s="16">
        <v>82.075000000000003</v>
      </c>
      <c r="QP14" s="16">
        <v>82.768000000000001</v>
      </c>
      <c r="QQ14" s="16">
        <v>83.432000000000002</v>
      </c>
      <c r="QR14" s="16">
        <v>84.049000000000007</v>
      </c>
      <c r="QS14" s="5">
        <v>50.994</v>
      </c>
      <c r="QT14" s="5">
        <v>41.180999999999997</v>
      </c>
      <c r="QU14" s="5">
        <v>32.912999999999997</v>
      </c>
      <c r="QV14" s="5">
        <v>26.466999999999999</v>
      </c>
      <c r="QW14" s="5">
        <v>21.462</v>
      </c>
      <c r="QX14" s="5">
        <v>17.581</v>
      </c>
      <c r="QY14" s="5">
        <v>12.959</v>
      </c>
      <c r="QZ14" s="5">
        <v>10.53</v>
      </c>
      <c r="RA14" s="5">
        <v>8.9749999999999996</v>
      </c>
      <c r="RB14" s="5">
        <v>7.8179999999999996</v>
      </c>
      <c r="RC14" s="5">
        <v>6.859</v>
      </c>
      <c r="RD14" s="5">
        <v>6.0620000000000003</v>
      </c>
      <c r="RE14" s="5">
        <v>5.39</v>
      </c>
      <c r="RF14" s="5">
        <v>4.819</v>
      </c>
      <c r="RG14" s="5">
        <v>4.3289999999999997</v>
      </c>
      <c r="RH14" s="5">
        <v>3.9140000000000001</v>
      </c>
      <c r="RI14" s="5">
        <v>3.5630000000000002</v>
      </c>
      <c r="RJ14" s="5">
        <v>3.2610000000000001</v>
      </c>
      <c r="RK14" s="5">
        <v>3.0030000000000001</v>
      </c>
      <c r="RL14" s="5">
        <v>2.7730000000000001</v>
      </c>
      <c r="RM14" s="5">
        <v>2.573</v>
      </c>
      <c r="RN14" s="5">
        <v>2.3959999999999999</v>
      </c>
      <c r="RO14" s="5">
        <v>2.2429999999999999</v>
      </c>
      <c r="RP14" s="5">
        <v>2.1429999999999998</v>
      </c>
      <c r="RQ14" s="5">
        <v>62.960999999999999</v>
      </c>
      <c r="RR14" s="5">
        <v>49.848999999999997</v>
      </c>
      <c r="RS14" s="5">
        <v>39.225999999999999</v>
      </c>
      <c r="RT14" s="5">
        <v>31.462</v>
      </c>
      <c r="RU14" s="5">
        <v>25.59</v>
      </c>
      <c r="RV14" s="5">
        <v>21.372</v>
      </c>
      <c r="RW14" s="5">
        <v>15.659000000000001</v>
      </c>
      <c r="RX14" s="5">
        <v>12.702</v>
      </c>
      <c r="RY14" s="5">
        <v>10.864000000000001</v>
      </c>
      <c r="RZ14" s="5">
        <v>9.484</v>
      </c>
      <c r="SA14" s="5">
        <v>8.3330000000000002</v>
      </c>
      <c r="SB14" s="5">
        <v>7.3710000000000004</v>
      </c>
      <c r="SC14" s="5">
        <v>6.556</v>
      </c>
      <c r="SD14" s="5">
        <v>5.86</v>
      </c>
      <c r="SE14" s="5">
        <v>5.26</v>
      </c>
      <c r="SF14" s="5">
        <v>4.7510000000000003</v>
      </c>
      <c r="SG14" s="5">
        <v>4.319</v>
      </c>
      <c r="SH14" s="5">
        <v>3.9470000000000001</v>
      </c>
      <c r="SI14" s="5">
        <v>3.6280000000000001</v>
      </c>
      <c r="SJ14" s="5">
        <v>3.3620000000000001</v>
      </c>
      <c r="SK14" s="5">
        <v>3.1309999999999998</v>
      </c>
      <c r="SL14" s="5">
        <v>2.9249999999999998</v>
      </c>
      <c r="SM14" s="5">
        <v>2.7450000000000001</v>
      </c>
      <c r="SN14" s="5">
        <v>2.62</v>
      </c>
      <c r="SO14" s="16">
        <v>6.6806000000000001</v>
      </c>
      <c r="SP14" s="16">
        <v>5.7119999999999997</v>
      </c>
      <c r="SQ14" s="16">
        <v>4.2149999999999999</v>
      </c>
      <c r="SR14" s="16">
        <v>3.2</v>
      </c>
      <c r="SS14" s="16">
        <v>2.64</v>
      </c>
      <c r="ST14" s="16">
        <v>2.5</v>
      </c>
      <c r="SU14" s="16">
        <v>2.4500000000000002</v>
      </c>
      <c r="SV14" s="16">
        <v>2.25</v>
      </c>
      <c r="SW14" s="16">
        <v>2.1145</v>
      </c>
      <c r="SX14" s="16">
        <v>2.0123000000000002</v>
      </c>
      <c r="SY14" s="16">
        <v>1.9306000000000001</v>
      </c>
      <c r="SZ14" s="16">
        <v>1.8769</v>
      </c>
      <c r="TA14" s="16">
        <v>1.8355999999999999</v>
      </c>
      <c r="TB14" s="16">
        <v>1.8075000000000001</v>
      </c>
      <c r="TC14" s="16">
        <v>1.788</v>
      </c>
      <c r="TD14" s="16">
        <v>1.7771999999999999</v>
      </c>
      <c r="TE14" s="16">
        <v>1.7719</v>
      </c>
      <c r="TF14" s="16">
        <v>1.7672000000000001</v>
      </c>
      <c r="TG14" s="16">
        <v>1.7626999999999999</v>
      </c>
      <c r="TH14" s="16">
        <v>1.7609999999999999</v>
      </c>
      <c r="TI14" s="16">
        <v>1.7592000000000001</v>
      </c>
      <c r="TJ14" s="16">
        <v>1.76</v>
      </c>
      <c r="TK14" s="16">
        <v>1.7608999999999999</v>
      </c>
      <c r="TL14" s="16">
        <v>1.7606999999999999</v>
      </c>
      <c r="TM14" s="5">
        <v>594.36599999999999</v>
      </c>
      <c r="TN14" s="5">
        <v>946.54600000000005</v>
      </c>
      <c r="TO14" s="5">
        <v>563.60500000000002</v>
      </c>
      <c r="TP14" s="5">
        <v>1025.1769999999999</v>
      </c>
      <c r="TQ14" s="5">
        <v>89.768000000000001</v>
      </c>
      <c r="TR14" s="5">
        <v>621.45100000000002</v>
      </c>
      <c r="TS14" s="5">
        <v>1113.828</v>
      </c>
      <c r="TT14" s="5">
        <v>761.39400000000001</v>
      </c>
      <c r="TU14" s="5">
        <v>1267.402</v>
      </c>
      <c r="TV14" s="5">
        <v>109.706</v>
      </c>
      <c r="TW14" s="5">
        <v>644.14300000000003</v>
      </c>
      <c r="TX14" s="5">
        <v>1208.0740000000001</v>
      </c>
      <c r="TY14" s="5">
        <v>948.2</v>
      </c>
      <c r="TZ14" s="5">
        <v>1498.1890000000001</v>
      </c>
      <c r="UA14" s="5">
        <v>138.05699999999999</v>
      </c>
      <c r="UB14" s="5">
        <v>601.72699999999998</v>
      </c>
      <c r="UC14" s="5">
        <v>1260.223</v>
      </c>
      <c r="UD14" s="5">
        <v>1110.2539999999999</v>
      </c>
      <c r="UE14" s="5">
        <v>1806.3119999999999</v>
      </c>
      <c r="UF14" s="5">
        <v>170.28</v>
      </c>
      <c r="UG14" s="5">
        <v>571.20399999999995</v>
      </c>
      <c r="UH14" s="5">
        <v>1242.6279999999999</v>
      </c>
      <c r="UI14" s="5">
        <v>1210.1079999999999</v>
      </c>
      <c r="UJ14" s="5">
        <v>2132.2339999999999</v>
      </c>
      <c r="UK14" s="5">
        <v>201.71899999999999</v>
      </c>
      <c r="UL14" s="5">
        <v>577.76800000000003</v>
      </c>
      <c r="UM14" s="5">
        <v>1171.4369999999999</v>
      </c>
      <c r="UN14" s="5">
        <v>1274.539</v>
      </c>
      <c r="UO14" s="5">
        <v>2543.7930000000001</v>
      </c>
      <c r="UP14" s="5">
        <v>231.078</v>
      </c>
      <c r="UQ14" s="5">
        <v>639.61900000000003</v>
      </c>
      <c r="UR14" s="5">
        <v>1142.394</v>
      </c>
      <c r="US14" s="5">
        <v>1234.8499999999999</v>
      </c>
      <c r="UT14" s="5">
        <v>2922.0880000000002</v>
      </c>
      <c r="UU14" s="5">
        <v>258.71600000000001</v>
      </c>
      <c r="UV14" s="5">
        <v>663.23900000000003</v>
      </c>
      <c r="UW14" s="5">
        <v>1189.595</v>
      </c>
      <c r="UX14" s="5">
        <v>1106.066</v>
      </c>
      <c r="UY14" s="5">
        <v>3187.3620000000001</v>
      </c>
      <c r="UZ14" s="5">
        <v>272.053</v>
      </c>
      <c r="VA14" s="5">
        <v>623.99800000000005</v>
      </c>
      <c r="VB14" s="5">
        <v>1285.172</v>
      </c>
      <c r="VC14" s="5">
        <v>1104.1759999999999</v>
      </c>
      <c r="VD14" s="5">
        <v>3546.9609999999998</v>
      </c>
      <c r="VE14" s="5">
        <v>310.98</v>
      </c>
      <c r="VF14" s="5">
        <v>584.96400000000006</v>
      </c>
      <c r="VG14" s="5">
        <v>1282.5519999999999</v>
      </c>
      <c r="VH14" s="5">
        <v>1178.6079999999999</v>
      </c>
      <c r="VI14" s="5">
        <v>3850.9119999999998</v>
      </c>
      <c r="VJ14" s="5">
        <v>370.67899999999997</v>
      </c>
      <c r="VK14" s="5">
        <v>550.03499999999997</v>
      </c>
      <c r="VL14" s="5">
        <v>1204.951</v>
      </c>
      <c r="VM14" s="5">
        <v>1274.23</v>
      </c>
      <c r="VN14" s="5">
        <v>4095.8609999999999</v>
      </c>
      <c r="VO14" s="5">
        <v>481.33699999999999</v>
      </c>
      <c r="VP14" s="5">
        <v>531.41300000000001</v>
      </c>
      <c r="VQ14" s="5">
        <v>1131.5170000000001</v>
      </c>
      <c r="VR14" s="5">
        <v>1272.1510000000001</v>
      </c>
      <c r="VS14" s="5">
        <v>4290.0870000000004</v>
      </c>
      <c r="VT14" s="5">
        <v>671.42499999999995</v>
      </c>
      <c r="VU14" s="5">
        <v>533.08500000000004</v>
      </c>
      <c r="VV14" s="5">
        <v>1078.3779999999999</v>
      </c>
      <c r="VW14" s="5">
        <v>1195.567</v>
      </c>
      <c r="VX14" s="5">
        <v>4427.79</v>
      </c>
      <c r="VY14" s="5">
        <v>916.16700000000003</v>
      </c>
      <c r="VZ14" s="5">
        <v>537.87</v>
      </c>
      <c r="WA14" s="5">
        <v>1061.7170000000001</v>
      </c>
      <c r="WB14" s="5">
        <v>1123.0319999999999</v>
      </c>
      <c r="WC14" s="5">
        <v>4465.6790000000001</v>
      </c>
      <c r="WD14" s="5">
        <v>1177.56</v>
      </c>
      <c r="WE14" s="5">
        <v>531.327</v>
      </c>
      <c r="WF14" s="5">
        <v>1068.3779999999999</v>
      </c>
      <c r="WG14" s="5">
        <v>1070.6320000000001</v>
      </c>
      <c r="WH14" s="5">
        <v>4460.826</v>
      </c>
      <c r="WI14" s="5">
        <v>1394.249</v>
      </c>
      <c r="WJ14" s="25">
        <v>18.4616560158188</v>
      </c>
      <c r="WK14" s="25">
        <v>29.4007508086755</v>
      </c>
      <c r="WL14" s="25">
        <v>17.506185816139499</v>
      </c>
      <c r="WM14" s="25">
        <v>49.349301218650801</v>
      </c>
      <c r="WN14" s="25">
        <v>31.843115402511401</v>
      </c>
      <c r="WO14" s="25">
        <v>4.5048209918303099</v>
      </c>
      <c r="WP14" s="25">
        <v>2.7882919568548998</v>
      </c>
      <c r="WQ14" s="25">
        <v>0.29613643521805799</v>
      </c>
      <c r="WR14" s="25">
        <v>16.042491818716702</v>
      </c>
      <c r="WS14" s="25">
        <v>28.752993522349399</v>
      </c>
      <c r="WT14" s="25">
        <v>19.6550605209742</v>
      </c>
      <c r="WU14" s="25">
        <v>52.372501181662102</v>
      </c>
      <c r="WV14" s="25">
        <v>32.717440660687799</v>
      </c>
      <c r="WW14" s="25">
        <v>4.6714824611923103</v>
      </c>
      <c r="WX14" s="25">
        <v>2.8320134772719499</v>
      </c>
      <c r="WY14" s="25">
        <v>0.29284050905304099</v>
      </c>
      <c r="WZ14" s="25">
        <v>14.518637092788</v>
      </c>
      <c r="XA14" s="25">
        <v>27.229338807116999</v>
      </c>
      <c r="XB14" s="25">
        <v>21.371918489188801</v>
      </c>
      <c r="XC14" s="25">
        <v>55.140293504374803</v>
      </c>
      <c r="XD14" s="25">
        <v>33.768375015186002</v>
      </c>
      <c r="XE14" s="25">
        <v>4.9789447609611104</v>
      </c>
      <c r="XF14" s="25">
        <v>3.1117305957202501</v>
      </c>
      <c r="XG14" s="25">
        <v>0.32414001243727603</v>
      </c>
      <c r="XH14" s="25">
        <v>12.1590584861449</v>
      </c>
      <c r="XI14" s="25">
        <v>25.465244475626001</v>
      </c>
      <c r="XJ14" s="25">
        <v>22.434830613345099</v>
      </c>
      <c r="XK14" s="25">
        <v>58.934860115470499</v>
      </c>
      <c r="XL14" s="25">
        <v>36.5000295021254</v>
      </c>
      <c r="XM14" s="25">
        <v>5.3668811565479801</v>
      </c>
      <c r="XN14" s="25">
        <v>3.44083692275859</v>
      </c>
      <c r="XO14" s="25">
        <v>0.36940298205866601</v>
      </c>
      <c r="XP14" s="25">
        <v>10.660981844915501</v>
      </c>
      <c r="XQ14" s="25">
        <v>23.192475101686401</v>
      </c>
      <c r="XR14" s="25">
        <v>22.585520091573301</v>
      </c>
      <c r="XS14" s="25">
        <v>62.381648905642599</v>
      </c>
      <c r="XT14" s="25">
        <v>39.796128814069299</v>
      </c>
      <c r="XU14" s="25">
        <v>5.7197670800816702</v>
      </c>
      <c r="XV14" s="25">
        <v>3.76489414775547</v>
      </c>
      <c r="XW14" s="25">
        <v>0.43718678219217899</v>
      </c>
      <c r="XX14" s="25">
        <v>9.9638965511592001</v>
      </c>
      <c r="XY14" s="25">
        <v>20.202013756733301</v>
      </c>
      <c r="XZ14" s="25">
        <v>21.980059031337699</v>
      </c>
      <c r="YA14" s="25">
        <v>65.849034640168398</v>
      </c>
      <c r="YB14" s="25">
        <v>43.868975608830702</v>
      </c>
      <c r="YC14" s="25">
        <v>5.9080487323266002</v>
      </c>
      <c r="YD14" s="25">
        <v>3.9850550519391299</v>
      </c>
      <c r="YE14" s="25">
        <v>0.53169593083865696</v>
      </c>
      <c r="YF14" s="25">
        <v>10.3203189200065</v>
      </c>
      <c r="YG14" s="25">
        <v>18.432645703617201</v>
      </c>
      <c r="YH14" s="25">
        <v>19.924432855137301</v>
      </c>
      <c r="YI14" s="25">
        <v>67.072625876801695</v>
      </c>
      <c r="YJ14" s="25">
        <v>47.148193021664397</v>
      </c>
      <c r="YK14" s="25">
        <v>5.9415583315463696</v>
      </c>
      <c r="YL14" s="25">
        <v>4.1744094995746002</v>
      </c>
      <c r="YM14" s="25">
        <v>0.62620337620591704</v>
      </c>
      <c r="YN14" s="25">
        <v>10.333537696420301</v>
      </c>
      <c r="YO14" s="25">
        <v>18.534381687405499</v>
      </c>
      <c r="YP14" s="25">
        <v>17.232965349939999</v>
      </c>
      <c r="YQ14" s="25">
        <v>66.893382453182795</v>
      </c>
      <c r="YR14" s="25">
        <v>49.6604171032428</v>
      </c>
      <c r="YS14" s="25">
        <v>6.3236690626745498</v>
      </c>
      <c r="YT14" s="25">
        <v>4.2386981629913798</v>
      </c>
      <c r="YU14" s="25">
        <v>0.69831412138544202</v>
      </c>
      <c r="YV14" s="25">
        <v>9.0812390750087992</v>
      </c>
      <c r="YW14" s="25">
        <v>18.7035121659159</v>
      </c>
      <c r="YX14" s="25">
        <v>16.0694204739229</v>
      </c>
      <c r="YY14" s="25">
        <v>67.689459048938005</v>
      </c>
      <c r="YZ14" s="25">
        <v>51.620038575015101</v>
      </c>
      <c r="ZA14" s="25">
        <v>6.9111361525140804</v>
      </c>
      <c r="ZB14" s="25">
        <v>4.5257897101372704</v>
      </c>
      <c r="ZC14" s="25">
        <v>0.75239180083731005</v>
      </c>
      <c r="ZD14" s="25">
        <v>8.0488021338205993</v>
      </c>
      <c r="ZE14" s="25">
        <v>17.647252265670801</v>
      </c>
      <c r="ZF14" s="25">
        <v>16.217036578897201</v>
      </c>
      <c r="ZG14" s="25">
        <v>69.203594252113604</v>
      </c>
      <c r="ZH14" s="25">
        <v>52.986557673216403</v>
      </c>
      <c r="ZI14" s="25">
        <v>8.27181583207377</v>
      </c>
      <c r="ZJ14" s="25">
        <v>5.1003513483949199</v>
      </c>
      <c r="ZK14" s="25">
        <v>0.80985564238553598</v>
      </c>
      <c r="ZL14" s="25">
        <v>7.2311998794701404</v>
      </c>
      <c r="ZM14" s="25">
        <v>15.8412492404437</v>
      </c>
      <c r="ZN14" s="25">
        <v>16.752046365080801</v>
      </c>
      <c r="ZO14" s="25">
        <v>70.599509834726305</v>
      </c>
      <c r="ZP14" s="25">
        <v>53.847463469645497</v>
      </c>
      <c r="ZQ14" s="25">
        <v>10.760918351275601</v>
      </c>
      <c r="ZR14" s="25">
        <v>6.3280410453598801</v>
      </c>
      <c r="ZS14" s="25">
        <v>0.85080827838190198</v>
      </c>
      <c r="ZT14" s="25">
        <v>6.7296491031005399</v>
      </c>
      <c r="ZU14" s="25">
        <v>14.329179685466899</v>
      </c>
      <c r="ZV14" s="25">
        <v>16.110124961486601</v>
      </c>
      <c r="ZW14" s="25">
        <v>70.438453647034905</v>
      </c>
      <c r="ZX14" s="25">
        <v>54.3283286855483</v>
      </c>
      <c r="ZY14" s="25">
        <v>13.964452770960801</v>
      </c>
      <c r="ZZ14" s="25">
        <v>8.5027175643977095</v>
      </c>
      <c r="AAA14" s="25">
        <v>1.0261893958571799</v>
      </c>
      <c r="AAB14" s="25">
        <v>6.5401282077863696</v>
      </c>
      <c r="AAC14" s="25">
        <v>13.2300296884291</v>
      </c>
      <c r="AAD14" s="25">
        <v>14.6677574139181</v>
      </c>
      <c r="AAE14" s="25">
        <v>68.989890426766706</v>
      </c>
      <c r="AAF14" s="25">
        <v>54.322133012848603</v>
      </c>
      <c r="AAG14" s="25">
        <v>17.346794934159501</v>
      </c>
      <c r="AAH14" s="25">
        <v>11.2399516770178</v>
      </c>
      <c r="AAI14" s="25">
        <v>1.2911565188363101</v>
      </c>
      <c r="AAJ14" s="25">
        <v>6.4293465177152198</v>
      </c>
      <c r="AAK14" s="25">
        <v>12.6910712565286</v>
      </c>
      <c r="AAL14" s="25">
        <v>13.423990701252601</v>
      </c>
      <c r="AAM14" s="25">
        <v>66.803799442926206</v>
      </c>
      <c r="AAN14" s="25">
        <v>53.3798087416736</v>
      </c>
      <c r="AAO14" s="25">
        <v>20.143767680493699</v>
      </c>
      <c r="AAP14" s="25">
        <v>14.075782782829901</v>
      </c>
      <c r="AAQ14" s="25">
        <v>1.7976279300939599</v>
      </c>
      <c r="AAR14" s="25">
        <v>6.2322735839628596</v>
      </c>
      <c r="AAS14" s="25">
        <v>12.531687618146799</v>
      </c>
      <c r="AAT14" s="25">
        <v>12.558126223107999</v>
      </c>
      <c r="AAU14" s="25">
        <v>64.882002183589506</v>
      </c>
      <c r="AAV14" s="25">
        <v>52.323875960481402</v>
      </c>
      <c r="AAW14" s="25">
        <v>22.367599360593999</v>
      </c>
      <c r="AAX14" s="25">
        <v>16.354036614300899</v>
      </c>
      <c r="AAY14" s="25">
        <v>2.6686452220725498</v>
      </c>
      <c r="AAZ14" s="5">
        <v>303.142</v>
      </c>
      <c r="ABA14" s="5">
        <v>266.41699999999997</v>
      </c>
      <c r="ABB14" s="5">
        <v>214.79300000000001</v>
      </c>
      <c r="ABC14" s="5">
        <v>160.495</v>
      </c>
      <c r="ABD14" s="5">
        <v>130.52000000000001</v>
      </c>
      <c r="ABE14" s="5">
        <v>117.953</v>
      </c>
      <c r="ABF14" s="5">
        <v>101.399</v>
      </c>
      <c r="ABG14" s="5">
        <v>88.260999999999996</v>
      </c>
      <c r="ABH14" s="5">
        <v>73.789000000000001</v>
      </c>
      <c r="ABI14" s="5">
        <v>62.947000000000003</v>
      </c>
      <c r="ABJ14" s="5">
        <v>51.863999999999997</v>
      </c>
      <c r="ABK14" s="5">
        <v>41.116999999999997</v>
      </c>
      <c r="ABL14" s="5">
        <v>28.34</v>
      </c>
      <c r="ABM14" s="5">
        <v>19.675000000000001</v>
      </c>
      <c r="ABN14" s="5">
        <v>13.2</v>
      </c>
      <c r="ABO14" s="5">
        <v>6.88</v>
      </c>
      <c r="ABP14" s="5">
        <v>3.347</v>
      </c>
      <c r="ABQ14" s="5">
        <v>1.135</v>
      </c>
      <c r="ABR14" s="5">
        <v>0.20699999999999999</v>
      </c>
      <c r="ABS14" s="5">
        <v>1.9E-2</v>
      </c>
      <c r="ABT14" s="5">
        <v>1E-3</v>
      </c>
      <c r="ABU14" s="5">
        <v>320.512</v>
      </c>
      <c r="ABV14" s="5">
        <v>339.62700000000001</v>
      </c>
      <c r="ABW14" s="5">
        <v>319.79899999999998</v>
      </c>
      <c r="ABX14" s="5">
        <v>287.88</v>
      </c>
      <c r="ABY14" s="5">
        <v>275.74900000000002</v>
      </c>
      <c r="ABZ14" s="5">
        <v>278.77100000000002</v>
      </c>
      <c r="ACA14" s="5">
        <v>292.65600000000001</v>
      </c>
      <c r="ACB14" s="5">
        <v>290.09100000000001</v>
      </c>
      <c r="ACC14" s="5">
        <v>287.06799999999998</v>
      </c>
      <c r="ACD14" s="5">
        <v>248.084</v>
      </c>
      <c r="ACE14" s="5">
        <v>189.732</v>
      </c>
      <c r="ACF14" s="5">
        <v>120.203</v>
      </c>
      <c r="ACG14" s="5">
        <v>78.168999999999997</v>
      </c>
      <c r="ACH14" s="5">
        <v>56.579000000000001</v>
      </c>
      <c r="ACI14" s="5">
        <v>36.405000000000001</v>
      </c>
      <c r="ACJ14" s="5">
        <v>26.512</v>
      </c>
      <c r="ACK14" s="5">
        <v>14.193</v>
      </c>
      <c r="ACL14" s="5">
        <v>5.35</v>
      </c>
      <c r="ACM14" s="5">
        <v>1.2050000000000001</v>
      </c>
      <c r="ACN14" s="5">
        <v>0.14399999999999999</v>
      </c>
      <c r="ACO14" s="5">
        <v>8.0000000000000002E-3</v>
      </c>
      <c r="ACP14" s="5">
        <v>282.572</v>
      </c>
      <c r="ACQ14" s="5">
        <v>299.702</v>
      </c>
      <c r="ACR14" s="5">
        <v>318.86200000000002</v>
      </c>
      <c r="ACS14" s="5">
        <v>337.05700000000002</v>
      </c>
      <c r="ACT14" s="5">
        <v>314.53800000000001</v>
      </c>
      <c r="ACU14" s="5">
        <v>280.608</v>
      </c>
      <c r="ACV14" s="5">
        <v>268.209</v>
      </c>
      <c r="ACW14" s="5">
        <v>271.27</v>
      </c>
      <c r="ACX14" s="5">
        <v>284.14</v>
      </c>
      <c r="ACY14" s="5">
        <v>279.67899999999997</v>
      </c>
      <c r="ACZ14" s="5">
        <v>273.03800000000001</v>
      </c>
      <c r="ADA14" s="5">
        <v>229.48</v>
      </c>
      <c r="ADB14" s="5">
        <v>167.13900000000001</v>
      </c>
      <c r="ADC14" s="5">
        <v>98.048000000000002</v>
      </c>
      <c r="ADD14" s="5">
        <v>56.607999999999997</v>
      </c>
      <c r="ADE14" s="5">
        <v>33.908999999999999</v>
      </c>
      <c r="ADF14" s="5">
        <v>15.881</v>
      </c>
      <c r="ADG14" s="5">
        <v>6.8630000000000004</v>
      </c>
      <c r="ADH14" s="5">
        <v>1.66</v>
      </c>
      <c r="ADI14" s="5">
        <v>0.216</v>
      </c>
      <c r="ADJ14" s="5">
        <v>1.7000000000000001E-2</v>
      </c>
      <c r="ADK14" s="5">
        <v>273.14400000000001</v>
      </c>
      <c r="ADL14" s="5">
        <v>275.94499999999999</v>
      </c>
      <c r="ADM14" s="5">
        <v>272.935</v>
      </c>
      <c r="ADN14" s="5">
        <v>270.80799999999999</v>
      </c>
      <c r="ADO14" s="5">
        <v>277.51</v>
      </c>
      <c r="ADP14" s="5">
        <v>291.58199999999999</v>
      </c>
      <c r="ADQ14" s="5">
        <v>307.32600000000002</v>
      </c>
      <c r="ADR14" s="5">
        <v>322.65600000000001</v>
      </c>
      <c r="ADS14" s="5">
        <v>299.74099999999999</v>
      </c>
      <c r="ADT14" s="5">
        <v>265.738</v>
      </c>
      <c r="ADU14" s="5">
        <v>250.77500000000001</v>
      </c>
      <c r="ADV14" s="5">
        <v>246.846</v>
      </c>
      <c r="ADW14" s="5">
        <v>246.14</v>
      </c>
      <c r="ADX14" s="5">
        <v>222.77500000000001</v>
      </c>
      <c r="ADY14" s="5">
        <v>189.67400000000001</v>
      </c>
      <c r="ADZ14" s="5">
        <v>127.73699999999999</v>
      </c>
      <c r="AEA14" s="5">
        <v>64.168000000000006</v>
      </c>
      <c r="AEB14" s="5">
        <v>20.170000000000002</v>
      </c>
      <c r="AEC14" s="5">
        <v>4.2480000000000002</v>
      </c>
      <c r="AED14" s="5">
        <v>0.57199999999999995</v>
      </c>
      <c r="AEE14" s="5">
        <v>4.2000000000000003E-2</v>
      </c>
      <c r="AEF14" s="5">
        <v>291.22399999999999</v>
      </c>
      <c r="AEG14" s="5">
        <v>257.488</v>
      </c>
      <c r="AEH14" s="5">
        <v>207.84800000000001</v>
      </c>
      <c r="AEI14" s="5">
        <v>154.137</v>
      </c>
      <c r="AEJ14" s="5">
        <v>118.453</v>
      </c>
      <c r="AEK14" s="5">
        <v>97.516999999999996</v>
      </c>
      <c r="AEL14" s="5">
        <v>75.486000000000004</v>
      </c>
      <c r="AEM14" s="5">
        <v>68.222999999999999</v>
      </c>
      <c r="AEN14" s="5">
        <v>60.042000000000002</v>
      </c>
      <c r="AEO14" s="5">
        <v>51.256999999999998</v>
      </c>
      <c r="AEP14" s="5">
        <v>43.795999999999999</v>
      </c>
      <c r="AEQ14" s="5">
        <v>36.262999999999998</v>
      </c>
      <c r="AER14" s="5">
        <v>26.922999999999998</v>
      </c>
      <c r="AES14" s="5">
        <v>19.698</v>
      </c>
      <c r="AET14" s="5">
        <v>13.093</v>
      </c>
      <c r="AEU14" s="5">
        <v>7.6879999999999997</v>
      </c>
      <c r="AEV14" s="5">
        <v>3.4710000000000001</v>
      </c>
      <c r="AEW14" s="5">
        <v>1.125</v>
      </c>
      <c r="AEX14" s="5">
        <v>0.20699999999999999</v>
      </c>
      <c r="AEY14" s="5">
        <v>2.1000000000000001E-2</v>
      </c>
      <c r="AEZ14" s="5">
        <v>1E-3</v>
      </c>
      <c r="AFA14" s="5">
        <v>303.48599999999999</v>
      </c>
      <c r="AFB14" s="5">
        <v>321.79599999999999</v>
      </c>
      <c r="AFC14" s="5">
        <v>303.95</v>
      </c>
      <c r="AFD14" s="5">
        <v>274.11500000000001</v>
      </c>
      <c r="AFE14" s="5">
        <v>266.43200000000002</v>
      </c>
      <c r="AFF14" s="5">
        <v>274.464</v>
      </c>
      <c r="AFG14" s="5">
        <v>292.584</v>
      </c>
      <c r="AFH14" s="5">
        <v>288.137</v>
      </c>
      <c r="AFI14" s="5">
        <v>277.48200000000003</v>
      </c>
      <c r="AFJ14" s="5">
        <v>236.566</v>
      </c>
      <c r="AFK14" s="5">
        <v>182.17500000000001</v>
      </c>
      <c r="AFL14" s="5">
        <v>125.044</v>
      </c>
      <c r="AFM14" s="5">
        <v>85.734999999999999</v>
      </c>
      <c r="AFN14" s="5">
        <v>63.776000000000003</v>
      </c>
      <c r="AFO14" s="5">
        <v>43.386000000000003</v>
      </c>
      <c r="AFP14" s="5">
        <v>32.622999999999998</v>
      </c>
      <c r="AFQ14" s="5">
        <v>19.707999999999998</v>
      </c>
      <c r="AFR14" s="5">
        <v>8.4220000000000006</v>
      </c>
      <c r="AFS14" s="5">
        <v>2.306</v>
      </c>
      <c r="AFT14" s="5">
        <v>0.33800000000000002</v>
      </c>
      <c r="AFU14" s="5">
        <v>2.5000000000000001E-2</v>
      </c>
      <c r="AFV14" s="5">
        <v>267.46300000000002</v>
      </c>
      <c r="AFW14" s="5">
        <v>283.94299999999998</v>
      </c>
      <c r="AFX14" s="5">
        <v>302.44400000000002</v>
      </c>
      <c r="AFY14" s="5">
        <v>320.62900000000002</v>
      </c>
      <c r="AFZ14" s="5">
        <v>302.00599999999997</v>
      </c>
      <c r="AGA14" s="5">
        <v>271.37700000000001</v>
      </c>
      <c r="AGB14" s="5">
        <v>263.31299999999999</v>
      </c>
      <c r="AGC14" s="5">
        <v>271.02199999999999</v>
      </c>
      <c r="AGD14" s="5">
        <v>288.30799999999999</v>
      </c>
      <c r="AGE14" s="5">
        <v>282.46699999999998</v>
      </c>
      <c r="AGF14" s="5">
        <v>269.47199999999998</v>
      </c>
      <c r="AGG14" s="5">
        <v>226.29499999999999</v>
      </c>
      <c r="AGH14" s="5">
        <v>170.04400000000001</v>
      </c>
      <c r="AGI14" s="5">
        <v>111.628</v>
      </c>
      <c r="AGJ14" s="5">
        <v>70.673000000000002</v>
      </c>
      <c r="AGK14" s="5">
        <v>45.755000000000003</v>
      </c>
      <c r="AGL14" s="5">
        <v>24.132999999999999</v>
      </c>
      <c r="AGM14" s="5">
        <v>11.702</v>
      </c>
      <c r="AGN14" s="5">
        <v>3.597</v>
      </c>
      <c r="AGO14" s="5">
        <v>0.6</v>
      </c>
      <c r="AGP14" s="5">
        <v>4.7E-2</v>
      </c>
      <c r="AGQ14" s="5">
        <v>258.18299999999999</v>
      </c>
      <c r="AGR14" s="5">
        <v>261.036</v>
      </c>
      <c r="AGS14" s="5">
        <v>258.46199999999999</v>
      </c>
      <c r="AGT14" s="5">
        <v>257.16000000000003</v>
      </c>
      <c r="AGU14" s="5">
        <v>265.154</v>
      </c>
      <c r="AGV14" s="5">
        <v>280.61700000000002</v>
      </c>
      <c r="AGW14" s="5">
        <v>297.80500000000001</v>
      </c>
      <c r="AGX14" s="5">
        <v>314.65600000000001</v>
      </c>
      <c r="AGY14" s="5">
        <v>295.32100000000003</v>
      </c>
      <c r="AGZ14" s="5">
        <v>263.98200000000003</v>
      </c>
      <c r="AHA14" s="5">
        <v>253.846</v>
      </c>
      <c r="AHB14" s="5">
        <v>257.25400000000002</v>
      </c>
      <c r="AHC14" s="5">
        <v>266.541</v>
      </c>
      <c r="AHD14" s="5">
        <v>249.22499999999999</v>
      </c>
      <c r="AHE14" s="5">
        <v>218.90299999999999</v>
      </c>
      <c r="AHF14" s="5">
        <v>158.422</v>
      </c>
      <c r="AHG14" s="5">
        <v>90.212000000000003</v>
      </c>
      <c r="AHH14" s="5">
        <v>36.125</v>
      </c>
      <c r="AHI14" s="5">
        <v>10.010999999999999</v>
      </c>
      <c r="AHJ14" s="5">
        <v>1.8169999999999999</v>
      </c>
      <c r="AHK14" s="5">
        <v>0.14799999999999999</v>
      </c>
      <c r="AHL14" s="5">
        <v>314.63200000000001</v>
      </c>
      <c r="AHM14" s="5">
        <v>248.97300000000001</v>
      </c>
      <c r="AHN14" s="5">
        <v>215.47</v>
      </c>
      <c r="AHO14" s="5">
        <v>561.995</v>
      </c>
      <c r="AHP14" s="5">
        <v>542.18100000000004</v>
      </c>
      <c r="AHQ14" s="5">
        <v>553.23500000000001</v>
      </c>
      <c r="AHR14" s="5">
        <v>657.68600000000004</v>
      </c>
      <c r="AHS14" s="5">
        <v>616.54399999999998</v>
      </c>
      <c r="AHT14" s="5">
        <v>551.98500000000001</v>
      </c>
      <c r="AHU14" s="5">
        <v>527.96799999999996</v>
      </c>
      <c r="AHV14" s="5">
        <v>542.66399999999999</v>
      </c>
      <c r="AHW14" s="5">
        <v>572.19899999999996</v>
      </c>
      <c r="AHX14" s="25">
        <v>4.31942787337415</v>
      </c>
      <c r="AHY14" s="25">
        <v>2.6380286929524202</v>
      </c>
      <c r="AHZ14" s="25">
        <v>0.279382806655113</v>
      </c>
      <c r="AIA14" s="25">
        <v>6.3009965875187399</v>
      </c>
      <c r="AIB14" s="25">
        <v>4.0474674211391601</v>
      </c>
      <c r="AIC14" s="25">
        <v>0.60252478063341197</v>
      </c>
      <c r="AID14" s="25">
        <v>9.9578844957554598</v>
      </c>
      <c r="AIE14" s="25">
        <v>5.5819406539501504</v>
      </c>
      <c r="AIF14" s="25">
        <v>0.64503274777614605</v>
      </c>
      <c r="AIG14" s="25">
        <v>20.6954113572477</v>
      </c>
      <c r="AIH14" s="25">
        <v>14.877230570528701</v>
      </c>
      <c r="AII14" s="25">
        <v>2.1084818646921901</v>
      </c>
      <c r="AIJ14" s="25">
        <v>4.7085290955897801</v>
      </c>
      <c r="AIK14" s="25">
        <v>2.9533997278939998</v>
      </c>
      <c r="AIL14" s="25">
        <v>0.31454515466820898</v>
      </c>
      <c r="AIM14" s="25">
        <v>7.5331442594524702</v>
      </c>
      <c r="AIN14" s="25">
        <v>5.0134164082820201</v>
      </c>
      <c r="AIO14" s="25">
        <v>0.90517406063099703</v>
      </c>
      <c r="AIP14" s="25">
        <v>11.5708605256306</v>
      </c>
      <c r="AIQ14" s="25">
        <v>7.0805599698752397</v>
      </c>
      <c r="AIR14" s="25">
        <v>1.05835404938792</v>
      </c>
      <c r="AIS14" s="25">
        <v>24.0147338225981</v>
      </c>
      <c r="AIT14" s="25">
        <v>17.808716425138801</v>
      </c>
      <c r="AIU14" s="25">
        <v>3.2204159371158201</v>
      </c>
      <c r="AIV14" s="31">
        <v>56.049831083334297</v>
      </c>
      <c r="AIW14" s="25">
        <v>54.600415142670201</v>
      </c>
      <c r="AIX14" s="25">
        <v>54.367322647637202</v>
      </c>
      <c r="AIY14" s="25">
        <v>52.823821746522697</v>
      </c>
      <c r="AIZ14" s="25">
        <v>50.732003860274602</v>
      </c>
      <c r="AJA14" s="26">
        <v>49.179777523726599</v>
      </c>
      <c r="AJB14" s="25">
        <v>78.4126697033592</v>
      </c>
      <c r="AJC14" s="25">
        <v>83.148790606630598</v>
      </c>
      <c r="AJD14" s="25">
        <v>83.934016115001896</v>
      </c>
      <c r="AJE14" s="25">
        <v>89.308529170521197</v>
      </c>
      <c r="AJF14" s="25">
        <v>97.114232419083507</v>
      </c>
      <c r="AJG14" s="25">
        <v>103.335608730144</v>
      </c>
      <c r="AJH14" s="25">
        <v>102.63711446882</v>
      </c>
      <c r="AJI14" s="25">
        <v>90.939897357841801</v>
      </c>
      <c r="AJJ14" s="25">
        <v>81.355581634809496</v>
      </c>
      <c r="AJK14" s="25">
        <v>69.678862059010498</v>
      </c>
      <c r="AJL14" s="25">
        <v>60.303553615997401</v>
      </c>
      <c r="AJM14" s="25">
        <v>51.862514836321203</v>
      </c>
      <c r="AJN14" s="25">
        <v>49.092120209635098</v>
      </c>
      <c r="AJO14" s="25">
        <v>49.4916183525146</v>
      </c>
      <c r="AJP14" s="25">
        <v>47.7334896822003</v>
      </c>
      <c r="AJQ14" s="25">
        <v>44.501165121124899</v>
      </c>
      <c r="AJR14" s="25">
        <v>41.644042903555999</v>
      </c>
      <c r="AJS14" s="25">
        <v>41.967909319953598</v>
      </c>
      <c r="AJT14" s="25">
        <v>44.948773481747601</v>
      </c>
      <c r="AJU14" s="25">
        <v>49.692084632753399</v>
      </c>
      <c r="AJV14" s="25">
        <v>54.125946540676999</v>
      </c>
      <c r="AJW14" s="25">
        <v>57.297176790093403</v>
      </c>
      <c r="AJX14" s="25">
        <v>58.172056125530503</v>
      </c>
      <c r="AJY14" s="25">
        <v>57.941091817231801</v>
      </c>
      <c r="AJZ14" s="25">
        <v>58.292591832782101</v>
      </c>
      <c r="AKA14" s="25">
        <v>60.855297413008003</v>
      </c>
      <c r="AKB14" s="25">
        <v>65.1045607867283</v>
      </c>
      <c r="AKC14" s="25">
        <v>68.601556494034497</v>
      </c>
      <c r="AKD14" s="25">
        <v>70.8727205426962</v>
      </c>
      <c r="AKE14" s="25">
        <v>71.860556259608103</v>
      </c>
      <c r="AKF14" s="25">
        <v>72.305967759384103</v>
      </c>
      <c r="AKG14" s="25">
        <v>96.987000104482604</v>
      </c>
      <c r="AKH14" s="25">
        <v>85.532453731178506</v>
      </c>
      <c r="AKI14" s="25">
        <v>75.712284514032703</v>
      </c>
      <c r="AKJ14" s="25">
        <v>63.840489123167501</v>
      </c>
      <c r="AKK14" s="25">
        <v>54.268294507264699</v>
      </c>
      <c r="AKL14" s="25">
        <v>45.810710016834598</v>
      </c>
      <c r="AKM14" s="25">
        <v>42.868404580486903</v>
      </c>
      <c r="AKN14" s="25">
        <v>43.155119871580503</v>
      </c>
      <c r="AKO14" s="25">
        <v>41.047382607736601</v>
      </c>
      <c r="AKP14" s="25">
        <v>37.131097997423197</v>
      </c>
      <c r="AKQ14" s="25">
        <v>32.680749730311803</v>
      </c>
      <c r="AKR14" s="25">
        <v>29.8967789583977</v>
      </c>
      <c r="AKS14" s="25">
        <v>28.656601385969299</v>
      </c>
      <c r="AKT14" s="25">
        <v>28.621751956757102</v>
      </c>
      <c r="AKU14" s="25">
        <v>28.9201328112769</v>
      </c>
      <c r="AKV14" s="25">
        <v>28.781648432648598</v>
      </c>
      <c r="AKW14" s="25">
        <v>27.868862666501101</v>
      </c>
      <c r="AKX14" s="25">
        <v>26.6699466200429</v>
      </c>
      <c r="AKY14" s="25">
        <v>25.844796109978301</v>
      </c>
      <c r="AKZ14" s="25">
        <v>25.781612995207102</v>
      </c>
      <c r="ALA14" s="25">
        <v>26.241169752259601</v>
      </c>
      <c r="ALB14" s="25">
        <v>26.562093296825498</v>
      </c>
      <c r="ALC14" s="25">
        <v>26.501352914841299</v>
      </c>
      <c r="ALD14" s="25">
        <v>26.092113411890999</v>
      </c>
      <c r="ALE14" s="25">
        <v>25.662331025823502</v>
      </c>
      <c r="ALF14" s="25">
        <v>5.65011436433696</v>
      </c>
      <c r="ALG14" s="25">
        <v>5.4074436266632997</v>
      </c>
      <c r="ALH14" s="25">
        <v>5.6432971207767801</v>
      </c>
      <c r="ALI14" s="25">
        <v>5.8383729358430498</v>
      </c>
      <c r="ALJ14" s="25">
        <v>6.0352591087327401</v>
      </c>
      <c r="ALK14" s="25">
        <v>6.0518048194866196</v>
      </c>
      <c r="ALL14" s="25">
        <v>6.2237156291481899</v>
      </c>
      <c r="ALM14" s="25">
        <v>6.3364984809341198</v>
      </c>
      <c r="ALN14" s="25">
        <v>6.6861070744637301</v>
      </c>
      <c r="ALO14" s="25">
        <v>7.3700671237016602</v>
      </c>
      <c r="ALP14" s="25">
        <v>8.9632931732441801</v>
      </c>
      <c r="ALQ14" s="25">
        <v>12.0711303615559</v>
      </c>
      <c r="ALR14" s="25">
        <v>16.292172095778401</v>
      </c>
      <c r="ALS14" s="25">
        <v>21.070332675996301</v>
      </c>
      <c r="ALT14" s="25">
        <v>25.205813729400099</v>
      </c>
      <c r="ALU14" s="25">
        <v>28.515528357444801</v>
      </c>
      <c r="ALV14" s="25">
        <v>30.303193459029401</v>
      </c>
      <c r="ALW14" s="25">
        <v>31.271145197188901</v>
      </c>
      <c r="ALX14" s="25">
        <v>32.447795722803797</v>
      </c>
      <c r="ALY14" s="25">
        <v>35.073684417800898</v>
      </c>
      <c r="ALZ14" s="25">
        <v>38.863391034468698</v>
      </c>
      <c r="AMA14" s="25">
        <v>42.039463197209002</v>
      </c>
      <c r="AMB14" s="25">
        <v>44.371367627854802</v>
      </c>
      <c r="AMC14" s="25">
        <v>45.768442847717097</v>
      </c>
      <c r="AMD14" s="25">
        <v>46.643636733560598</v>
      </c>
    </row>
    <row r="15" spans="1:1018">
      <c r="A15" s="6" t="s">
        <v>73</v>
      </c>
      <c r="B15" s="5">
        <v>764.74199999999996</v>
      </c>
      <c r="C15" s="5">
        <v>787.55700000000002</v>
      </c>
      <c r="D15" s="5">
        <v>811.01499999999999</v>
      </c>
      <c r="E15" s="5">
        <v>835.005</v>
      </c>
      <c r="F15" s="5">
        <v>859.31899999999996</v>
      </c>
      <c r="G15" s="5">
        <v>883.84500000000003</v>
      </c>
      <c r="H15" s="5">
        <v>908.56399999999996</v>
      </c>
      <c r="I15" s="5">
        <v>933.51700000000005</v>
      </c>
      <c r="J15" s="5">
        <v>958.71500000000003</v>
      </c>
      <c r="K15" s="5">
        <v>984.18700000000001</v>
      </c>
      <c r="L15" s="5">
        <v>1009.971</v>
      </c>
      <c r="M15" s="5">
        <v>1036.1010000000001</v>
      </c>
      <c r="N15" s="5">
        <v>1062.645</v>
      </c>
      <c r="O15" s="5">
        <v>1089.7619999999999</v>
      </c>
      <c r="P15" s="5">
        <v>1117.635</v>
      </c>
      <c r="Q15" s="5">
        <v>1146.4369999999999</v>
      </c>
      <c r="R15" s="5">
        <v>1176.24</v>
      </c>
      <c r="S15" s="5">
        <v>1207.1120000000001</v>
      </c>
      <c r="T15" s="5">
        <v>1239.22</v>
      </c>
      <c r="U15" s="5">
        <v>1272.7639999999999</v>
      </c>
      <c r="V15" s="5">
        <v>1307.875</v>
      </c>
      <c r="W15" s="5">
        <v>1344.6690000000001</v>
      </c>
      <c r="X15" s="5">
        <v>1383.1489999999999</v>
      </c>
      <c r="Y15" s="5">
        <v>1423.277</v>
      </c>
      <c r="Z15" s="5">
        <v>1464.9359999999999</v>
      </c>
      <c r="AA15" s="5">
        <v>1508.076</v>
      </c>
      <c r="AB15" s="5">
        <v>1552.6489999999999</v>
      </c>
      <c r="AC15" s="5">
        <v>1598.694</v>
      </c>
      <c r="AD15" s="5">
        <v>1646.338</v>
      </c>
      <c r="AE15" s="5">
        <v>1695.7239999999999</v>
      </c>
      <c r="AF15" s="5">
        <v>1746.942</v>
      </c>
      <c r="AG15" s="5">
        <v>1800.0060000000001</v>
      </c>
      <c r="AH15" s="5">
        <v>1854.8150000000001</v>
      </c>
      <c r="AI15" s="5">
        <v>1911.1869999999999</v>
      </c>
      <c r="AJ15" s="5">
        <v>1968.829</v>
      </c>
      <c r="AK15" s="5">
        <v>2027.548</v>
      </c>
      <c r="AL15" s="5">
        <v>2087.25</v>
      </c>
      <c r="AM15" s="5">
        <v>2147.92</v>
      </c>
      <c r="AN15" s="5">
        <v>2209.4650000000001</v>
      </c>
      <c r="AO15" s="5">
        <v>2271.8429999999998</v>
      </c>
      <c r="AP15" s="5">
        <v>2334.9810000000002</v>
      </c>
      <c r="AQ15" s="5">
        <v>2398.8330000000001</v>
      </c>
      <c r="AR15" s="5">
        <v>2463.3679999999999</v>
      </c>
      <c r="AS15" s="5">
        <v>2528.5639999999999</v>
      </c>
      <c r="AT15" s="5">
        <v>2594.4319999999998</v>
      </c>
      <c r="AU15" s="5">
        <v>2660.9870000000001</v>
      </c>
      <c r="AV15" s="5">
        <v>2728.192</v>
      </c>
      <c r="AW15" s="5">
        <v>2796.0540000000001</v>
      </c>
      <c r="AX15" s="5">
        <v>2864.578</v>
      </c>
      <c r="AY15" s="5">
        <v>2933.8</v>
      </c>
      <c r="AZ15" s="5">
        <v>3003.7469999999998</v>
      </c>
      <c r="BA15" s="5">
        <v>3074.404</v>
      </c>
      <c r="BB15" s="5">
        <v>3145.7759999999998</v>
      </c>
      <c r="BC15" s="5">
        <v>3217.877</v>
      </c>
      <c r="BD15" s="5">
        <v>3290.694</v>
      </c>
      <c r="BE15" s="5">
        <v>3364.2440000000001</v>
      </c>
      <c r="BF15" s="5">
        <v>3438.52</v>
      </c>
      <c r="BG15" s="5">
        <v>3513.509</v>
      </c>
      <c r="BH15" s="5">
        <v>3589.183</v>
      </c>
      <c r="BI15" s="5">
        <v>3665.4960000000001</v>
      </c>
      <c r="BJ15" s="5">
        <v>3742.4250000000002</v>
      </c>
      <c r="BK15" s="5">
        <v>3819.9360000000001</v>
      </c>
      <c r="BL15" s="5">
        <v>3898.0189999999998</v>
      </c>
      <c r="BM15" s="5">
        <v>3976.6480000000001</v>
      </c>
      <c r="BN15" s="5">
        <v>4055.82</v>
      </c>
      <c r="BO15" s="5">
        <v>4135.4949999999999</v>
      </c>
      <c r="BP15" s="5">
        <v>4215.6589999999997</v>
      </c>
      <c r="BQ15" s="5">
        <v>4296.2740000000003</v>
      </c>
      <c r="BR15" s="5">
        <v>4377.2920000000004</v>
      </c>
      <c r="BS15" s="5">
        <v>4458.6570000000002</v>
      </c>
      <c r="BT15" s="5">
        <v>4540.3069999999998</v>
      </c>
      <c r="BU15" s="5">
        <v>4622.2209999999995</v>
      </c>
      <c r="BV15" s="5">
        <v>4704.3649999999998</v>
      </c>
      <c r="BW15" s="5">
        <v>4786.6959999999999</v>
      </c>
      <c r="BX15" s="5">
        <v>4869.1949999999997</v>
      </c>
      <c r="BY15" s="5">
        <v>4951.817</v>
      </c>
      <c r="BZ15" s="5">
        <v>5034.5219999999999</v>
      </c>
      <c r="CA15" s="5">
        <v>5117.3159999999998</v>
      </c>
      <c r="CB15" s="5">
        <v>5200.1499999999996</v>
      </c>
      <c r="CC15" s="5">
        <v>5283.0259999999998</v>
      </c>
      <c r="CD15" s="5">
        <v>5365.924</v>
      </c>
      <c r="CE15" s="5">
        <v>5448.8220000000001</v>
      </c>
      <c r="CF15" s="5">
        <v>5531.7039999999997</v>
      </c>
      <c r="CG15" s="5">
        <v>5614.58</v>
      </c>
      <c r="CH15" s="5">
        <v>5697.4880000000003</v>
      </c>
      <c r="CI15" s="5">
        <v>5780.4260000000004</v>
      </c>
      <c r="CJ15" s="5">
        <v>5863.4030000000002</v>
      </c>
      <c r="CK15" s="5">
        <v>5946.3860000000004</v>
      </c>
      <c r="CL15" s="5">
        <v>6029.3190000000004</v>
      </c>
      <c r="CM15" s="5">
        <v>6112.134</v>
      </c>
      <c r="CN15" s="5">
        <v>6194.7709999999997</v>
      </c>
      <c r="CO15" s="5">
        <v>6277.2070000000003</v>
      </c>
      <c r="CP15" s="5">
        <v>6359.4269999999997</v>
      </c>
      <c r="CQ15" s="5">
        <v>6441.4430000000002</v>
      </c>
      <c r="CR15" s="5">
        <v>6523.2979999999998</v>
      </c>
      <c r="CS15" s="5">
        <v>6604.9970000000003</v>
      </c>
      <c r="CT15" s="5">
        <v>6686.5349999999999</v>
      </c>
      <c r="CU15" s="5">
        <v>6767.8630000000003</v>
      </c>
      <c r="CV15" s="5">
        <v>6848.9369999999999</v>
      </c>
      <c r="CW15" s="5">
        <v>6929.6859999999997</v>
      </c>
      <c r="CX15" s="5">
        <v>7010.0640000000003</v>
      </c>
      <c r="CY15" s="5">
        <v>7090.04</v>
      </c>
      <c r="CZ15" s="5">
        <v>7169.5870000000004</v>
      </c>
      <c r="DA15" s="5">
        <v>7248.6450000000004</v>
      </c>
      <c r="DB15" s="5">
        <v>7327.18</v>
      </c>
      <c r="DC15" s="5">
        <v>7405.1509999999998</v>
      </c>
      <c r="DD15" s="5">
        <v>7482.5140000000001</v>
      </c>
      <c r="DE15" s="5">
        <v>7559.24</v>
      </c>
      <c r="DF15" s="5">
        <v>7635.3509999999997</v>
      </c>
      <c r="DG15" s="5">
        <v>7710.8789999999999</v>
      </c>
      <c r="DH15" s="5">
        <v>7785.8010000000004</v>
      </c>
      <c r="DI15" s="5">
        <v>7860.1310000000003</v>
      </c>
      <c r="DJ15" s="5">
        <v>7933.8230000000003</v>
      </c>
      <c r="DK15" s="5">
        <v>8006.8239999999996</v>
      </c>
      <c r="DL15" s="5">
        <v>8079.0990000000002</v>
      </c>
      <c r="DM15" s="5">
        <v>8150.6</v>
      </c>
      <c r="DN15" s="5">
        <v>8221.2839999999997</v>
      </c>
      <c r="DO15" s="5">
        <v>8291.1370000000006</v>
      </c>
      <c r="DP15" s="5">
        <v>8360.1419999999998</v>
      </c>
      <c r="DQ15" s="5">
        <v>8428.2880000000005</v>
      </c>
      <c r="DR15" s="5">
        <v>8495.5920000000006</v>
      </c>
      <c r="DS15" s="5">
        <v>775.90200000000004</v>
      </c>
      <c r="DT15" s="5">
        <v>798.93899999999996</v>
      </c>
      <c r="DU15" s="5">
        <v>822.64</v>
      </c>
      <c r="DV15" s="5">
        <v>846.85400000000004</v>
      </c>
      <c r="DW15" s="5">
        <v>871.41800000000001</v>
      </c>
      <c r="DX15" s="5">
        <v>896.18799999999999</v>
      </c>
      <c r="DY15" s="5">
        <v>921.11400000000003</v>
      </c>
      <c r="DZ15" s="5">
        <v>946.23900000000003</v>
      </c>
      <c r="EA15" s="5">
        <v>971.71199999999999</v>
      </c>
      <c r="EB15" s="5">
        <v>997.71500000000003</v>
      </c>
      <c r="EC15" s="5">
        <v>1024.376</v>
      </c>
      <c r="ED15" s="5">
        <v>1051.8130000000001</v>
      </c>
      <c r="EE15" s="5">
        <v>1080</v>
      </c>
      <c r="EF15" s="5">
        <v>1108.7760000000001</v>
      </c>
      <c r="EG15" s="5">
        <v>1137.885</v>
      </c>
      <c r="EH15" s="5">
        <v>1167.193</v>
      </c>
      <c r="EI15" s="5">
        <v>1196.6600000000001</v>
      </c>
      <c r="EJ15" s="5">
        <v>1226.4549999999999</v>
      </c>
      <c r="EK15" s="5">
        <v>1256.9970000000001</v>
      </c>
      <c r="EL15" s="5">
        <v>1288.82</v>
      </c>
      <c r="EM15" s="5">
        <v>1322.3420000000001</v>
      </c>
      <c r="EN15" s="5">
        <v>1357.7360000000001</v>
      </c>
      <c r="EO15" s="5">
        <v>1394.9480000000001</v>
      </c>
      <c r="EP15" s="5">
        <v>1433.873</v>
      </c>
      <c r="EQ15" s="5">
        <v>1474.31</v>
      </c>
      <c r="ER15" s="5">
        <v>1516.1220000000001</v>
      </c>
      <c r="ES15" s="5">
        <v>1559.259</v>
      </c>
      <c r="ET15" s="5">
        <v>1603.818</v>
      </c>
      <c r="EU15" s="5">
        <v>1649.8989999999999</v>
      </c>
      <c r="EV15" s="5">
        <v>1697.684</v>
      </c>
      <c r="EW15" s="5">
        <v>1747.258</v>
      </c>
      <c r="EX15" s="5">
        <v>1798.64</v>
      </c>
      <c r="EY15" s="5">
        <v>1851.74</v>
      </c>
      <c r="EZ15" s="5">
        <v>1906.31</v>
      </c>
      <c r="FA15" s="5">
        <v>1962.0650000000001</v>
      </c>
      <c r="FB15" s="5">
        <v>2018.7560000000001</v>
      </c>
      <c r="FC15" s="5">
        <v>2076.2820000000002</v>
      </c>
      <c r="FD15" s="5">
        <v>2134.6619999999998</v>
      </c>
      <c r="FE15" s="5">
        <v>2193.8470000000002</v>
      </c>
      <c r="FF15" s="5">
        <v>2253.855</v>
      </c>
      <c r="FG15" s="5">
        <v>2314.6790000000001</v>
      </c>
      <c r="FH15" s="5">
        <v>2376.277</v>
      </c>
      <c r="FI15" s="5">
        <v>2438.6109999999999</v>
      </c>
      <c r="FJ15" s="5">
        <v>2501.6689999999999</v>
      </c>
      <c r="FK15" s="5">
        <v>2565.4609999999998</v>
      </c>
      <c r="FL15" s="5">
        <v>2629.9690000000001</v>
      </c>
      <c r="FM15" s="5">
        <v>2695.1840000000002</v>
      </c>
      <c r="FN15" s="5">
        <v>2761.11</v>
      </c>
      <c r="FO15" s="5">
        <v>2827.7710000000002</v>
      </c>
      <c r="FP15" s="5">
        <v>2895.2049999999999</v>
      </c>
      <c r="FQ15" s="5">
        <v>2963.4290000000001</v>
      </c>
      <c r="FR15" s="5">
        <v>3032.4569999999999</v>
      </c>
      <c r="FS15" s="5">
        <v>3102.268</v>
      </c>
      <c r="FT15" s="5">
        <v>3172.89</v>
      </c>
      <c r="FU15" s="5">
        <v>3244.3180000000002</v>
      </c>
      <c r="FV15" s="5">
        <v>3316.5720000000001</v>
      </c>
      <c r="FW15" s="5">
        <v>3389.6419999999998</v>
      </c>
      <c r="FX15" s="5">
        <v>3463.5189999999998</v>
      </c>
      <c r="FY15" s="5">
        <v>3538.1680000000001</v>
      </c>
      <c r="FZ15" s="5">
        <v>3613.5569999999998</v>
      </c>
      <c r="GA15" s="5">
        <v>3689.66</v>
      </c>
      <c r="GB15" s="5">
        <v>3766.4250000000002</v>
      </c>
      <c r="GC15" s="5">
        <v>3843.866</v>
      </c>
      <c r="GD15" s="5">
        <v>3921.9450000000002</v>
      </c>
      <c r="GE15" s="5">
        <v>4000.6529999999998</v>
      </c>
      <c r="GF15" s="5">
        <v>4079.9780000000001</v>
      </c>
      <c r="GG15" s="5">
        <v>4159.8879999999999</v>
      </c>
      <c r="GH15" s="5">
        <v>4240.3620000000001</v>
      </c>
      <c r="GI15" s="5">
        <v>4321.3320000000003</v>
      </c>
      <c r="GJ15" s="5">
        <v>4402.7560000000003</v>
      </c>
      <c r="GK15" s="5">
        <v>4484.5839999999998</v>
      </c>
      <c r="GL15" s="5">
        <v>4566.7820000000002</v>
      </c>
      <c r="GM15" s="5">
        <v>4649.3310000000001</v>
      </c>
      <c r="GN15" s="5">
        <v>4732.1880000000001</v>
      </c>
      <c r="GO15" s="5">
        <v>4815.308</v>
      </c>
      <c r="GP15" s="5">
        <v>4898.6589999999997</v>
      </c>
      <c r="GQ15" s="5">
        <v>4982.2190000000001</v>
      </c>
      <c r="GR15" s="5">
        <v>5065.9620000000004</v>
      </c>
      <c r="GS15" s="5">
        <v>5149.8689999999997</v>
      </c>
      <c r="GT15" s="5">
        <v>5233.9279999999999</v>
      </c>
      <c r="GU15" s="5">
        <v>5318.1350000000002</v>
      </c>
      <c r="GV15" s="5">
        <v>5402.4449999999997</v>
      </c>
      <c r="GW15" s="5">
        <v>5486.857</v>
      </c>
      <c r="GX15" s="5">
        <v>5571.37</v>
      </c>
      <c r="GY15" s="5">
        <v>5656.0240000000003</v>
      </c>
      <c r="GZ15" s="5">
        <v>5740.817</v>
      </c>
      <c r="HA15" s="5">
        <v>5825.7380000000003</v>
      </c>
      <c r="HB15" s="5">
        <v>5910.7690000000002</v>
      </c>
      <c r="HC15" s="5">
        <v>5995.8490000000002</v>
      </c>
      <c r="HD15" s="5">
        <v>6080.9129999999996</v>
      </c>
      <c r="HE15" s="5">
        <v>6165.9139999999998</v>
      </c>
      <c r="HF15" s="5">
        <v>6250.8069999999998</v>
      </c>
      <c r="HG15" s="5">
        <v>6335.58</v>
      </c>
      <c r="HH15" s="5">
        <v>6420.2479999999996</v>
      </c>
      <c r="HI15" s="5">
        <v>6504.8630000000003</v>
      </c>
      <c r="HJ15" s="5">
        <v>6589.4059999999999</v>
      </c>
      <c r="HK15" s="5">
        <v>6673.8860000000004</v>
      </c>
      <c r="HL15" s="5">
        <v>6758.2529999999997</v>
      </c>
      <c r="HM15" s="5">
        <v>6842.442</v>
      </c>
      <c r="HN15" s="5">
        <v>6926.3959999999997</v>
      </c>
      <c r="HO15" s="5">
        <v>7010.0330000000004</v>
      </c>
      <c r="HP15" s="5">
        <v>7093.34</v>
      </c>
      <c r="HQ15" s="5">
        <v>7176.277</v>
      </c>
      <c r="HR15" s="5">
        <v>7258.808</v>
      </c>
      <c r="HS15" s="5">
        <v>7340.884</v>
      </c>
      <c r="HT15" s="5">
        <v>7422.4539999999997</v>
      </c>
      <c r="HU15" s="5">
        <v>7503.48</v>
      </c>
      <c r="HV15" s="5">
        <v>7583.942</v>
      </c>
      <c r="HW15" s="5">
        <v>7663.8280000000004</v>
      </c>
      <c r="HX15" s="5">
        <v>7743.1440000000002</v>
      </c>
      <c r="HY15" s="5">
        <v>7821.8909999999996</v>
      </c>
      <c r="HZ15" s="5">
        <v>7900.0389999999998</v>
      </c>
      <c r="IA15" s="5">
        <v>7977.55</v>
      </c>
      <c r="IB15" s="5">
        <v>8054.3689999999997</v>
      </c>
      <c r="IC15" s="5">
        <v>8130.4449999999997</v>
      </c>
      <c r="ID15" s="5">
        <v>8205.7350000000006</v>
      </c>
      <c r="IE15" s="5">
        <v>8280.19</v>
      </c>
      <c r="IF15" s="5">
        <v>8353.7610000000004</v>
      </c>
      <c r="IG15" s="5">
        <v>8426.4429999999993</v>
      </c>
      <c r="IH15" s="5">
        <v>8498.19</v>
      </c>
      <c r="II15" s="5">
        <v>8569.0149999999994</v>
      </c>
      <c r="IJ15" s="5">
        <v>1540.644</v>
      </c>
      <c r="IK15" s="5">
        <v>1586.4960000000001</v>
      </c>
      <c r="IL15" s="5">
        <v>1633.655</v>
      </c>
      <c r="IM15" s="5">
        <v>1681.8589999999999</v>
      </c>
      <c r="IN15" s="5">
        <v>1730.7370000000001</v>
      </c>
      <c r="IO15" s="5">
        <v>1780.0329999999999</v>
      </c>
      <c r="IP15" s="5">
        <v>1829.6780000000001</v>
      </c>
      <c r="IQ15" s="5">
        <v>1879.7560000000001</v>
      </c>
      <c r="IR15" s="5">
        <v>1930.4269999999999</v>
      </c>
      <c r="IS15" s="5">
        <v>1981.902</v>
      </c>
      <c r="IT15" s="5">
        <v>2034.347</v>
      </c>
      <c r="IU15" s="5">
        <v>2087.9140000000002</v>
      </c>
      <c r="IV15" s="5">
        <v>2142.645</v>
      </c>
      <c r="IW15" s="5">
        <v>2198.538</v>
      </c>
      <c r="IX15" s="5">
        <v>2255.52</v>
      </c>
      <c r="IY15" s="5">
        <v>2313.63</v>
      </c>
      <c r="IZ15" s="5">
        <v>2372.9</v>
      </c>
      <c r="JA15" s="5">
        <v>2433.567</v>
      </c>
      <c r="JB15" s="5">
        <v>2496.2170000000001</v>
      </c>
      <c r="JC15" s="5">
        <v>2561.5839999999998</v>
      </c>
      <c r="JD15" s="5">
        <v>2630.2170000000001</v>
      </c>
      <c r="JE15" s="5">
        <v>2702.4050000000002</v>
      </c>
      <c r="JF15" s="5">
        <v>2778.0970000000002</v>
      </c>
      <c r="JG15" s="5">
        <v>2857.15</v>
      </c>
      <c r="JH15" s="5">
        <v>2939.2460000000001</v>
      </c>
      <c r="JI15" s="5">
        <v>3024.1979999999999</v>
      </c>
      <c r="JJ15" s="5">
        <v>3111.9079999999999</v>
      </c>
      <c r="JK15" s="5">
        <v>3202.5120000000002</v>
      </c>
      <c r="JL15" s="5">
        <v>3296.2370000000001</v>
      </c>
      <c r="JM15" s="5">
        <v>3393.4079999999999</v>
      </c>
      <c r="JN15" s="5">
        <v>3494.2</v>
      </c>
      <c r="JO15" s="5">
        <v>3598.6460000000002</v>
      </c>
      <c r="JP15" s="5">
        <v>3706.5549999999998</v>
      </c>
      <c r="JQ15" s="5">
        <v>3817.4969999999998</v>
      </c>
      <c r="JR15" s="5">
        <v>3930.8939999999998</v>
      </c>
      <c r="JS15" s="5">
        <v>4046.3040000000001</v>
      </c>
      <c r="JT15" s="5">
        <v>4163.5320000000002</v>
      </c>
      <c r="JU15" s="5">
        <v>4282.5820000000003</v>
      </c>
      <c r="JV15" s="5">
        <v>4403.3119999999999</v>
      </c>
      <c r="JW15" s="5">
        <v>4525.6980000000003</v>
      </c>
      <c r="JX15" s="5">
        <v>4649.66</v>
      </c>
      <c r="JY15" s="5">
        <v>4775.1099999999997</v>
      </c>
      <c r="JZ15" s="5">
        <v>4901.9790000000003</v>
      </c>
      <c r="KA15" s="5">
        <v>5030.2330000000002</v>
      </c>
      <c r="KB15" s="5">
        <v>5159.893</v>
      </c>
      <c r="KC15" s="5">
        <v>5290.9560000000001</v>
      </c>
      <c r="KD15" s="5">
        <v>5423.3760000000002</v>
      </c>
      <c r="KE15" s="5">
        <v>5557.1639999999998</v>
      </c>
      <c r="KF15" s="5">
        <v>5692.3490000000002</v>
      </c>
      <c r="KG15" s="5">
        <v>5829.0050000000001</v>
      </c>
      <c r="KH15" s="5">
        <v>5967.1760000000004</v>
      </c>
      <c r="KI15" s="5">
        <v>6106.8609999999999</v>
      </c>
      <c r="KJ15" s="5">
        <v>6248.0439999999999</v>
      </c>
      <c r="KK15" s="5">
        <v>6390.7669999999998</v>
      </c>
      <c r="KL15" s="5">
        <v>6535.0119999999997</v>
      </c>
      <c r="KM15" s="5">
        <v>6680.8159999999998</v>
      </c>
      <c r="KN15" s="5">
        <v>6828.1620000000003</v>
      </c>
      <c r="KO15" s="5">
        <v>6977.0280000000002</v>
      </c>
      <c r="KP15" s="5">
        <v>7127.3509999999997</v>
      </c>
      <c r="KQ15" s="5">
        <v>7279.0529999999999</v>
      </c>
      <c r="KR15" s="5">
        <v>7432.085</v>
      </c>
      <c r="KS15" s="5">
        <v>7586.3609999999999</v>
      </c>
      <c r="KT15" s="5">
        <v>7741.8850000000002</v>
      </c>
      <c r="KU15" s="5">
        <v>7898.5929999999998</v>
      </c>
      <c r="KV15" s="5">
        <v>8056.473</v>
      </c>
      <c r="KW15" s="5">
        <v>8215.473</v>
      </c>
      <c r="KX15" s="5">
        <v>8375.5470000000005</v>
      </c>
      <c r="KY15" s="5">
        <v>8536.6360000000004</v>
      </c>
      <c r="KZ15" s="5">
        <v>8698.6239999999998</v>
      </c>
      <c r="LA15" s="5">
        <v>8861.4130000000005</v>
      </c>
      <c r="LB15" s="5">
        <v>9024.8909999999996</v>
      </c>
      <c r="LC15" s="5">
        <v>9189.0030000000006</v>
      </c>
      <c r="LD15" s="5">
        <v>9353.6959999999999</v>
      </c>
      <c r="LE15" s="5">
        <v>9518.884</v>
      </c>
      <c r="LF15" s="5">
        <v>9684.5030000000006</v>
      </c>
      <c r="LG15" s="5">
        <v>9850.4760000000006</v>
      </c>
      <c r="LH15" s="5">
        <v>10016.741</v>
      </c>
      <c r="LI15" s="5">
        <v>10183.278</v>
      </c>
      <c r="LJ15" s="5">
        <v>10350.019</v>
      </c>
      <c r="LK15" s="5">
        <v>10516.954</v>
      </c>
      <c r="LL15" s="5">
        <v>10684.058999999999</v>
      </c>
      <c r="LM15" s="5">
        <v>10851.267</v>
      </c>
      <c r="LN15" s="5">
        <v>11018.561</v>
      </c>
      <c r="LO15" s="5">
        <v>11185.95</v>
      </c>
      <c r="LP15" s="5">
        <v>11353.512000000001</v>
      </c>
      <c r="LQ15" s="5">
        <v>11521.243</v>
      </c>
      <c r="LR15" s="5">
        <v>11689.141</v>
      </c>
      <c r="LS15" s="5">
        <v>11857.155000000001</v>
      </c>
      <c r="LT15" s="5">
        <v>12025.168</v>
      </c>
      <c r="LU15" s="5">
        <v>12193.047</v>
      </c>
      <c r="LV15" s="5">
        <v>12360.684999999999</v>
      </c>
      <c r="LW15" s="5">
        <v>12528.013999999999</v>
      </c>
      <c r="LX15" s="5">
        <v>12695.007</v>
      </c>
      <c r="LY15" s="5">
        <v>12861.691000000001</v>
      </c>
      <c r="LZ15" s="5">
        <v>13028.161</v>
      </c>
      <c r="MA15" s="5">
        <v>13194.403</v>
      </c>
      <c r="MB15" s="5">
        <v>13360.421</v>
      </c>
      <c r="MC15" s="5">
        <v>13526.116</v>
      </c>
      <c r="MD15" s="5">
        <v>13691.379000000001</v>
      </c>
      <c r="ME15" s="5">
        <v>13856.082</v>
      </c>
      <c r="MF15" s="5">
        <v>14020.097</v>
      </c>
      <c r="MG15" s="5">
        <v>14183.38</v>
      </c>
      <c r="MH15" s="5">
        <v>14345.864</v>
      </c>
      <c r="MI15" s="5">
        <v>14507.453</v>
      </c>
      <c r="MJ15" s="5">
        <v>14668.064</v>
      </c>
      <c r="MK15" s="5">
        <v>14827.605</v>
      </c>
      <c r="ML15" s="5">
        <v>14985.994000000001</v>
      </c>
      <c r="MM15" s="5">
        <v>15143.182000000001</v>
      </c>
      <c r="MN15" s="5">
        <v>15299.179</v>
      </c>
      <c r="MO15" s="5">
        <v>15454.022999999999</v>
      </c>
      <c r="MP15" s="5">
        <v>15607.691999999999</v>
      </c>
      <c r="MQ15" s="5">
        <v>15760.17</v>
      </c>
      <c r="MR15" s="5">
        <v>15911.373</v>
      </c>
      <c r="MS15" s="5">
        <v>16061.192999999999</v>
      </c>
      <c r="MT15" s="5">
        <v>16209.544</v>
      </c>
      <c r="MU15" s="5">
        <v>16356.334999999999</v>
      </c>
      <c r="MV15" s="5">
        <v>16501.473999999998</v>
      </c>
      <c r="MW15" s="5">
        <v>16644.898000000001</v>
      </c>
      <c r="MX15" s="5">
        <v>16786.584999999999</v>
      </c>
      <c r="MY15" s="5">
        <v>16926.477999999999</v>
      </c>
      <c r="MZ15" s="5">
        <v>17064.607</v>
      </c>
      <c r="NA15" s="16">
        <v>2.8889999999999998</v>
      </c>
      <c r="NB15" s="16">
        <v>2.6709999999999998</v>
      </c>
      <c r="NC15" s="16">
        <v>2.573</v>
      </c>
      <c r="ND15" s="16">
        <v>2.5649999999999999</v>
      </c>
      <c r="NE15" s="16">
        <v>2.7919999999999998</v>
      </c>
      <c r="NF15" s="16">
        <v>2.8889999999999998</v>
      </c>
      <c r="NG15" s="16">
        <v>2.9340000000000002</v>
      </c>
      <c r="NH15" s="16">
        <v>2.78</v>
      </c>
      <c r="NI15" s="16">
        <v>2.5840000000000001</v>
      </c>
      <c r="NJ15" s="16">
        <v>2.4060000000000001</v>
      </c>
      <c r="NK15" s="16">
        <v>2.2589999999999999</v>
      </c>
      <c r="NL15" s="16">
        <v>2.1309999999999998</v>
      </c>
      <c r="NM15" s="16">
        <v>2.004</v>
      </c>
      <c r="NN15" s="16">
        <v>1.879</v>
      </c>
      <c r="NO15" s="16">
        <v>1.7509999999999999</v>
      </c>
      <c r="NP15" s="16">
        <v>1.625</v>
      </c>
      <c r="NQ15" s="16">
        <v>1.5089999999999999</v>
      </c>
      <c r="NR15" s="16">
        <v>1.407</v>
      </c>
      <c r="NS15" s="16">
        <v>1.3049999999999999</v>
      </c>
      <c r="NT15" s="16">
        <v>1.214</v>
      </c>
      <c r="NU15" s="16">
        <v>1.1200000000000001</v>
      </c>
      <c r="NV15" s="16">
        <v>1.0249999999999999</v>
      </c>
      <c r="NW15" s="16">
        <v>0.93700000000000006</v>
      </c>
      <c r="NX15" s="182">
        <v>0.84799999999999998</v>
      </c>
      <c r="NY15" s="16">
        <v>54.69</v>
      </c>
      <c r="NZ15" s="16">
        <v>57.35</v>
      </c>
      <c r="OA15" s="16">
        <v>58.53</v>
      </c>
      <c r="OB15" s="16">
        <v>58.79</v>
      </c>
      <c r="OC15" s="16">
        <v>59.05</v>
      </c>
      <c r="OD15" s="16">
        <v>60.07</v>
      </c>
      <c r="OE15" s="16">
        <v>61.43</v>
      </c>
      <c r="OF15" s="16">
        <v>63</v>
      </c>
      <c r="OG15" s="16">
        <v>63.88</v>
      </c>
      <c r="OH15" s="16">
        <v>64.67</v>
      </c>
      <c r="OI15" s="16">
        <v>65.36</v>
      </c>
      <c r="OJ15" s="16">
        <v>65.989999999999995</v>
      </c>
      <c r="OK15" s="16">
        <v>66.569999999999993</v>
      </c>
      <c r="OL15" s="16">
        <v>67.13</v>
      </c>
      <c r="OM15" s="16">
        <v>67.64</v>
      </c>
      <c r="ON15" s="16">
        <v>68.14</v>
      </c>
      <c r="OO15" s="16">
        <v>68.63</v>
      </c>
      <c r="OP15" s="16">
        <v>69.11</v>
      </c>
      <c r="OQ15" s="16">
        <v>69.59</v>
      </c>
      <c r="OR15" s="16">
        <v>70.08</v>
      </c>
      <c r="OS15" s="16">
        <v>70.61</v>
      </c>
      <c r="OT15" s="16">
        <v>71.14</v>
      </c>
      <c r="OU15" s="16">
        <v>71.709999999999994</v>
      </c>
      <c r="OV15" s="16">
        <v>72.3</v>
      </c>
      <c r="OW15" s="16">
        <v>57.99</v>
      </c>
      <c r="OX15" s="16">
        <v>60.41</v>
      </c>
      <c r="OY15" s="16">
        <v>61.73</v>
      </c>
      <c r="OZ15" s="16">
        <v>62.27</v>
      </c>
      <c r="PA15" s="16">
        <v>62.77</v>
      </c>
      <c r="PB15" s="16">
        <v>63.68</v>
      </c>
      <c r="PC15" s="16">
        <v>64.95</v>
      </c>
      <c r="PD15" s="16">
        <v>66.180000000000007</v>
      </c>
      <c r="PE15" s="16">
        <v>67.239999999999995</v>
      </c>
      <c r="PF15" s="16">
        <v>68.2</v>
      </c>
      <c r="PG15" s="16">
        <v>69.069999999999993</v>
      </c>
      <c r="PH15" s="16">
        <v>69.89</v>
      </c>
      <c r="PI15" s="16">
        <v>70.650000000000006</v>
      </c>
      <c r="PJ15" s="16">
        <v>71.38</v>
      </c>
      <c r="PK15" s="16">
        <v>72.069999999999993</v>
      </c>
      <c r="PL15" s="16">
        <v>72.73</v>
      </c>
      <c r="PM15" s="16">
        <v>73.38</v>
      </c>
      <c r="PN15" s="16">
        <v>74.02</v>
      </c>
      <c r="PO15" s="16">
        <v>74.64</v>
      </c>
      <c r="PP15" s="16">
        <v>75.239999999999995</v>
      </c>
      <c r="PQ15" s="16">
        <v>75.84</v>
      </c>
      <c r="PR15" s="16">
        <v>76.41</v>
      </c>
      <c r="PS15" s="16">
        <v>76.989999999999995</v>
      </c>
      <c r="PT15" s="16">
        <v>77.55</v>
      </c>
      <c r="PU15" s="16">
        <v>56.338000000000001</v>
      </c>
      <c r="PV15" s="16">
        <v>58.893000000000001</v>
      </c>
      <c r="PW15" s="16">
        <v>60.152000000000001</v>
      </c>
      <c r="PX15" s="16">
        <v>60.56</v>
      </c>
      <c r="PY15" s="16">
        <v>60.935000000000002</v>
      </c>
      <c r="PZ15" s="16">
        <v>61.905999999999999</v>
      </c>
      <c r="QA15" s="16">
        <v>63.213999999999999</v>
      </c>
      <c r="QB15" s="16">
        <v>64.606999999999999</v>
      </c>
      <c r="QC15" s="16">
        <v>65.567999999999998</v>
      </c>
      <c r="QD15" s="16">
        <v>66.426000000000002</v>
      </c>
      <c r="QE15" s="16">
        <v>67.192999999999998</v>
      </c>
      <c r="QF15" s="16">
        <v>67.906000000000006</v>
      </c>
      <c r="QG15" s="16">
        <v>68.567999999999998</v>
      </c>
      <c r="QH15" s="16">
        <v>69.203999999999994</v>
      </c>
      <c r="QI15" s="16">
        <v>69.798000000000002</v>
      </c>
      <c r="QJ15" s="16">
        <v>70.378</v>
      </c>
      <c r="QK15" s="16">
        <v>70.941000000000003</v>
      </c>
      <c r="QL15" s="16">
        <v>71.497</v>
      </c>
      <c r="QM15" s="16">
        <v>72.043999999999997</v>
      </c>
      <c r="QN15" s="16">
        <v>72.594999999999999</v>
      </c>
      <c r="QO15" s="16">
        <v>73.156999999999996</v>
      </c>
      <c r="QP15" s="16">
        <v>73.712000000000003</v>
      </c>
      <c r="QQ15" s="16">
        <v>74.292000000000002</v>
      </c>
      <c r="QR15" s="16">
        <v>74.872</v>
      </c>
      <c r="QS15" s="5">
        <v>86.775000000000006</v>
      </c>
      <c r="QT15" s="5">
        <v>75.632000000000005</v>
      </c>
      <c r="QU15" s="5">
        <v>70.320999999999998</v>
      </c>
      <c r="QV15" s="5">
        <v>69.709000000000003</v>
      </c>
      <c r="QW15" s="5">
        <v>69.203000000000003</v>
      </c>
      <c r="QX15" s="5">
        <v>65.572000000000003</v>
      </c>
      <c r="QY15" s="5">
        <v>58.863</v>
      </c>
      <c r="QZ15" s="5">
        <v>53.436999999999998</v>
      </c>
      <c r="RA15" s="5">
        <v>48.21</v>
      </c>
      <c r="RB15" s="5">
        <v>43.546999999999997</v>
      </c>
      <c r="RC15" s="5">
        <v>39.561999999999998</v>
      </c>
      <c r="RD15" s="5">
        <v>36.031999999999996</v>
      </c>
      <c r="RE15" s="5">
        <v>32.927</v>
      </c>
      <c r="RF15" s="5">
        <v>30.126000000000001</v>
      </c>
      <c r="RG15" s="5">
        <v>27.696000000000002</v>
      </c>
      <c r="RH15" s="5">
        <v>25.550999999999998</v>
      </c>
      <c r="RI15" s="5">
        <v>23.692</v>
      </c>
      <c r="RJ15" s="5">
        <v>22.033999999999999</v>
      </c>
      <c r="RK15" s="5">
        <v>20.565000000000001</v>
      </c>
      <c r="RL15" s="5">
        <v>19.234999999999999</v>
      </c>
      <c r="RM15" s="5">
        <v>18.027000000000001</v>
      </c>
      <c r="RN15" s="5">
        <v>16.956</v>
      </c>
      <c r="RO15" s="5">
        <v>15.93</v>
      </c>
      <c r="RP15" s="5">
        <v>14.996</v>
      </c>
      <c r="RQ15" s="5">
        <v>151.047</v>
      </c>
      <c r="RR15" s="5">
        <v>125.123</v>
      </c>
      <c r="RS15" s="5">
        <v>114.55</v>
      </c>
      <c r="RT15" s="5">
        <v>114.08</v>
      </c>
      <c r="RU15" s="5">
        <v>113.244</v>
      </c>
      <c r="RV15" s="5">
        <v>104.85599999999999</v>
      </c>
      <c r="RW15" s="5">
        <v>92.763000000000005</v>
      </c>
      <c r="RX15" s="5">
        <v>78.825000000000003</v>
      </c>
      <c r="RY15" s="5">
        <v>71.177999999999997</v>
      </c>
      <c r="RZ15" s="5">
        <v>64.305000000000007</v>
      </c>
      <c r="SA15" s="5">
        <v>58.369</v>
      </c>
      <c r="SB15" s="5">
        <v>53.06</v>
      </c>
      <c r="SC15" s="5">
        <v>48.344999999999999</v>
      </c>
      <c r="SD15" s="5">
        <v>44.05</v>
      </c>
      <c r="SE15" s="5">
        <v>40.281999999999996</v>
      </c>
      <c r="SF15" s="5">
        <v>36.924999999999997</v>
      </c>
      <c r="SG15" s="5">
        <v>34.006999999999998</v>
      </c>
      <c r="SH15" s="5">
        <v>31.385000000000002</v>
      </c>
      <c r="SI15" s="5">
        <v>29.042999999999999</v>
      </c>
      <c r="SJ15" s="5">
        <v>26.923999999999999</v>
      </c>
      <c r="SK15" s="5">
        <v>25.03</v>
      </c>
      <c r="SL15" s="5">
        <v>23.347000000000001</v>
      </c>
      <c r="SM15" s="5">
        <v>21.742999999999999</v>
      </c>
      <c r="SN15" s="5">
        <v>20.283999999999999</v>
      </c>
      <c r="SO15" s="16">
        <v>6.3</v>
      </c>
      <c r="SP15" s="16">
        <v>6.05</v>
      </c>
      <c r="SQ15" s="16">
        <v>5.72</v>
      </c>
      <c r="SR15" s="16">
        <v>5.52</v>
      </c>
      <c r="SS15" s="16">
        <v>5.3019999999999996</v>
      </c>
      <c r="ST15" s="16">
        <v>5.07</v>
      </c>
      <c r="SU15" s="16">
        <v>4.88</v>
      </c>
      <c r="SV15" s="16">
        <v>4.585</v>
      </c>
      <c r="SW15" s="16">
        <v>4.3211000000000004</v>
      </c>
      <c r="SX15" s="16">
        <v>4.0872999999999999</v>
      </c>
      <c r="SY15" s="16">
        <v>3.8666</v>
      </c>
      <c r="SZ15" s="16">
        <v>3.6701999999999999</v>
      </c>
      <c r="TA15" s="16">
        <v>3.4887999999999999</v>
      </c>
      <c r="TB15" s="16">
        <v>3.3311999999999999</v>
      </c>
      <c r="TC15" s="16">
        <v>3.1909999999999998</v>
      </c>
      <c r="TD15" s="16">
        <v>3.0649000000000002</v>
      </c>
      <c r="TE15" s="16">
        <v>2.9512999999999998</v>
      </c>
      <c r="TF15" s="16">
        <v>2.8513999999999999</v>
      </c>
      <c r="TG15" s="16">
        <v>2.7507999999999999</v>
      </c>
      <c r="TH15" s="16">
        <v>2.6659000000000002</v>
      </c>
      <c r="TI15" s="16">
        <v>2.5823999999999998</v>
      </c>
      <c r="TJ15" s="16">
        <v>2.5041000000000002</v>
      </c>
      <c r="TK15" s="16">
        <v>2.4348000000000001</v>
      </c>
      <c r="TL15" s="16">
        <v>2.3624999999999998</v>
      </c>
      <c r="TM15" s="5">
        <v>275.28500000000003</v>
      </c>
      <c r="TN15" s="5">
        <v>425.49099999999999</v>
      </c>
      <c r="TO15" s="5">
        <v>303.916</v>
      </c>
      <c r="TP15" s="5">
        <v>491.68200000000002</v>
      </c>
      <c r="TQ15" s="5">
        <v>44.27</v>
      </c>
      <c r="TR15" s="5">
        <v>312.58100000000002</v>
      </c>
      <c r="TS15" s="5">
        <v>488.44200000000001</v>
      </c>
      <c r="TT15" s="5">
        <v>355.53100000000001</v>
      </c>
      <c r="TU15" s="5">
        <v>570.41099999999994</v>
      </c>
      <c r="TV15" s="5">
        <v>53.067999999999998</v>
      </c>
      <c r="TW15" s="5">
        <v>353.34899999999999</v>
      </c>
      <c r="TX15" s="5">
        <v>559.37599999999998</v>
      </c>
      <c r="TY15" s="5">
        <v>406.93799999999999</v>
      </c>
      <c r="TZ15" s="5">
        <v>652.09</v>
      </c>
      <c r="UA15" s="5">
        <v>62.594000000000001</v>
      </c>
      <c r="UB15" s="5">
        <v>388.50299999999999</v>
      </c>
      <c r="UC15" s="5">
        <v>638.19600000000003</v>
      </c>
      <c r="UD15" s="5">
        <v>466.44099999999997</v>
      </c>
      <c r="UE15" s="5">
        <v>747.26800000000003</v>
      </c>
      <c r="UF15" s="5">
        <v>73.221999999999994</v>
      </c>
      <c r="UG15" s="5">
        <v>432.584</v>
      </c>
      <c r="UH15" s="5">
        <v>712.66</v>
      </c>
      <c r="UI15" s="5">
        <v>536.53499999999997</v>
      </c>
      <c r="UJ15" s="5">
        <v>863.49800000000005</v>
      </c>
      <c r="UK15" s="5">
        <v>84.94</v>
      </c>
      <c r="UL15" s="5">
        <v>486.08100000000002</v>
      </c>
      <c r="UM15" s="5">
        <v>791.00099999999998</v>
      </c>
      <c r="UN15" s="5">
        <v>622.53399999999999</v>
      </c>
      <c r="UO15" s="5">
        <v>1027.81</v>
      </c>
      <c r="UP15" s="5">
        <v>96.772000000000006</v>
      </c>
      <c r="UQ15" s="5">
        <v>551.55100000000004</v>
      </c>
      <c r="UR15" s="5">
        <v>889.69100000000003</v>
      </c>
      <c r="US15" s="5">
        <v>703.43100000000004</v>
      </c>
      <c r="UT15" s="5">
        <v>1239.4570000000001</v>
      </c>
      <c r="UU15" s="5">
        <v>110.07</v>
      </c>
      <c r="UV15" s="5">
        <v>628.48199999999997</v>
      </c>
      <c r="UW15" s="5">
        <v>1010.575</v>
      </c>
      <c r="UX15" s="5">
        <v>786.61199999999997</v>
      </c>
      <c r="UY15" s="5">
        <v>1494.5450000000001</v>
      </c>
      <c r="UZ15" s="5">
        <v>126.09</v>
      </c>
      <c r="VA15" s="5">
        <v>689.87400000000002</v>
      </c>
      <c r="VB15" s="5">
        <v>1155.348</v>
      </c>
      <c r="VC15" s="5">
        <v>886.28800000000001</v>
      </c>
      <c r="VD15" s="5">
        <v>1770.3869999999999</v>
      </c>
      <c r="VE15" s="5">
        <v>147.76300000000001</v>
      </c>
      <c r="VF15" s="5">
        <v>746.34900000000005</v>
      </c>
      <c r="VG15" s="5">
        <v>1295.028</v>
      </c>
      <c r="VH15" s="5">
        <v>1005.718</v>
      </c>
      <c r="VI15" s="5">
        <v>2064.4749999999999</v>
      </c>
      <c r="VJ15" s="5">
        <v>179.386</v>
      </c>
      <c r="VK15" s="5">
        <v>802.98699999999997</v>
      </c>
      <c r="VL15" s="5">
        <v>1412.836</v>
      </c>
      <c r="VM15" s="5">
        <v>1148.385</v>
      </c>
      <c r="VN15" s="5">
        <v>2383.1930000000002</v>
      </c>
      <c r="VO15" s="5">
        <v>219.77500000000001</v>
      </c>
      <c r="VP15" s="5">
        <v>860.98800000000006</v>
      </c>
      <c r="VQ15" s="5">
        <v>1526.299</v>
      </c>
      <c r="VR15" s="5">
        <v>1286.991</v>
      </c>
      <c r="VS15" s="5">
        <v>2736.8690000000001</v>
      </c>
      <c r="VT15" s="5">
        <v>269.66899999999998</v>
      </c>
      <c r="VU15" s="5">
        <v>922.99099999999999</v>
      </c>
      <c r="VV15" s="5">
        <v>1641.518</v>
      </c>
      <c r="VW15" s="5">
        <v>1404.4369999999999</v>
      </c>
      <c r="VX15" s="5">
        <v>3131.6950000000002</v>
      </c>
      <c r="VY15" s="5">
        <v>331.44400000000002</v>
      </c>
      <c r="VZ15" s="5">
        <v>983.33500000000004</v>
      </c>
      <c r="WA15" s="5">
        <v>1762.097</v>
      </c>
      <c r="WB15" s="5">
        <v>1517.6130000000001</v>
      </c>
      <c r="WC15" s="5">
        <v>3543.7139999999999</v>
      </c>
      <c r="WD15" s="5">
        <v>408.714</v>
      </c>
      <c r="WE15" s="5">
        <v>1041.058</v>
      </c>
      <c r="WF15" s="5">
        <v>1885.0730000000001</v>
      </c>
      <c r="WG15" s="5">
        <v>1632.569</v>
      </c>
      <c r="WH15" s="5">
        <v>3964.5749999999998</v>
      </c>
      <c r="WI15" s="5">
        <v>501.61599999999999</v>
      </c>
      <c r="WJ15" s="25">
        <v>17.8681772038187</v>
      </c>
      <c r="WK15" s="25">
        <v>27.6177364790308</v>
      </c>
      <c r="WL15" s="25">
        <v>19.726555907789201</v>
      </c>
      <c r="WM15" s="25">
        <v>51.6406126269274</v>
      </c>
      <c r="WN15" s="25">
        <v>31.914056719138198</v>
      </c>
      <c r="WO15" s="25">
        <v>4.66882680229826</v>
      </c>
      <c r="WP15" s="25">
        <v>2.87347369022305</v>
      </c>
      <c r="WQ15" s="25">
        <v>0.26508395190582601</v>
      </c>
      <c r="WR15" s="25">
        <v>17.560404779012501</v>
      </c>
      <c r="WS15" s="25">
        <v>27.440053077667699</v>
      </c>
      <c r="WT15" s="25">
        <v>19.973281394221299</v>
      </c>
      <c r="WU15" s="25">
        <v>52.0182490998763</v>
      </c>
      <c r="WV15" s="25">
        <v>32.044967705654898</v>
      </c>
      <c r="WW15" s="25">
        <v>4.78350682262632</v>
      </c>
      <c r="WX15" s="25">
        <v>2.9812930434435798</v>
      </c>
      <c r="WY15" s="25">
        <v>0.29785964642228502</v>
      </c>
      <c r="WZ15" s="25">
        <v>17.369160718402501</v>
      </c>
      <c r="XA15" s="25">
        <v>27.496587357024101</v>
      </c>
      <c r="XB15" s="25">
        <v>20.003372089422299</v>
      </c>
      <c r="XC15" s="25">
        <v>52.057392372097802</v>
      </c>
      <c r="XD15" s="25">
        <v>32.054020282675502</v>
      </c>
      <c r="XE15" s="25">
        <v>4.8821562889713501</v>
      </c>
      <c r="XF15" s="25">
        <v>3.0768595524755602</v>
      </c>
      <c r="XG15" s="25">
        <v>0.327771024313945</v>
      </c>
      <c r="XH15" s="25">
        <v>16.791924378573899</v>
      </c>
      <c r="XI15" s="25">
        <v>27.5841858897058</v>
      </c>
      <c r="XJ15" s="25">
        <v>20.160570186244101</v>
      </c>
      <c r="XK15" s="25">
        <v>52.459079455228398</v>
      </c>
      <c r="XL15" s="25">
        <v>32.298509268984198</v>
      </c>
      <c r="XM15" s="25">
        <v>4.9469448442490798</v>
      </c>
      <c r="XN15" s="25">
        <v>3.1648102764919201</v>
      </c>
      <c r="XO15" s="25">
        <v>0.354248518561741</v>
      </c>
      <c r="XP15" s="25">
        <v>16.446703827098698</v>
      </c>
      <c r="XQ15" s="25">
        <v>27.0951027995029</v>
      </c>
      <c r="XR15" s="25">
        <v>20.398887240102201</v>
      </c>
      <c r="XS15" s="25">
        <v>53.228802034204797</v>
      </c>
      <c r="XT15" s="25">
        <v>32.8299147941025</v>
      </c>
      <c r="XU15" s="25">
        <v>4.9666244268058497</v>
      </c>
      <c r="XV15" s="25">
        <v>3.2293913391936901</v>
      </c>
      <c r="XW15" s="25">
        <v>0.37521618938665502</v>
      </c>
      <c r="XX15" s="25">
        <v>16.073054740463402</v>
      </c>
      <c r="XY15" s="25">
        <v>26.1557278987685</v>
      </c>
      <c r="XZ15" s="25">
        <v>20.585093965408401</v>
      </c>
      <c r="YA15" s="25">
        <v>54.571294604387703</v>
      </c>
      <c r="YB15" s="25">
        <v>33.986200638979298</v>
      </c>
      <c r="YC15" s="25">
        <v>4.9000759870881501</v>
      </c>
      <c r="YD15" s="25">
        <v>3.1999227563803698</v>
      </c>
      <c r="YE15" s="25">
        <v>0.388532761413109</v>
      </c>
      <c r="YF15" s="25">
        <v>15.7847575983058</v>
      </c>
      <c r="YG15" s="25">
        <v>25.461936924045599</v>
      </c>
      <c r="YH15" s="25">
        <v>20.131389159178099</v>
      </c>
      <c r="YI15" s="25">
        <v>55.6032282067426</v>
      </c>
      <c r="YJ15" s="25">
        <v>35.471839047564501</v>
      </c>
      <c r="YK15" s="25">
        <v>4.8397057981798399</v>
      </c>
      <c r="YL15" s="25">
        <v>3.15007727090607</v>
      </c>
      <c r="YM15" s="25">
        <v>0.397916547421441</v>
      </c>
      <c r="YN15" s="25">
        <v>15.5322486891741</v>
      </c>
      <c r="YO15" s="25">
        <v>24.975261374330699</v>
      </c>
      <c r="YP15" s="25">
        <v>19.440259555386799</v>
      </c>
      <c r="YQ15" s="25">
        <v>56.376312802992601</v>
      </c>
      <c r="YR15" s="25">
        <v>36.936053247605699</v>
      </c>
      <c r="YS15" s="25">
        <v>4.8666882171977202</v>
      </c>
      <c r="YT15" s="25">
        <v>3.1161771335025699</v>
      </c>
      <c r="YU15" s="25">
        <v>0.39989580614803</v>
      </c>
      <c r="YV15" s="25">
        <v>14.837084862118999</v>
      </c>
      <c r="YW15" s="25">
        <v>24.8480103921577</v>
      </c>
      <c r="YX15" s="25">
        <v>19.0613507224184</v>
      </c>
      <c r="YY15" s="25">
        <v>57.136973456123698</v>
      </c>
      <c r="YZ15" s="25">
        <v>38.075622733705302</v>
      </c>
      <c r="ZA15" s="25">
        <v>5.0931465956650603</v>
      </c>
      <c r="ZB15" s="25">
        <v>3.1779312895996701</v>
      </c>
      <c r="ZC15" s="25">
        <v>0.39906143675021399</v>
      </c>
      <c r="ZD15" s="25">
        <v>14.1061275126839</v>
      </c>
      <c r="ZE15" s="25">
        <v>24.4762572208123</v>
      </c>
      <c r="ZF15" s="25">
        <v>19.0082472808317</v>
      </c>
      <c r="ZG15" s="25">
        <v>58.027188281286001</v>
      </c>
      <c r="ZH15" s="25">
        <v>39.018941000454397</v>
      </c>
      <c r="ZI15" s="25">
        <v>5.4375806565014004</v>
      </c>
      <c r="ZJ15" s="25">
        <v>3.3904269852177902</v>
      </c>
      <c r="ZK15" s="25">
        <v>0.40416136516727802</v>
      </c>
      <c r="ZL15" s="25">
        <v>13.456733972653099</v>
      </c>
      <c r="ZM15" s="25">
        <v>23.676794517205501</v>
      </c>
      <c r="ZN15" s="25">
        <v>19.245033161415002</v>
      </c>
      <c r="ZO15" s="25">
        <v>59.183406019865998</v>
      </c>
      <c r="ZP15" s="25">
        <v>39.938372858450997</v>
      </c>
      <c r="ZQ15" s="25">
        <v>5.8830843936897397</v>
      </c>
      <c r="ZR15" s="25">
        <v>3.68306549027547</v>
      </c>
      <c r="ZS15" s="25">
        <v>0.41996415054625502</v>
      </c>
      <c r="ZT15" s="25">
        <v>12.887467638683701</v>
      </c>
      <c r="ZU15" s="25">
        <v>22.845996656695799</v>
      </c>
      <c r="ZV15" s="25">
        <v>19.263979130692999</v>
      </c>
      <c r="ZW15" s="25">
        <v>60.230067704304403</v>
      </c>
      <c r="ZX15" s="25">
        <v>40.966088573611401</v>
      </c>
      <c r="ZY15" s="25">
        <v>6.4328968197896801</v>
      </c>
      <c r="ZZ15" s="25">
        <v>4.0364680003161304</v>
      </c>
      <c r="AAA15" s="25">
        <v>0.45386671328771799</v>
      </c>
      <c r="AAB15" s="25">
        <v>12.4190048956652</v>
      </c>
      <c r="AAC15" s="25">
        <v>22.086911008149102</v>
      </c>
      <c r="AAD15" s="25">
        <v>18.8969448008197</v>
      </c>
      <c r="AAE15" s="25">
        <v>61.034447264798501</v>
      </c>
      <c r="AAF15" s="25">
        <v>42.137502463978798</v>
      </c>
      <c r="AAG15" s="25">
        <v>7.1043186400586098</v>
      </c>
      <c r="AAH15" s="25">
        <v>4.4596368313871499</v>
      </c>
      <c r="AAI15" s="25">
        <v>0.51753982899818796</v>
      </c>
      <c r="AAJ15" s="25">
        <v>11.9693047497083</v>
      </c>
      <c r="AAK15" s="25">
        <v>21.448515502394098</v>
      </c>
      <c r="AAL15" s="25">
        <v>18.472618679411401</v>
      </c>
      <c r="AAM15" s="25">
        <v>61.607250124247301</v>
      </c>
      <c r="AAN15" s="25">
        <v>43.134631444835897</v>
      </c>
      <c r="AAO15" s="25">
        <v>7.8631504235970402</v>
      </c>
      <c r="AAP15" s="25">
        <v>4.9749296236504001</v>
      </c>
      <c r="AAQ15" s="25">
        <v>0.58959478048311997</v>
      </c>
      <c r="AAR15" s="25">
        <v>11.5354080176702</v>
      </c>
      <c r="AAS15" s="25">
        <v>20.8874877269986</v>
      </c>
      <c r="AAT15" s="25">
        <v>18.089625680797699</v>
      </c>
      <c r="AAU15" s="25">
        <v>62.018965104398497</v>
      </c>
      <c r="AAV15" s="25">
        <v>43.929339423600801</v>
      </c>
      <c r="AAW15" s="25">
        <v>8.6301097708548493</v>
      </c>
      <c r="AAX15" s="25">
        <v>5.5581391509326803</v>
      </c>
      <c r="AAY15" s="25">
        <v>0.67174218503026795</v>
      </c>
      <c r="AAZ15" s="5">
        <v>139.631</v>
      </c>
      <c r="ABA15" s="5">
        <v>115.777</v>
      </c>
      <c r="ABB15" s="5">
        <v>99.626000000000005</v>
      </c>
      <c r="ABC15" s="5">
        <v>84.221999999999994</v>
      </c>
      <c r="ABD15" s="5">
        <v>69.108999999999995</v>
      </c>
      <c r="ABE15" s="5">
        <v>53.899000000000001</v>
      </c>
      <c r="ABF15" s="5">
        <v>41.512</v>
      </c>
      <c r="ABG15" s="5">
        <v>34.555999999999997</v>
      </c>
      <c r="ABH15" s="5">
        <v>29.518000000000001</v>
      </c>
      <c r="ABI15" s="5">
        <v>25.663</v>
      </c>
      <c r="ABJ15" s="5">
        <v>21.477</v>
      </c>
      <c r="ABK15" s="5">
        <v>17.100000000000001</v>
      </c>
      <c r="ABL15" s="5">
        <v>12.922000000000001</v>
      </c>
      <c r="ABM15" s="5">
        <v>9.09</v>
      </c>
      <c r="ABN15" s="5">
        <v>5.8010000000000002</v>
      </c>
      <c r="ABO15" s="5">
        <v>3.1240000000000001</v>
      </c>
      <c r="ABP15" s="5">
        <v>1.2929999999999999</v>
      </c>
      <c r="ABQ15" s="5">
        <v>0.35899999999999999</v>
      </c>
      <c r="ABR15" s="5">
        <v>5.8000000000000003E-2</v>
      </c>
      <c r="ABS15" s="5">
        <v>5.0000000000000001E-3</v>
      </c>
      <c r="ABT15" s="5">
        <v>0</v>
      </c>
      <c r="ABU15" s="5">
        <v>351.30500000000001</v>
      </c>
      <c r="ABV15" s="5">
        <v>313.83800000000002</v>
      </c>
      <c r="ABW15" s="5">
        <v>272.37799999999999</v>
      </c>
      <c r="ABX15" s="5">
        <v>238.27500000000001</v>
      </c>
      <c r="ABY15" s="5">
        <v>210.83799999999999</v>
      </c>
      <c r="ABZ15" s="5">
        <v>188.33</v>
      </c>
      <c r="ACA15" s="5">
        <v>169.25899999999999</v>
      </c>
      <c r="ACB15" s="5">
        <v>144.363</v>
      </c>
      <c r="ACC15" s="5">
        <v>118.009</v>
      </c>
      <c r="ACD15" s="5">
        <v>93.549000000000007</v>
      </c>
      <c r="ACE15" s="5">
        <v>73.308999999999997</v>
      </c>
      <c r="ACF15" s="5">
        <v>56.457000000000001</v>
      </c>
      <c r="ACG15" s="5">
        <v>41.923000000000002</v>
      </c>
      <c r="ACH15" s="5">
        <v>28.47</v>
      </c>
      <c r="ACI15" s="5">
        <v>17.481999999999999</v>
      </c>
      <c r="ACJ15" s="5">
        <v>10.182</v>
      </c>
      <c r="ACK15" s="5">
        <v>4.8940000000000001</v>
      </c>
      <c r="ACL15" s="5">
        <v>1.7190000000000001</v>
      </c>
      <c r="ACM15" s="5">
        <v>0.36</v>
      </c>
      <c r="ACN15" s="5">
        <v>3.9E-2</v>
      </c>
      <c r="ACO15" s="5">
        <v>2E-3</v>
      </c>
      <c r="ACP15" s="5">
        <v>408.72</v>
      </c>
      <c r="ACQ15" s="5">
        <v>374.19200000000001</v>
      </c>
      <c r="ACR15" s="5">
        <v>344.12400000000002</v>
      </c>
      <c r="ACS15" s="5">
        <v>311.428</v>
      </c>
      <c r="ACT15" s="5">
        <v>270.46800000000002</v>
      </c>
      <c r="ACU15" s="5">
        <v>236.81</v>
      </c>
      <c r="ACV15" s="5">
        <v>209.56700000000001</v>
      </c>
      <c r="ACW15" s="5">
        <v>186.40299999999999</v>
      </c>
      <c r="ACX15" s="5">
        <v>165.917</v>
      </c>
      <c r="ACY15" s="5">
        <v>139.40199999999999</v>
      </c>
      <c r="ACZ15" s="5">
        <v>111.28100000000001</v>
      </c>
      <c r="ADA15" s="5">
        <v>85.004000000000005</v>
      </c>
      <c r="ADB15" s="5">
        <v>62.868000000000002</v>
      </c>
      <c r="ADC15" s="5">
        <v>44.238</v>
      </c>
      <c r="ADD15" s="5">
        <v>28.497</v>
      </c>
      <c r="ADE15" s="5">
        <v>15.443</v>
      </c>
      <c r="ADF15" s="5">
        <v>6.6379999999999999</v>
      </c>
      <c r="ADG15" s="5">
        <v>2.2149999999999999</v>
      </c>
      <c r="ADH15" s="5">
        <v>0.47</v>
      </c>
      <c r="ADI15" s="5">
        <v>5.8000000000000003E-2</v>
      </c>
      <c r="ADJ15" s="5">
        <v>4.0000000000000001E-3</v>
      </c>
      <c r="ADK15" s="5">
        <v>529.53499999999997</v>
      </c>
      <c r="ADL15" s="5">
        <v>494.72699999999998</v>
      </c>
      <c r="ADM15" s="5">
        <v>462.39</v>
      </c>
      <c r="ADN15" s="5">
        <v>429.57400000000001</v>
      </c>
      <c r="ADO15" s="5">
        <v>398.46699999999998</v>
      </c>
      <c r="ADP15" s="5">
        <v>368.10500000000002</v>
      </c>
      <c r="ADQ15" s="5">
        <v>337.94099999999997</v>
      </c>
      <c r="ADR15" s="5">
        <v>304.428</v>
      </c>
      <c r="ADS15" s="5">
        <v>262.30900000000003</v>
      </c>
      <c r="ADT15" s="5">
        <v>226.001</v>
      </c>
      <c r="ADU15" s="5">
        <v>194.25899999999999</v>
      </c>
      <c r="ADV15" s="5">
        <v>164.79400000000001</v>
      </c>
      <c r="ADW15" s="5">
        <v>136.06299999999999</v>
      </c>
      <c r="ADX15" s="5">
        <v>101.554</v>
      </c>
      <c r="ADY15" s="5">
        <v>67.247</v>
      </c>
      <c r="ADZ15" s="5">
        <v>38.154000000000003</v>
      </c>
      <c r="AEA15" s="5">
        <v>17.559000000000001</v>
      </c>
      <c r="AEB15" s="5">
        <v>5.8449999999999998</v>
      </c>
      <c r="AEC15" s="5">
        <v>1.2130000000000001</v>
      </c>
      <c r="AED15" s="5">
        <v>0.13300000000000001</v>
      </c>
      <c r="AEE15" s="5">
        <v>8.9999999999999993E-3</v>
      </c>
      <c r="AEF15" s="5">
        <v>135.654</v>
      </c>
      <c r="AEG15" s="5">
        <v>112.98099999999999</v>
      </c>
      <c r="AEH15" s="5">
        <v>97.106999999999999</v>
      </c>
      <c r="AEI15" s="5">
        <v>82.441000000000003</v>
      </c>
      <c r="AEJ15" s="5">
        <v>68.144000000000005</v>
      </c>
      <c r="AEK15" s="5">
        <v>53.655000000000001</v>
      </c>
      <c r="AEL15" s="5">
        <v>45.506</v>
      </c>
      <c r="AEM15" s="5">
        <v>38.619999999999997</v>
      </c>
      <c r="AEN15" s="5">
        <v>32.83</v>
      </c>
      <c r="AEO15" s="5">
        <v>27.747</v>
      </c>
      <c r="AEP15" s="5">
        <v>23.114999999999998</v>
      </c>
      <c r="AEQ15" s="5">
        <v>18.824000000000002</v>
      </c>
      <c r="AER15" s="5">
        <v>14.738</v>
      </c>
      <c r="AES15" s="5">
        <v>10.896000000000001</v>
      </c>
      <c r="AET15" s="5">
        <v>7.242</v>
      </c>
      <c r="AEU15" s="5">
        <v>4.0330000000000004</v>
      </c>
      <c r="AEV15" s="5">
        <v>1.758</v>
      </c>
      <c r="AEW15" s="5">
        <v>0.51200000000000001</v>
      </c>
      <c r="AEX15" s="5">
        <v>9.0999999999999998E-2</v>
      </c>
      <c r="AEY15" s="5">
        <v>8.0000000000000002E-3</v>
      </c>
      <c r="AEZ15" s="5">
        <v>0</v>
      </c>
      <c r="AFA15" s="5">
        <v>338.56900000000002</v>
      </c>
      <c r="AFB15" s="5">
        <v>304.11599999999999</v>
      </c>
      <c r="AFC15" s="5">
        <v>265.01600000000002</v>
      </c>
      <c r="AFD15" s="5">
        <v>231.886</v>
      </c>
      <c r="AFE15" s="5">
        <v>205.28899999999999</v>
      </c>
      <c r="AFF15" s="5">
        <v>183.44499999999999</v>
      </c>
      <c r="AFG15" s="5">
        <v>165.042</v>
      </c>
      <c r="AFH15" s="5">
        <v>141.11500000000001</v>
      </c>
      <c r="AFI15" s="5">
        <v>116.60599999999999</v>
      </c>
      <c r="AFJ15" s="5">
        <v>94.468000000000004</v>
      </c>
      <c r="AFK15" s="5">
        <v>76.349000000000004</v>
      </c>
      <c r="AFL15" s="5">
        <v>61.034999999999997</v>
      </c>
      <c r="AFM15" s="5">
        <v>47.128</v>
      </c>
      <c r="AFN15" s="5">
        <v>33.552</v>
      </c>
      <c r="AFO15" s="5">
        <v>24.204000000000001</v>
      </c>
      <c r="AFP15" s="5">
        <v>15.318</v>
      </c>
      <c r="AFQ15" s="5">
        <v>7.8609999999999998</v>
      </c>
      <c r="AFR15" s="5">
        <v>2.8969999999999998</v>
      </c>
      <c r="AFS15" s="5">
        <v>0.68200000000000005</v>
      </c>
      <c r="AFT15" s="5">
        <v>9.4E-2</v>
      </c>
      <c r="AFU15" s="5">
        <v>7.0000000000000001E-3</v>
      </c>
      <c r="AFV15" s="5">
        <v>394.267</v>
      </c>
      <c r="AFW15" s="5">
        <v>361.74900000000002</v>
      </c>
      <c r="AFX15" s="5">
        <v>332.77100000000002</v>
      </c>
      <c r="AFY15" s="5">
        <v>302.41000000000003</v>
      </c>
      <c r="AFZ15" s="5">
        <v>264.07900000000001</v>
      </c>
      <c r="AGA15" s="5">
        <v>231.53899999999999</v>
      </c>
      <c r="AGB15" s="5">
        <v>204.74600000000001</v>
      </c>
      <c r="AGC15" s="5">
        <v>181.95</v>
      </c>
      <c r="AGD15" s="5">
        <v>162.33099999999999</v>
      </c>
      <c r="AGE15" s="5">
        <v>137.28800000000001</v>
      </c>
      <c r="AGF15" s="5">
        <v>111.568</v>
      </c>
      <c r="AGG15" s="5">
        <v>88.108000000000004</v>
      </c>
      <c r="AGH15" s="5">
        <v>68.411000000000001</v>
      </c>
      <c r="AGI15" s="5">
        <v>51.054000000000002</v>
      </c>
      <c r="AGJ15" s="5">
        <v>35.034999999999997</v>
      </c>
      <c r="AGK15" s="5">
        <v>20.448</v>
      </c>
      <c r="AGL15" s="5">
        <v>10.593</v>
      </c>
      <c r="AGM15" s="5">
        <v>3.9729999999999999</v>
      </c>
      <c r="AGN15" s="5">
        <v>0.96299999999999997</v>
      </c>
      <c r="AGO15" s="5">
        <v>0.13600000000000001</v>
      </c>
      <c r="AGP15" s="5">
        <v>0.01</v>
      </c>
      <c r="AGQ15" s="5">
        <v>511.52300000000002</v>
      </c>
      <c r="AGR15" s="5">
        <v>479.46800000000002</v>
      </c>
      <c r="AGS15" s="5">
        <v>448.488</v>
      </c>
      <c r="AGT15" s="5">
        <v>416.96499999999997</v>
      </c>
      <c r="AGU15" s="5">
        <v>387.56299999999999</v>
      </c>
      <c r="AGV15" s="5">
        <v>358.762</v>
      </c>
      <c r="AGW15" s="5">
        <v>329.726</v>
      </c>
      <c r="AGX15" s="5">
        <v>298.459</v>
      </c>
      <c r="AGY15" s="5">
        <v>258.62799999999999</v>
      </c>
      <c r="AGZ15" s="5">
        <v>223.71</v>
      </c>
      <c r="AHA15" s="5">
        <v>193.63200000000001</v>
      </c>
      <c r="AHB15" s="5">
        <v>166.57900000000001</v>
      </c>
      <c r="AHC15" s="5">
        <v>141.179</v>
      </c>
      <c r="AHD15" s="5">
        <v>109.599</v>
      </c>
      <c r="AHE15" s="5">
        <v>77.018000000000001</v>
      </c>
      <c r="AHF15" s="5">
        <v>47.42</v>
      </c>
      <c r="AHG15" s="5">
        <v>24.18</v>
      </c>
      <c r="AHH15" s="5">
        <v>9.1199999999999992</v>
      </c>
      <c r="AHI15" s="5">
        <v>2.23</v>
      </c>
      <c r="AHJ15" s="5">
        <v>0.31</v>
      </c>
      <c r="AHK15" s="5">
        <v>2.5000000000000001E-2</v>
      </c>
      <c r="AHL15" s="5">
        <v>166.66300000000001</v>
      </c>
      <c r="AHM15" s="5">
        <v>137.25299999999999</v>
      </c>
      <c r="AHN15" s="5">
        <v>107.554</v>
      </c>
      <c r="AHO15" s="5">
        <v>470.161</v>
      </c>
      <c r="AHP15" s="5">
        <v>416.12700000000001</v>
      </c>
      <c r="AHQ15" s="5">
        <v>371.77499999999998</v>
      </c>
      <c r="AHR15" s="5">
        <v>613.83799999999997</v>
      </c>
      <c r="AHS15" s="5">
        <v>534.54700000000003</v>
      </c>
      <c r="AHT15" s="5">
        <v>468.34899999999999</v>
      </c>
      <c r="AHU15" s="5">
        <v>846.53899999999999</v>
      </c>
      <c r="AHV15" s="5">
        <v>786.03</v>
      </c>
      <c r="AHW15" s="5">
        <v>726.86699999999996</v>
      </c>
      <c r="AHX15" s="25">
        <v>4.2696752630298898</v>
      </c>
      <c r="AHY15" s="25">
        <v>2.5799550698144</v>
      </c>
      <c r="AHZ15" s="25">
        <v>0.224258638861211</v>
      </c>
      <c r="AIA15" s="25">
        <v>4.4998653093965197</v>
      </c>
      <c r="AIB15" s="25">
        <v>2.70443314099772</v>
      </c>
      <c r="AIC15" s="25">
        <v>0.30038788324187599</v>
      </c>
      <c r="AID15" s="25">
        <v>5.3410290547106696</v>
      </c>
      <c r="AIE15" s="25">
        <v>3.2480431940506298</v>
      </c>
      <c r="AIF15" s="25">
        <v>0.31244309191153602</v>
      </c>
      <c r="AIG15" s="25">
        <v>8.1002672286257305</v>
      </c>
      <c r="AIH15" s="25">
        <v>5.1034874954490999</v>
      </c>
      <c r="AII15" s="25">
        <v>0.54531554804554005</v>
      </c>
      <c r="AIJ15" s="25">
        <v>5.0622372413010899</v>
      </c>
      <c r="AIK15" s="25">
        <v>3.16277055607538</v>
      </c>
      <c r="AIL15" s="25">
        <v>0.30532206386889099</v>
      </c>
      <c r="AIM15" s="25">
        <v>5.6916315394056802</v>
      </c>
      <c r="AIN15" s="25">
        <v>3.6555824803352901</v>
      </c>
      <c r="AIO15" s="25">
        <v>0.49860045388583002</v>
      </c>
      <c r="AIP15" s="25">
        <v>6.4325144958762301</v>
      </c>
      <c r="AIQ15" s="25">
        <v>4.12400634535196</v>
      </c>
      <c r="AIR15" s="25">
        <v>0.528948053083101</v>
      </c>
      <c r="AIS15" s="25">
        <v>9.1665358481411001</v>
      </c>
      <c r="AIT15" s="25">
        <v>6.0184400604381603</v>
      </c>
      <c r="AIU15" s="25">
        <v>0.79973973059708503</v>
      </c>
      <c r="AIV15" s="31">
        <v>54.817525643426698</v>
      </c>
      <c r="AIW15" s="25">
        <v>54.575745467597699</v>
      </c>
      <c r="AIX15" s="25">
        <v>53.505562826840297</v>
      </c>
      <c r="AIY15" s="25">
        <v>52.280894648278199</v>
      </c>
      <c r="AIZ15" s="25">
        <v>51.417713659860297</v>
      </c>
      <c r="AJA15" s="26">
        <v>51.3414309699277</v>
      </c>
      <c r="AJB15" s="25">
        <v>82.423410809297096</v>
      </c>
      <c r="AJC15" s="25">
        <v>83.231578686124095</v>
      </c>
      <c r="AJD15" s="25">
        <v>86.896454717482897</v>
      </c>
      <c r="AJE15" s="25">
        <v>91.274462062583297</v>
      </c>
      <c r="AJF15" s="25">
        <v>94.485504862239395</v>
      </c>
      <c r="AJG15" s="25">
        <v>94.774469879059495</v>
      </c>
      <c r="AJH15" s="25">
        <v>93.646037320355205</v>
      </c>
      <c r="AJI15" s="25">
        <v>92.240226709664299</v>
      </c>
      <c r="AJJ15" s="25">
        <v>92.095676412710503</v>
      </c>
      <c r="AJK15" s="25">
        <v>90.624770847048197</v>
      </c>
      <c r="AJL15" s="25">
        <v>87.868214534943107</v>
      </c>
      <c r="AJM15" s="25">
        <v>83.246523149113102</v>
      </c>
      <c r="AJN15" s="25">
        <v>79.845673039310597</v>
      </c>
      <c r="AJO15" s="25">
        <v>77.379461387357395</v>
      </c>
      <c r="AJP15" s="25">
        <v>75.018020646108397</v>
      </c>
      <c r="AJQ15" s="25">
        <v>72.333009683756003</v>
      </c>
      <c r="AJR15" s="25">
        <v>68.966280795723605</v>
      </c>
      <c r="AJS15" s="25">
        <v>66.030030865884996</v>
      </c>
      <c r="AJT15" s="25">
        <v>63.8419031897661</v>
      </c>
      <c r="AJU15" s="25">
        <v>62.318557959207098</v>
      </c>
      <c r="AJV15" s="25">
        <v>61.241000767534302</v>
      </c>
      <c r="AJW15" s="25">
        <v>60.205274028044201</v>
      </c>
      <c r="AJX15" s="25">
        <v>58.939919435579</v>
      </c>
      <c r="AJY15" s="25">
        <v>57.647774053811801</v>
      </c>
      <c r="AJZ15" s="25">
        <v>56.604061876461202</v>
      </c>
      <c r="AKA15" s="25">
        <v>55.949067176726103</v>
      </c>
      <c r="AKB15" s="25">
        <v>55.783563681035702</v>
      </c>
      <c r="AKC15" s="25">
        <v>55.688782139622802</v>
      </c>
      <c r="AKD15" s="25">
        <v>55.6100431874248</v>
      </c>
      <c r="AKE15" s="25">
        <v>55.522938498004002</v>
      </c>
      <c r="AKF15" s="25">
        <v>55.482385986600598</v>
      </c>
      <c r="AKG15" s="25">
        <v>88.081669385795294</v>
      </c>
      <c r="AKH15" s="25">
        <v>86.5089822040689</v>
      </c>
      <c r="AKI15" s="25">
        <v>86.185162243113496</v>
      </c>
      <c r="AKJ15" s="25">
        <v>84.591858509741598</v>
      </c>
      <c r="AKK15" s="25">
        <v>81.801214685653804</v>
      </c>
      <c r="AKL15" s="25">
        <v>77.382775954588894</v>
      </c>
      <c r="AKM15" s="25">
        <v>74.180395370191206</v>
      </c>
      <c r="AKN15" s="25">
        <v>71.852003172074504</v>
      </c>
      <c r="AKO15" s="25">
        <v>69.456068205557699</v>
      </c>
      <c r="AKP15" s="25">
        <v>66.490184819000007</v>
      </c>
      <c r="AKQ15" s="25">
        <v>62.743142017534403</v>
      </c>
      <c r="AKR15" s="25">
        <v>59.328281799068598</v>
      </c>
      <c r="AKS15" s="25">
        <v>56.535149329869597</v>
      </c>
      <c r="AKT15" s="25">
        <v>54.243323934612398</v>
      </c>
      <c r="AKU15" s="25">
        <v>52.279001576518297</v>
      </c>
      <c r="AKV15" s="25">
        <v>50.356947750720899</v>
      </c>
      <c r="AKW15" s="25">
        <v>48.377450173859998</v>
      </c>
      <c r="AKX15" s="25">
        <v>46.431784054608102</v>
      </c>
      <c r="AKY15" s="25">
        <v>44.680805777001297</v>
      </c>
      <c r="AKZ15" s="25">
        <v>43.147250119463898</v>
      </c>
      <c r="ALA15" s="25">
        <v>41.851753741890903</v>
      </c>
      <c r="ALB15" s="25">
        <v>40.593739418041501</v>
      </c>
      <c r="ALC15" s="25">
        <v>39.378183635638003</v>
      </c>
      <c r="ALD15" s="25">
        <v>38.177750824570403</v>
      </c>
      <c r="ALE15" s="25">
        <v>37.014215690606903</v>
      </c>
      <c r="ALF15" s="25">
        <v>5.56436793455992</v>
      </c>
      <c r="ALG15" s="25">
        <v>5.73124450559538</v>
      </c>
      <c r="ALH15" s="25">
        <v>5.9105141695970298</v>
      </c>
      <c r="ALI15" s="25">
        <v>6.0329123373065503</v>
      </c>
      <c r="ALJ15" s="25">
        <v>6.0669998492892701</v>
      </c>
      <c r="ALK15" s="25">
        <v>5.8637471945242901</v>
      </c>
      <c r="ALL15" s="25">
        <v>5.6652776691193703</v>
      </c>
      <c r="ALM15" s="25">
        <v>5.5274582152828602</v>
      </c>
      <c r="ALN15" s="25">
        <v>5.5619524405506899</v>
      </c>
      <c r="ALO15" s="25">
        <v>5.8428248647560599</v>
      </c>
      <c r="ALP15" s="25">
        <v>6.2231387781892398</v>
      </c>
      <c r="ALQ15" s="25">
        <v>6.7017490668164399</v>
      </c>
      <c r="ALR15" s="25">
        <v>7.3067538598964896</v>
      </c>
      <c r="ALS15" s="25">
        <v>8.0752340245947405</v>
      </c>
      <c r="ALT15" s="25">
        <v>8.9619991910159893</v>
      </c>
      <c r="ALU15" s="25">
        <v>9.8483262773232401</v>
      </c>
      <c r="ALV15" s="25">
        <v>10.562469261718901</v>
      </c>
      <c r="ALW15" s="25">
        <v>11.2159899992036</v>
      </c>
      <c r="ALX15" s="25">
        <v>11.9232560994599</v>
      </c>
      <c r="ALY15" s="25">
        <v>12.8018170572622</v>
      </c>
      <c r="ALZ15" s="25">
        <v>13.9318099391448</v>
      </c>
      <c r="AMA15" s="25">
        <v>15.095042721581301</v>
      </c>
      <c r="AMB15" s="25">
        <v>16.231859551786801</v>
      </c>
      <c r="AMC15" s="25">
        <v>17.3451876734336</v>
      </c>
      <c r="AMD15" s="25">
        <v>18.468170295993701</v>
      </c>
    </row>
    <row r="16" spans="1:1018">
      <c r="A16" s="6" t="s">
        <v>83</v>
      </c>
      <c r="B16" s="5">
        <v>9942.4650000000001</v>
      </c>
      <c r="C16" s="5">
        <v>10190.416999999999</v>
      </c>
      <c r="D16" s="5">
        <v>10445.129999999999</v>
      </c>
      <c r="E16" s="5">
        <v>10702.986999999999</v>
      </c>
      <c r="F16" s="5">
        <v>10959.297</v>
      </c>
      <c r="G16" s="5">
        <v>11210.534</v>
      </c>
      <c r="H16" s="5">
        <v>11454.797</v>
      </c>
      <c r="I16" s="5">
        <v>11692.228999999999</v>
      </c>
      <c r="J16" s="5">
        <v>11923.763999999999</v>
      </c>
      <c r="K16" s="5">
        <v>12151.26</v>
      </c>
      <c r="L16" s="5">
        <v>12375.888000000001</v>
      </c>
      <c r="M16" s="5">
        <v>12597.977999999999</v>
      </c>
      <c r="N16" s="5">
        <v>12816.343000000001</v>
      </c>
      <c r="O16" s="5">
        <v>13028.959000000001</v>
      </c>
      <c r="P16" s="5">
        <v>13233.124</v>
      </c>
      <c r="Q16" s="5">
        <v>13427.079</v>
      </c>
      <c r="R16" s="5">
        <v>13610.482</v>
      </c>
      <c r="S16" s="5">
        <v>13784.496999999999</v>
      </c>
      <c r="T16" s="5">
        <v>13950.703</v>
      </c>
      <c r="U16" s="5">
        <v>14111.427</v>
      </c>
      <c r="V16" s="5">
        <v>14268.731</v>
      </c>
      <c r="W16" s="5">
        <v>14423.683999999999</v>
      </c>
      <c r="X16" s="5">
        <v>14577.127</v>
      </c>
      <c r="Y16" s="5">
        <v>14730.678</v>
      </c>
      <c r="Z16" s="5">
        <v>14886.096</v>
      </c>
      <c r="AA16" s="5">
        <v>15045.103999999999</v>
      </c>
      <c r="AB16" s="5">
        <v>15207.578</v>
      </c>
      <c r="AC16" s="5">
        <v>15374.596</v>
      </c>
      <c r="AD16" s="5">
        <v>15550.343999999999</v>
      </c>
      <c r="AE16" s="5">
        <v>15740.013000000001</v>
      </c>
      <c r="AF16" s="5">
        <v>15946.819</v>
      </c>
      <c r="AG16" s="5">
        <v>16172.843000000001</v>
      </c>
      <c r="AH16" s="5">
        <v>16415.741999999998</v>
      </c>
      <c r="AI16" s="5">
        <v>16668.892</v>
      </c>
      <c r="AJ16" s="5">
        <v>16922.958999999999</v>
      </c>
      <c r="AK16" s="5">
        <v>17171.039000000001</v>
      </c>
      <c r="AL16" s="5">
        <v>17410.483</v>
      </c>
      <c r="AM16" s="5">
        <v>17642.593000000001</v>
      </c>
      <c r="AN16" s="5">
        <v>17869.042000000001</v>
      </c>
      <c r="AO16" s="5">
        <v>18093.062999999998</v>
      </c>
      <c r="AP16" s="5">
        <v>18316.886999999999</v>
      </c>
      <c r="AQ16" s="5">
        <v>18540.513999999999</v>
      </c>
      <c r="AR16" s="5">
        <v>18762.419000000002</v>
      </c>
      <c r="AS16" s="5">
        <v>18981.562000000002</v>
      </c>
      <c r="AT16" s="5">
        <v>19196.503000000001</v>
      </c>
      <c r="AU16" s="5">
        <v>19406.168000000001</v>
      </c>
      <c r="AV16" s="5">
        <v>19610.187999999998</v>
      </c>
      <c r="AW16" s="5">
        <v>19808.735000000001</v>
      </c>
      <c r="AX16" s="5">
        <v>20001.973999999998</v>
      </c>
      <c r="AY16" s="5">
        <v>20190.235000000001</v>
      </c>
      <c r="AZ16" s="5">
        <v>20373.804</v>
      </c>
      <c r="BA16" s="5">
        <v>20552.666000000001</v>
      </c>
      <c r="BB16" s="5">
        <v>20726.706999999999</v>
      </c>
      <c r="BC16" s="5">
        <v>20896.031999999999</v>
      </c>
      <c r="BD16" s="5">
        <v>21060.802</v>
      </c>
      <c r="BE16" s="5">
        <v>21221.132000000001</v>
      </c>
      <c r="BF16" s="5">
        <v>21377.098999999998</v>
      </c>
      <c r="BG16" s="5">
        <v>21528.74</v>
      </c>
      <c r="BH16" s="5">
        <v>21676.16</v>
      </c>
      <c r="BI16" s="5">
        <v>21819.485000000001</v>
      </c>
      <c r="BJ16" s="5">
        <v>21958.79</v>
      </c>
      <c r="BK16" s="5">
        <v>22094.143</v>
      </c>
      <c r="BL16" s="5">
        <v>22225.562000000002</v>
      </c>
      <c r="BM16" s="5">
        <v>22353.116999999998</v>
      </c>
      <c r="BN16" s="5">
        <v>22476.824000000001</v>
      </c>
      <c r="BO16" s="5">
        <v>22596.71</v>
      </c>
      <c r="BP16" s="5">
        <v>22712.796999999999</v>
      </c>
      <c r="BQ16" s="5">
        <v>22825.062999999998</v>
      </c>
      <c r="BR16" s="5">
        <v>22933.499</v>
      </c>
      <c r="BS16" s="5">
        <v>23038.066999999999</v>
      </c>
      <c r="BT16" s="5">
        <v>23138.727999999999</v>
      </c>
      <c r="BU16" s="5">
        <v>23235.439999999999</v>
      </c>
      <c r="BV16" s="5">
        <v>23328.178</v>
      </c>
      <c r="BW16" s="5">
        <v>23416.827000000001</v>
      </c>
      <c r="BX16" s="5">
        <v>23501.313999999998</v>
      </c>
      <c r="BY16" s="5">
        <v>23581.548999999999</v>
      </c>
      <c r="BZ16" s="5">
        <v>23657.455999999998</v>
      </c>
      <c r="CA16" s="5">
        <v>23728.982</v>
      </c>
      <c r="CB16" s="5">
        <v>23796.008000000002</v>
      </c>
      <c r="CC16" s="5">
        <v>23858.407999999999</v>
      </c>
      <c r="CD16" s="5">
        <v>23916.076000000001</v>
      </c>
      <c r="CE16" s="5">
        <v>23968.952000000001</v>
      </c>
      <c r="CF16" s="5">
        <v>24017.002</v>
      </c>
      <c r="CG16" s="5">
        <v>24060.113000000001</v>
      </c>
      <c r="CH16" s="5">
        <v>24098.194</v>
      </c>
      <c r="CI16" s="5">
        <v>24131.181</v>
      </c>
      <c r="CJ16" s="5">
        <v>24159.048999999999</v>
      </c>
      <c r="CK16" s="5">
        <v>24181.821</v>
      </c>
      <c r="CL16" s="5">
        <v>24199.507000000001</v>
      </c>
      <c r="CM16" s="5">
        <v>24212.12</v>
      </c>
      <c r="CN16" s="5">
        <v>24219.708999999999</v>
      </c>
      <c r="CO16" s="5">
        <v>24222.329000000002</v>
      </c>
      <c r="CP16" s="5">
        <v>24220.075000000001</v>
      </c>
      <c r="CQ16" s="5">
        <v>24213.072</v>
      </c>
      <c r="CR16" s="5">
        <v>24201.499</v>
      </c>
      <c r="CS16" s="5">
        <v>24185.543000000001</v>
      </c>
      <c r="CT16" s="5">
        <v>24165.292000000001</v>
      </c>
      <c r="CU16" s="5">
        <v>24140.894</v>
      </c>
      <c r="CV16" s="5">
        <v>24112.591</v>
      </c>
      <c r="CW16" s="5">
        <v>24080.612000000001</v>
      </c>
      <c r="CX16" s="5">
        <v>24045.188999999998</v>
      </c>
      <c r="CY16" s="5">
        <v>24006.448</v>
      </c>
      <c r="CZ16" s="5">
        <v>23964.510999999999</v>
      </c>
      <c r="DA16" s="5">
        <v>23919.588</v>
      </c>
      <c r="DB16" s="5">
        <v>23871.94</v>
      </c>
      <c r="DC16" s="5">
        <v>23821.731</v>
      </c>
      <c r="DD16" s="5">
        <v>23769.078000000001</v>
      </c>
      <c r="DE16" s="5">
        <v>23714.008999999998</v>
      </c>
      <c r="DF16" s="5">
        <v>23656.496999999999</v>
      </c>
      <c r="DG16" s="5">
        <v>23596.41</v>
      </c>
      <c r="DH16" s="5">
        <v>23533.690999999999</v>
      </c>
      <c r="DI16" s="5">
        <v>23468.286</v>
      </c>
      <c r="DJ16" s="5">
        <v>23400.226999999999</v>
      </c>
      <c r="DK16" s="5">
        <v>23329.523000000001</v>
      </c>
      <c r="DL16" s="5">
        <v>23256.215</v>
      </c>
      <c r="DM16" s="5">
        <v>23180.275000000001</v>
      </c>
      <c r="DN16" s="5">
        <v>23101.652999999998</v>
      </c>
      <c r="DO16" s="5">
        <v>23020.252</v>
      </c>
      <c r="DP16" s="5">
        <v>22935.917000000001</v>
      </c>
      <c r="DQ16" s="5">
        <v>22848.472000000002</v>
      </c>
      <c r="DR16" s="5">
        <v>22757.675999999999</v>
      </c>
      <c r="DS16" s="5">
        <v>10047.540999999999</v>
      </c>
      <c r="DT16" s="5">
        <v>10289.291999999999</v>
      </c>
      <c r="DU16" s="5">
        <v>10538.893</v>
      </c>
      <c r="DV16" s="5">
        <v>10792.101000000001</v>
      </c>
      <c r="DW16" s="5">
        <v>11043.343999999999</v>
      </c>
      <c r="DX16" s="5">
        <v>11288.576999999999</v>
      </c>
      <c r="DY16" s="5">
        <v>11525.537</v>
      </c>
      <c r="DZ16" s="5">
        <v>11755.027</v>
      </c>
      <c r="EA16" s="5">
        <v>11979.828</v>
      </c>
      <c r="EB16" s="5">
        <v>12204.364</v>
      </c>
      <c r="EC16" s="5">
        <v>12431.573</v>
      </c>
      <c r="ED16" s="5">
        <v>12662.429</v>
      </c>
      <c r="EE16" s="5">
        <v>12895.066999999999</v>
      </c>
      <c r="EF16" s="5">
        <v>13126.245000000001</v>
      </c>
      <c r="EG16" s="5">
        <v>13351.349</v>
      </c>
      <c r="EH16" s="5">
        <v>13567.175999999999</v>
      </c>
      <c r="EI16" s="5">
        <v>13772.99</v>
      </c>
      <c r="EJ16" s="5">
        <v>13970.075999999999</v>
      </c>
      <c r="EK16" s="5">
        <v>14159.744000000001</v>
      </c>
      <c r="EL16" s="5">
        <v>14344.076999999999</v>
      </c>
      <c r="EM16" s="5">
        <v>14524.941000000001</v>
      </c>
      <c r="EN16" s="5">
        <v>14702.638999999999</v>
      </c>
      <c r="EO16" s="5">
        <v>14877.638000000001</v>
      </c>
      <c r="EP16" s="5">
        <v>15052.206</v>
      </c>
      <c r="EQ16" s="5">
        <v>15229.1</v>
      </c>
      <c r="ER16" s="5">
        <v>15410.459000000001</v>
      </c>
      <c r="ES16" s="5">
        <v>15597.111000000001</v>
      </c>
      <c r="ET16" s="5">
        <v>15789.074000000001</v>
      </c>
      <c r="EU16" s="5">
        <v>15986.463</v>
      </c>
      <c r="EV16" s="5">
        <v>16189.074000000001</v>
      </c>
      <c r="EW16" s="5">
        <v>16396.564999999999</v>
      </c>
      <c r="EX16" s="5">
        <v>16609.017</v>
      </c>
      <c r="EY16" s="5">
        <v>16826.155999999999</v>
      </c>
      <c r="EZ16" s="5">
        <v>17046.812999999998</v>
      </c>
      <c r="FA16" s="5">
        <v>17269.399000000001</v>
      </c>
      <c r="FB16" s="5">
        <v>17492.569</v>
      </c>
      <c r="FC16" s="5">
        <v>17715.791000000001</v>
      </c>
      <c r="FD16" s="5">
        <v>17938.664000000001</v>
      </c>
      <c r="FE16" s="5">
        <v>18160.046999999999</v>
      </c>
      <c r="FF16" s="5">
        <v>18378.703000000001</v>
      </c>
      <c r="FG16" s="5">
        <v>18593.670999999998</v>
      </c>
      <c r="FH16" s="5">
        <v>18804.273000000001</v>
      </c>
      <c r="FI16" s="5">
        <v>19010.338</v>
      </c>
      <c r="FJ16" s="5">
        <v>19211.989000000001</v>
      </c>
      <c r="FK16" s="5">
        <v>19409.656999999999</v>
      </c>
      <c r="FL16" s="5">
        <v>19603.623</v>
      </c>
      <c r="FM16" s="5">
        <v>19793.751</v>
      </c>
      <c r="FN16" s="5">
        <v>19979.784</v>
      </c>
      <c r="FO16" s="5">
        <v>20161.726999999999</v>
      </c>
      <c r="FP16" s="5">
        <v>20339.615000000002</v>
      </c>
      <c r="FQ16" s="5">
        <v>20513.487000000001</v>
      </c>
      <c r="FR16" s="5">
        <v>20683.276000000002</v>
      </c>
      <c r="FS16" s="5">
        <v>20848.914000000001</v>
      </c>
      <c r="FT16" s="5">
        <v>21010.316999999999</v>
      </c>
      <c r="FU16" s="5">
        <v>21167.398000000001</v>
      </c>
      <c r="FV16" s="5">
        <v>21320.07</v>
      </c>
      <c r="FW16" s="5">
        <v>21468.271000000001</v>
      </c>
      <c r="FX16" s="5">
        <v>21611.941999999999</v>
      </c>
      <c r="FY16" s="5">
        <v>21750.948</v>
      </c>
      <c r="FZ16" s="5">
        <v>21885.138999999999</v>
      </c>
      <c r="GA16" s="5">
        <v>22014.384999999998</v>
      </c>
      <c r="GB16" s="5">
        <v>22138.628000000001</v>
      </c>
      <c r="GC16" s="5">
        <v>22257.821</v>
      </c>
      <c r="GD16" s="5">
        <v>22371.93</v>
      </c>
      <c r="GE16" s="5">
        <v>22480.937000000002</v>
      </c>
      <c r="GF16" s="5">
        <v>22584.826000000001</v>
      </c>
      <c r="GG16" s="5">
        <v>22683.558000000001</v>
      </c>
      <c r="GH16" s="5">
        <v>22777.121999999999</v>
      </c>
      <c r="GI16" s="5">
        <v>22865.487000000001</v>
      </c>
      <c r="GJ16" s="5">
        <v>22948.702000000001</v>
      </c>
      <c r="GK16" s="5">
        <v>23026.769</v>
      </c>
      <c r="GL16" s="5">
        <v>23099.710999999999</v>
      </c>
      <c r="GM16" s="5">
        <v>23167.502</v>
      </c>
      <c r="GN16" s="5">
        <v>23230.132000000001</v>
      </c>
      <c r="GO16" s="5">
        <v>23287.567999999999</v>
      </c>
      <c r="GP16" s="5">
        <v>23339.785</v>
      </c>
      <c r="GQ16" s="5">
        <v>23386.819</v>
      </c>
      <c r="GR16" s="5">
        <v>23428.712</v>
      </c>
      <c r="GS16" s="5">
        <v>23465.526999999998</v>
      </c>
      <c r="GT16" s="5">
        <v>23497.338</v>
      </c>
      <c r="GU16" s="5">
        <v>23524.225999999999</v>
      </c>
      <c r="GV16" s="5">
        <v>23546.268</v>
      </c>
      <c r="GW16" s="5">
        <v>23563.541000000001</v>
      </c>
      <c r="GX16" s="5">
        <v>23576.124</v>
      </c>
      <c r="GY16" s="5">
        <v>23584.073</v>
      </c>
      <c r="GZ16" s="5">
        <v>23587.484</v>
      </c>
      <c r="HA16" s="5">
        <v>23586.47</v>
      </c>
      <c r="HB16" s="5">
        <v>23581.169000000002</v>
      </c>
      <c r="HC16" s="5">
        <v>23571.748</v>
      </c>
      <c r="HD16" s="5">
        <v>23558.396000000001</v>
      </c>
      <c r="HE16" s="5">
        <v>23541.292000000001</v>
      </c>
      <c r="HF16" s="5">
        <v>23520.587</v>
      </c>
      <c r="HG16" s="5">
        <v>23496.432000000001</v>
      </c>
      <c r="HH16" s="5">
        <v>23469.063999999998</v>
      </c>
      <c r="HI16" s="5">
        <v>23438.726999999999</v>
      </c>
      <c r="HJ16" s="5">
        <v>23405.644</v>
      </c>
      <c r="HK16" s="5">
        <v>23369.975999999999</v>
      </c>
      <c r="HL16" s="5">
        <v>23331.858</v>
      </c>
      <c r="HM16" s="5">
        <v>23291.47</v>
      </c>
      <c r="HN16" s="5">
        <v>23248.989000000001</v>
      </c>
      <c r="HO16" s="5">
        <v>23204.578000000001</v>
      </c>
      <c r="HP16" s="5">
        <v>23158.317999999999</v>
      </c>
      <c r="HQ16" s="5">
        <v>23110.291000000001</v>
      </c>
      <c r="HR16" s="5">
        <v>23060.638999999999</v>
      </c>
      <c r="HS16" s="5">
        <v>23009.493999999999</v>
      </c>
      <c r="HT16" s="5">
        <v>22956.947</v>
      </c>
      <c r="HU16" s="5">
        <v>22903.059000000001</v>
      </c>
      <c r="HV16" s="5">
        <v>22847.789000000001</v>
      </c>
      <c r="HW16" s="5">
        <v>22791.001</v>
      </c>
      <c r="HX16" s="5">
        <v>22732.501</v>
      </c>
      <c r="HY16" s="5">
        <v>22672.107</v>
      </c>
      <c r="HZ16" s="5">
        <v>22609.723999999998</v>
      </c>
      <c r="IA16" s="5">
        <v>22545.3</v>
      </c>
      <c r="IB16" s="5">
        <v>22478.84</v>
      </c>
      <c r="IC16" s="5">
        <v>22410.333999999999</v>
      </c>
      <c r="ID16" s="5">
        <v>22339.719000000001</v>
      </c>
      <c r="IE16" s="5">
        <v>22266.914000000001</v>
      </c>
      <c r="IF16" s="5">
        <v>22191.772000000001</v>
      </c>
      <c r="IG16" s="5">
        <v>22114.111000000001</v>
      </c>
      <c r="IH16" s="5">
        <v>22033.674999999999</v>
      </c>
      <c r="II16" s="5">
        <v>21950.187999999998</v>
      </c>
      <c r="IJ16" s="5">
        <v>19990.006000000001</v>
      </c>
      <c r="IK16" s="5">
        <v>20479.708999999999</v>
      </c>
      <c r="IL16" s="5">
        <v>20984.023000000001</v>
      </c>
      <c r="IM16" s="5">
        <v>21495.088</v>
      </c>
      <c r="IN16" s="5">
        <v>22002.641</v>
      </c>
      <c r="IO16" s="5">
        <v>22499.111000000001</v>
      </c>
      <c r="IP16" s="5">
        <v>22980.333999999999</v>
      </c>
      <c r="IQ16" s="5">
        <v>23447.256000000001</v>
      </c>
      <c r="IR16" s="5">
        <v>23903.592000000001</v>
      </c>
      <c r="IS16" s="5">
        <v>24355.624</v>
      </c>
      <c r="IT16" s="5">
        <v>24807.460999999999</v>
      </c>
      <c r="IU16" s="5">
        <v>25260.406999999999</v>
      </c>
      <c r="IV16" s="5">
        <v>25711.41</v>
      </c>
      <c r="IW16" s="5">
        <v>26155.204000000002</v>
      </c>
      <c r="IX16" s="5">
        <v>26584.473000000002</v>
      </c>
      <c r="IY16" s="5">
        <v>26994.255000000001</v>
      </c>
      <c r="IZ16" s="5">
        <v>27383.472000000002</v>
      </c>
      <c r="JA16" s="5">
        <v>27754.573</v>
      </c>
      <c r="JB16" s="5">
        <v>28110.447</v>
      </c>
      <c r="JC16" s="5">
        <v>28455.504000000001</v>
      </c>
      <c r="JD16" s="5">
        <v>28793.671999999999</v>
      </c>
      <c r="JE16" s="5">
        <v>29126.323</v>
      </c>
      <c r="JF16" s="5">
        <v>29454.764999999999</v>
      </c>
      <c r="JG16" s="5">
        <v>29782.883999999998</v>
      </c>
      <c r="JH16" s="5">
        <v>30115.196</v>
      </c>
      <c r="JI16" s="5">
        <v>30455.562999999998</v>
      </c>
      <c r="JJ16" s="5">
        <v>30804.688999999998</v>
      </c>
      <c r="JK16" s="5">
        <v>31163.67</v>
      </c>
      <c r="JL16" s="5">
        <v>31536.807000000001</v>
      </c>
      <c r="JM16" s="5">
        <v>31929.087</v>
      </c>
      <c r="JN16" s="5">
        <v>32343.383999999998</v>
      </c>
      <c r="JO16" s="5">
        <v>32781.86</v>
      </c>
      <c r="JP16" s="5">
        <v>33241.898000000001</v>
      </c>
      <c r="JQ16" s="5">
        <v>33715.705000000002</v>
      </c>
      <c r="JR16" s="5">
        <v>34192.358</v>
      </c>
      <c r="JS16" s="5">
        <v>34663.608</v>
      </c>
      <c r="JT16" s="5">
        <v>35126.273999999998</v>
      </c>
      <c r="JU16" s="5">
        <v>35581.256999999998</v>
      </c>
      <c r="JV16" s="5">
        <v>36029.089</v>
      </c>
      <c r="JW16" s="5">
        <v>36471.766000000003</v>
      </c>
      <c r="JX16" s="5">
        <v>36910.557999999997</v>
      </c>
      <c r="JY16" s="5">
        <v>37344.786999999997</v>
      </c>
      <c r="JZ16" s="5">
        <v>37772.756999999998</v>
      </c>
      <c r="KA16" s="5">
        <v>38193.550999999999</v>
      </c>
      <c r="KB16" s="5">
        <v>38606.160000000003</v>
      </c>
      <c r="KC16" s="5">
        <v>39009.790999999997</v>
      </c>
      <c r="KD16" s="5">
        <v>39403.938999999998</v>
      </c>
      <c r="KE16" s="5">
        <v>39788.519</v>
      </c>
      <c r="KF16" s="5">
        <v>40163.701000000001</v>
      </c>
      <c r="KG16" s="5">
        <v>40529.85</v>
      </c>
      <c r="KH16" s="5">
        <v>40887.290999999997</v>
      </c>
      <c r="KI16" s="5">
        <v>41235.942000000003</v>
      </c>
      <c r="KJ16" s="5">
        <v>41575.620999999999</v>
      </c>
      <c r="KK16" s="5">
        <v>41906.349000000002</v>
      </c>
      <c r="KL16" s="5">
        <v>42228.2</v>
      </c>
      <c r="KM16" s="5">
        <v>42541.201999999997</v>
      </c>
      <c r="KN16" s="5">
        <v>42845.37</v>
      </c>
      <c r="KO16" s="5">
        <v>43140.682000000001</v>
      </c>
      <c r="KP16" s="5">
        <v>43427.108</v>
      </c>
      <c r="KQ16" s="5">
        <v>43704.624000000003</v>
      </c>
      <c r="KR16" s="5">
        <v>43973.175000000003</v>
      </c>
      <c r="KS16" s="5">
        <v>44232.771000000001</v>
      </c>
      <c r="KT16" s="5">
        <v>44483.383000000002</v>
      </c>
      <c r="KU16" s="5">
        <v>44725.046999999999</v>
      </c>
      <c r="KV16" s="5">
        <v>44957.760999999999</v>
      </c>
      <c r="KW16" s="5">
        <v>45181.536</v>
      </c>
      <c r="KX16" s="5">
        <v>45396.355000000003</v>
      </c>
      <c r="KY16" s="5">
        <v>45602.184999999998</v>
      </c>
      <c r="KZ16" s="5">
        <v>45798.985999999997</v>
      </c>
      <c r="LA16" s="5">
        <v>45986.769</v>
      </c>
      <c r="LB16" s="5">
        <v>46165.497000000003</v>
      </c>
      <c r="LC16" s="5">
        <v>46335.150999999998</v>
      </c>
      <c r="LD16" s="5">
        <v>46495.68</v>
      </c>
      <c r="LE16" s="5">
        <v>46646.959000000003</v>
      </c>
      <c r="LF16" s="5">
        <v>46788.881999999998</v>
      </c>
      <c r="LG16" s="5">
        <v>46921.334000000003</v>
      </c>
      <c r="LH16" s="5">
        <v>47044.275000000001</v>
      </c>
      <c r="LI16" s="5">
        <v>47157.694000000003</v>
      </c>
      <c r="LJ16" s="5">
        <v>47261.535000000003</v>
      </c>
      <c r="LK16" s="5">
        <v>47355.745999999999</v>
      </c>
      <c r="LL16" s="5">
        <v>47440.302000000003</v>
      </c>
      <c r="LM16" s="5">
        <v>47515.22</v>
      </c>
      <c r="LN16" s="5">
        <v>47580.542999999998</v>
      </c>
      <c r="LO16" s="5">
        <v>47636.237000000001</v>
      </c>
      <c r="LP16" s="5">
        <v>47682.267</v>
      </c>
      <c r="LQ16" s="5">
        <v>47718.665000000001</v>
      </c>
      <c r="LR16" s="5">
        <v>47745.519</v>
      </c>
      <c r="LS16" s="5">
        <v>47762.99</v>
      </c>
      <c r="LT16" s="5">
        <v>47771.254999999997</v>
      </c>
      <c r="LU16" s="5">
        <v>47770.516000000003</v>
      </c>
      <c r="LV16" s="5">
        <v>47761.000999999997</v>
      </c>
      <c r="LW16" s="5">
        <v>47742.915999999997</v>
      </c>
      <c r="LX16" s="5">
        <v>47716.506999999998</v>
      </c>
      <c r="LY16" s="5">
        <v>47682.135999999999</v>
      </c>
      <c r="LZ16" s="5">
        <v>47640.226000000002</v>
      </c>
      <c r="MA16" s="5">
        <v>47591.186999999998</v>
      </c>
      <c r="MB16" s="5">
        <v>47535.267999999996</v>
      </c>
      <c r="MC16" s="5">
        <v>47472.752</v>
      </c>
      <c r="MD16" s="5">
        <v>47404.061000000002</v>
      </c>
      <c r="ME16" s="5">
        <v>47329.601000000002</v>
      </c>
      <c r="MF16" s="5">
        <v>47249.767</v>
      </c>
      <c r="MG16" s="5">
        <v>47164.766000000003</v>
      </c>
      <c r="MH16" s="5">
        <v>47074.802000000003</v>
      </c>
      <c r="MI16" s="5">
        <v>46980.226999999999</v>
      </c>
      <c r="MJ16" s="5">
        <v>46881.434000000001</v>
      </c>
      <c r="MK16" s="5">
        <v>46778.678</v>
      </c>
      <c r="ML16" s="5">
        <v>46672.137000000002</v>
      </c>
      <c r="MM16" s="5">
        <v>46561.798000000003</v>
      </c>
      <c r="MN16" s="5">
        <v>46447.498</v>
      </c>
      <c r="MO16" s="5">
        <v>46328.911</v>
      </c>
      <c r="MP16" s="5">
        <v>46205.798000000003</v>
      </c>
      <c r="MQ16" s="5">
        <v>46078.01</v>
      </c>
      <c r="MR16" s="5">
        <v>45945.527000000002</v>
      </c>
      <c r="MS16" s="5">
        <v>45808.362999999998</v>
      </c>
      <c r="MT16" s="5">
        <v>45666.548999999999</v>
      </c>
      <c r="MU16" s="5">
        <v>45519.993999999999</v>
      </c>
      <c r="MV16" s="5">
        <v>45368.567000000003</v>
      </c>
      <c r="MW16" s="5">
        <v>45212.023999999998</v>
      </c>
      <c r="MX16" s="5">
        <v>45050.027999999998</v>
      </c>
      <c r="MY16" s="5">
        <v>44882.146999999997</v>
      </c>
      <c r="MZ16" s="5">
        <v>44707.864000000001</v>
      </c>
      <c r="NA16" s="16">
        <v>2.3650000000000002</v>
      </c>
      <c r="NB16" s="16">
        <v>1.9530000000000001</v>
      </c>
      <c r="NC16" s="16">
        <v>1.69</v>
      </c>
      <c r="ND16" s="16">
        <v>1.2909999999999999</v>
      </c>
      <c r="NE16" s="16">
        <v>1.1220000000000001</v>
      </c>
      <c r="NF16" s="16">
        <v>1.2030000000000001</v>
      </c>
      <c r="NG16" s="16">
        <v>1.3859999999999999</v>
      </c>
      <c r="NH16" s="16">
        <v>1.256</v>
      </c>
      <c r="NI16" s="16">
        <v>1.1060000000000001</v>
      </c>
      <c r="NJ16" s="16">
        <v>0.94</v>
      </c>
      <c r="NK16" s="16">
        <v>0.79300000000000004</v>
      </c>
      <c r="NL16" s="16">
        <v>0.66200000000000003</v>
      </c>
      <c r="NM16" s="16">
        <v>0.54200000000000004</v>
      </c>
      <c r="NN16" s="16">
        <v>0.43099999999999999</v>
      </c>
      <c r="NO16" s="16">
        <v>0.32500000000000001</v>
      </c>
      <c r="NP16" s="16">
        <v>0.22</v>
      </c>
      <c r="NQ16" s="16">
        <v>0.11700000000000001</v>
      </c>
      <c r="NR16" s="16">
        <v>1.7999999999999999E-2</v>
      </c>
      <c r="NS16" s="16">
        <v>-7.0999999999999994E-2</v>
      </c>
      <c r="NT16" s="16">
        <v>-0.14399999999999999</v>
      </c>
      <c r="NU16" s="16">
        <v>-0.2</v>
      </c>
      <c r="NV16" s="16">
        <v>-0.246</v>
      </c>
      <c r="NW16" s="16">
        <v>-0.29899999999999999</v>
      </c>
      <c r="NX16" s="182">
        <v>-0.36</v>
      </c>
      <c r="NY16" s="16">
        <v>58.05</v>
      </c>
      <c r="NZ16" s="16">
        <v>61.69</v>
      </c>
      <c r="OA16" s="16">
        <v>64.260000000000005</v>
      </c>
      <c r="OB16" s="16">
        <v>65.989999999999995</v>
      </c>
      <c r="OC16" s="16">
        <v>68.489999999999995</v>
      </c>
      <c r="OD16" s="16">
        <v>72.06</v>
      </c>
      <c r="OE16" s="16">
        <v>73.7</v>
      </c>
      <c r="OF16" s="16">
        <v>75.069999999999993</v>
      </c>
      <c r="OG16" s="16">
        <v>76.17</v>
      </c>
      <c r="OH16" s="16">
        <v>77.209999999999994</v>
      </c>
      <c r="OI16" s="16">
        <v>78.2</v>
      </c>
      <c r="OJ16" s="16">
        <v>79.16</v>
      </c>
      <c r="OK16" s="16">
        <v>80.099999999999994</v>
      </c>
      <c r="OL16" s="16">
        <v>81.02</v>
      </c>
      <c r="OM16" s="16">
        <v>81.88</v>
      </c>
      <c r="ON16" s="16">
        <v>82.71</v>
      </c>
      <c r="OO16" s="16">
        <v>83.45</v>
      </c>
      <c r="OP16" s="16">
        <v>84.09</v>
      </c>
      <c r="OQ16" s="16">
        <v>84.67</v>
      </c>
      <c r="OR16" s="16">
        <v>85.18</v>
      </c>
      <c r="OS16" s="16">
        <v>85.68</v>
      </c>
      <c r="OT16" s="16">
        <v>86.19</v>
      </c>
      <c r="OU16" s="16">
        <v>86.71</v>
      </c>
      <c r="OV16" s="16">
        <v>87.22</v>
      </c>
      <c r="OW16" s="16">
        <v>61.1</v>
      </c>
      <c r="OX16" s="16">
        <v>64.67</v>
      </c>
      <c r="OY16" s="16">
        <v>67.66</v>
      </c>
      <c r="OZ16" s="16">
        <v>69.25</v>
      </c>
      <c r="PA16" s="16">
        <v>71.39</v>
      </c>
      <c r="PB16" s="16">
        <v>74.7</v>
      </c>
      <c r="PC16" s="16">
        <v>76.3</v>
      </c>
      <c r="PD16" s="16">
        <v>77.540000000000006</v>
      </c>
      <c r="PE16" s="16">
        <v>78.66</v>
      </c>
      <c r="PF16" s="16">
        <v>79.680000000000007</v>
      </c>
      <c r="PG16" s="16">
        <v>80.599999999999994</v>
      </c>
      <c r="PH16" s="16">
        <v>81.45</v>
      </c>
      <c r="PI16" s="16">
        <v>82.23</v>
      </c>
      <c r="PJ16" s="16">
        <v>82.98</v>
      </c>
      <c r="PK16" s="16">
        <v>83.69</v>
      </c>
      <c r="PL16" s="16">
        <v>84.35</v>
      </c>
      <c r="PM16" s="16">
        <v>84.99</v>
      </c>
      <c r="PN16" s="16">
        <v>85.6</v>
      </c>
      <c r="PO16" s="16">
        <v>86.21</v>
      </c>
      <c r="PP16" s="16">
        <v>86.8</v>
      </c>
      <c r="PQ16" s="16">
        <v>87.38</v>
      </c>
      <c r="PR16" s="16">
        <v>87.96</v>
      </c>
      <c r="PS16" s="16">
        <v>88.51</v>
      </c>
      <c r="PT16" s="16">
        <v>89.08</v>
      </c>
      <c r="PU16" s="16">
        <v>59.584000000000003</v>
      </c>
      <c r="PV16" s="16">
        <v>63.195</v>
      </c>
      <c r="PW16" s="16">
        <v>65.974999999999994</v>
      </c>
      <c r="PX16" s="16">
        <v>67.647999999999996</v>
      </c>
      <c r="PY16" s="16">
        <v>69.971999999999994</v>
      </c>
      <c r="PZ16" s="16">
        <v>73.412999999999997</v>
      </c>
      <c r="QA16" s="16">
        <v>75.028999999999996</v>
      </c>
      <c r="QB16" s="16">
        <v>76.33</v>
      </c>
      <c r="QC16" s="16">
        <v>77.427000000000007</v>
      </c>
      <c r="QD16" s="16">
        <v>78.450999999999993</v>
      </c>
      <c r="QE16" s="16">
        <v>79.412000000000006</v>
      </c>
      <c r="QF16" s="16">
        <v>80.328000000000003</v>
      </c>
      <c r="QG16" s="16">
        <v>81.198999999999998</v>
      </c>
      <c r="QH16" s="16">
        <v>82.039000000000001</v>
      </c>
      <c r="QI16" s="16">
        <v>82.825000000000003</v>
      </c>
      <c r="QJ16" s="16">
        <v>83.564999999999998</v>
      </c>
      <c r="QK16" s="16">
        <v>84.241</v>
      </c>
      <c r="QL16" s="16">
        <v>84.861000000000004</v>
      </c>
      <c r="QM16" s="16">
        <v>85.44</v>
      </c>
      <c r="QN16" s="16">
        <v>85.978999999999999</v>
      </c>
      <c r="QO16" s="16">
        <v>86.510999999999996</v>
      </c>
      <c r="QP16" s="16">
        <v>87.055999999999997</v>
      </c>
      <c r="QQ16" s="16">
        <v>87.588999999999999</v>
      </c>
      <c r="QR16" s="16">
        <v>88.126000000000005</v>
      </c>
      <c r="QS16" s="5">
        <v>83.822000000000003</v>
      </c>
      <c r="QT16" s="5">
        <v>66.543999999999997</v>
      </c>
      <c r="QU16" s="5">
        <v>52.987000000000002</v>
      </c>
      <c r="QV16" s="5">
        <v>44.024000000000001</v>
      </c>
      <c r="QW16" s="5">
        <v>36.61</v>
      </c>
      <c r="QX16" s="5">
        <v>26.602</v>
      </c>
      <c r="QY16" s="5">
        <v>24.170999999999999</v>
      </c>
      <c r="QZ16" s="5">
        <v>19.861999999999998</v>
      </c>
      <c r="RA16" s="5">
        <v>16.117000000000001</v>
      </c>
      <c r="RB16" s="5">
        <v>13.103999999999999</v>
      </c>
      <c r="RC16" s="5">
        <v>10.801</v>
      </c>
      <c r="RD16" s="5">
        <v>8.9969999999999999</v>
      </c>
      <c r="RE16" s="5">
        <v>7.58</v>
      </c>
      <c r="RF16" s="5">
        <v>6.4370000000000003</v>
      </c>
      <c r="RG16" s="5">
        <v>5.5339999999999998</v>
      </c>
      <c r="RH16" s="5">
        <v>4.8120000000000003</v>
      </c>
      <c r="RI16" s="5">
        <v>4.2480000000000002</v>
      </c>
      <c r="RJ16" s="5">
        <v>3.8490000000000002</v>
      </c>
      <c r="RK16" s="5">
        <v>3.5070000000000001</v>
      </c>
      <c r="RL16" s="5">
        <v>3.2210000000000001</v>
      </c>
      <c r="RM16" s="5">
        <v>2.9729999999999999</v>
      </c>
      <c r="RN16" s="5">
        <v>2.7519999999999998</v>
      </c>
      <c r="RO16" s="5">
        <v>2.5680000000000001</v>
      </c>
      <c r="RP16" s="5">
        <v>2.3980000000000001</v>
      </c>
      <c r="RQ16" s="5">
        <v>118.081</v>
      </c>
      <c r="RR16" s="5">
        <v>89.397999999999996</v>
      </c>
      <c r="RS16" s="5">
        <v>68.180999999999997</v>
      </c>
      <c r="RT16" s="5">
        <v>55.167000000000002</v>
      </c>
      <c r="RU16" s="5">
        <v>45.271000000000001</v>
      </c>
      <c r="RV16" s="5">
        <v>32.856999999999999</v>
      </c>
      <c r="RW16" s="5">
        <v>28.533999999999999</v>
      </c>
      <c r="RX16" s="5">
        <v>23.396999999999998</v>
      </c>
      <c r="RY16" s="5">
        <v>19.053000000000001</v>
      </c>
      <c r="RZ16" s="5">
        <v>15.53</v>
      </c>
      <c r="SA16" s="5">
        <v>12.824999999999999</v>
      </c>
      <c r="SB16" s="5">
        <v>10.698</v>
      </c>
      <c r="SC16" s="5">
        <v>9.0220000000000002</v>
      </c>
      <c r="SD16" s="5">
        <v>7.6660000000000004</v>
      </c>
      <c r="SE16" s="5">
        <v>6.6219999999999999</v>
      </c>
      <c r="SF16" s="5">
        <v>5.7850000000000001</v>
      </c>
      <c r="SG16" s="5">
        <v>5.1269999999999998</v>
      </c>
      <c r="SH16" s="5">
        <v>4.6479999999999997</v>
      </c>
      <c r="SI16" s="5">
        <v>4.2370000000000001</v>
      </c>
      <c r="SJ16" s="5">
        <v>3.8919999999999999</v>
      </c>
      <c r="SK16" s="5">
        <v>3.593</v>
      </c>
      <c r="SL16" s="5">
        <v>3.3260000000000001</v>
      </c>
      <c r="SM16" s="5">
        <v>3.1030000000000002</v>
      </c>
      <c r="SN16" s="5">
        <v>2.8980000000000001</v>
      </c>
      <c r="SO16" s="16">
        <v>5.4</v>
      </c>
      <c r="SP16" s="16">
        <v>4.43</v>
      </c>
      <c r="SQ16" s="16">
        <v>3.7</v>
      </c>
      <c r="SR16" s="16">
        <v>2.9649999999999999</v>
      </c>
      <c r="SS16" s="16">
        <v>2.67</v>
      </c>
      <c r="ST16" s="16">
        <v>2.5299999999999998</v>
      </c>
      <c r="SU16" s="16">
        <v>2.6</v>
      </c>
      <c r="SV16" s="16">
        <v>2.42</v>
      </c>
      <c r="SW16" s="16">
        <v>2.2963</v>
      </c>
      <c r="SX16" s="16">
        <v>2.1941999999999999</v>
      </c>
      <c r="SY16" s="16">
        <v>2.1015999999999999</v>
      </c>
      <c r="SZ16" s="16">
        <v>2.0261999999999998</v>
      </c>
      <c r="TA16" s="16">
        <v>1.9673</v>
      </c>
      <c r="TB16" s="16">
        <v>1.917</v>
      </c>
      <c r="TC16" s="16">
        <v>1.8775999999999999</v>
      </c>
      <c r="TD16" s="16">
        <v>1.8461000000000001</v>
      </c>
      <c r="TE16" s="16">
        <v>1.8243</v>
      </c>
      <c r="TF16" s="16">
        <v>1.8071999999999999</v>
      </c>
      <c r="TG16" s="16">
        <v>1.7925</v>
      </c>
      <c r="TH16" s="16">
        <v>1.7814000000000001</v>
      </c>
      <c r="TI16" s="16">
        <v>1.7730999999999999</v>
      </c>
      <c r="TJ16" s="16">
        <v>1.7694000000000001</v>
      </c>
      <c r="TK16" s="16">
        <v>1.7684</v>
      </c>
      <c r="TL16" s="16">
        <v>1.7656000000000001</v>
      </c>
      <c r="TM16" s="5">
        <v>3190.797</v>
      </c>
      <c r="TN16" s="5">
        <v>5465.6760000000004</v>
      </c>
      <c r="TO16" s="5">
        <v>4351.5630000000001</v>
      </c>
      <c r="TP16" s="5">
        <v>6323.5309999999999</v>
      </c>
      <c r="TQ16" s="5">
        <v>658.43899999999996</v>
      </c>
      <c r="TR16" s="5">
        <v>3502.7829999999999</v>
      </c>
      <c r="TS16" s="5">
        <v>5856.491</v>
      </c>
      <c r="TT16" s="5">
        <v>4853.13</v>
      </c>
      <c r="TU16" s="5">
        <v>7526.3549999999996</v>
      </c>
      <c r="TV16" s="5">
        <v>760.35199999999998</v>
      </c>
      <c r="TW16" s="5">
        <v>3390.7249999999999</v>
      </c>
      <c r="TX16" s="5">
        <v>6443.6239999999998</v>
      </c>
      <c r="TY16" s="5">
        <v>5109.7460000000001</v>
      </c>
      <c r="TZ16" s="5">
        <v>8886.8770000000004</v>
      </c>
      <c r="UA16" s="5">
        <v>976.48900000000003</v>
      </c>
      <c r="UB16" s="5">
        <v>3323.34</v>
      </c>
      <c r="UC16" s="5">
        <v>6683.0860000000002</v>
      </c>
      <c r="UD16" s="5">
        <v>5449.0439999999999</v>
      </c>
      <c r="UE16" s="5">
        <v>10267.498</v>
      </c>
      <c r="UF16" s="5">
        <v>1271.287</v>
      </c>
      <c r="UG16" s="5">
        <v>3076.7860000000001</v>
      </c>
      <c r="UH16" s="5">
        <v>6565.4319999999998</v>
      </c>
      <c r="UI16" s="5">
        <v>6028.1540000000005</v>
      </c>
      <c r="UJ16" s="5">
        <v>11605.708000000001</v>
      </c>
      <c r="UK16" s="5">
        <v>1517.5920000000001</v>
      </c>
      <c r="UL16" s="5">
        <v>3078.5720000000001</v>
      </c>
      <c r="UM16" s="5">
        <v>6287.5969999999998</v>
      </c>
      <c r="UN16" s="5">
        <v>6184.357</v>
      </c>
      <c r="UO16" s="5">
        <v>13151.023999999999</v>
      </c>
      <c r="UP16" s="5">
        <v>1754.0129999999999</v>
      </c>
      <c r="UQ16" s="5">
        <v>3175.8220000000001</v>
      </c>
      <c r="UR16" s="5">
        <v>6046.4880000000003</v>
      </c>
      <c r="US16" s="5">
        <v>6178.6149999999998</v>
      </c>
      <c r="UT16" s="5">
        <v>14955.386</v>
      </c>
      <c r="UU16" s="5">
        <v>1987.0730000000001</v>
      </c>
      <c r="UV16" s="5">
        <v>3454.299</v>
      </c>
      <c r="UW16" s="5">
        <v>6160.2569999999996</v>
      </c>
      <c r="UX16" s="5">
        <v>6034.7240000000002</v>
      </c>
      <c r="UY16" s="5">
        <v>16803.946</v>
      </c>
      <c r="UZ16" s="5">
        <v>2210.3820000000001</v>
      </c>
      <c r="VA16" s="5">
        <v>3325.038</v>
      </c>
      <c r="VB16" s="5">
        <v>6555.18</v>
      </c>
      <c r="VC16" s="5">
        <v>5843.9369999999999</v>
      </c>
      <c r="VD16" s="5">
        <v>18378.743999999999</v>
      </c>
      <c r="VE16" s="5">
        <v>2807.6590000000001</v>
      </c>
      <c r="VF16" s="5">
        <v>3209.2739999999999</v>
      </c>
      <c r="VG16" s="5">
        <v>6724.9859999999999</v>
      </c>
      <c r="VH16" s="5">
        <v>6042.4129999999996</v>
      </c>
      <c r="VI16" s="5">
        <v>19390.385999999999</v>
      </c>
      <c r="VJ16" s="5">
        <v>3642.732</v>
      </c>
      <c r="VK16" s="5">
        <v>3092.9989999999998</v>
      </c>
      <c r="VL16" s="5">
        <v>6491.59</v>
      </c>
      <c r="VM16" s="5">
        <v>6473.8249999999998</v>
      </c>
      <c r="VN16" s="5">
        <v>20265.762999999999</v>
      </c>
      <c r="VO16" s="5">
        <v>4563.1139999999996</v>
      </c>
      <c r="VP16" s="5">
        <v>3011.739</v>
      </c>
      <c r="VQ16" s="5">
        <v>6263.5820000000003</v>
      </c>
      <c r="VR16" s="5">
        <v>6645.643</v>
      </c>
      <c r="VS16" s="5">
        <v>21213.328000000001</v>
      </c>
      <c r="VT16" s="5">
        <v>5406.91</v>
      </c>
      <c r="VU16" s="5">
        <v>2971.241</v>
      </c>
      <c r="VV16" s="5">
        <v>6069.1120000000001</v>
      </c>
      <c r="VW16" s="5">
        <v>6415.0919999999996</v>
      </c>
      <c r="VX16" s="5">
        <v>22313.886999999999</v>
      </c>
      <c r="VY16" s="5">
        <v>6203.8429999999998</v>
      </c>
      <c r="VZ16" s="5">
        <v>2936.9940000000001</v>
      </c>
      <c r="WA16" s="5">
        <v>5949.6319999999996</v>
      </c>
      <c r="WB16" s="5">
        <v>6189.3919999999998</v>
      </c>
      <c r="WC16" s="5">
        <v>23062.146000000001</v>
      </c>
      <c r="WD16" s="5">
        <v>7043.3720000000003</v>
      </c>
      <c r="WE16" s="5">
        <v>2871.587</v>
      </c>
      <c r="WF16" s="5">
        <v>5876.6289999999999</v>
      </c>
      <c r="WG16" s="5">
        <v>5996.8389999999999</v>
      </c>
      <c r="WH16" s="5">
        <v>23362.11</v>
      </c>
      <c r="WI16" s="5">
        <v>8058.3320000000003</v>
      </c>
      <c r="WJ16" s="25">
        <v>15.9619611920076</v>
      </c>
      <c r="WK16" s="25">
        <v>27.3420428187966</v>
      </c>
      <c r="WL16" s="25">
        <v>21.768692815800101</v>
      </c>
      <c r="WM16" s="25">
        <v>53.402155056881902</v>
      </c>
      <c r="WN16" s="25">
        <v>31.633462241081901</v>
      </c>
      <c r="WO16" s="25">
        <v>5.15124407666511</v>
      </c>
      <c r="WP16" s="25">
        <v>3.2938409323138802</v>
      </c>
      <c r="WQ16" s="25">
        <v>0.36936957397611597</v>
      </c>
      <c r="WR16" s="25">
        <v>15.568539574741401</v>
      </c>
      <c r="WS16" s="25">
        <v>26.029877358265399</v>
      </c>
      <c r="WT16" s="25">
        <v>21.5703189339348</v>
      </c>
      <c r="WU16" s="25">
        <v>55.022107317929098</v>
      </c>
      <c r="WV16" s="25">
        <v>33.451788383994398</v>
      </c>
      <c r="WW16" s="25">
        <v>5.6905492843695002</v>
      </c>
      <c r="WX16" s="25">
        <v>3.3794757490640399</v>
      </c>
      <c r="WY16" s="25">
        <v>0.41986103362039501</v>
      </c>
      <c r="WZ16" s="25">
        <v>13.668166202095399</v>
      </c>
      <c r="XA16" s="25">
        <v>25.974540481994499</v>
      </c>
      <c r="XB16" s="25">
        <v>20.597617789261101</v>
      </c>
      <c r="XC16" s="25">
        <v>56.421021885310999</v>
      </c>
      <c r="XD16" s="25">
        <v>35.823404096049998</v>
      </c>
      <c r="XE16" s="25">
        <v>6.5790852195635798</v>
      </c>
      <c r="XF16" s="25">
        <v>3.9362714305990401</v>
      </c>
      <c r="XG16" s="25">
        <v>0.434179862259987</v>
      </c>
      <c r="XH16" s="25">
        <v>12.3112862347933</v>
      </c>
      <c r="XI16" s="25">
        <v>24.757438203054701</v>
      </c>
      <c r="XJ16" s="25">
        <v>20.185939563807199</v>
      </c>
      <c r="XK16" s="25">
        <v>58.221803120700997</v>
      </c>
      <c r="XL16" s="25">
        <v>38.035863556893901</v>
      </c>
      <c r="XM16" s="25">
        <v>7.2487979386725003</v>
      </c>
      <c r="XN16" s="25">
        <v>4.7094724414509699</v>
      </c>
      <c r="XO16" s="25">
        <v>0.44091974384920002</v>
      </c>
      <c r="XP16" s="25">
        <v>10.685632593161399</v>
      </c>
      <c r="XQ16" s="25">
        <v>22.801648917859499</v>
      </c>
      <c r="XR16" s="25">
        <v>20.9356903141774</v>
      </c>
      <c r="XS16" s="25">
        <v>61.242143759920602</v>
      </c>
      <c r="XT16" s="25">
        <v>40.306453445743202</v>
      </c>
      <c r="XU16" s="25">
        <v>7.7391483795467302</v>
      </c>
      <c r="XV16" s="25">
        <v>5.2705747290585201</v>
      </c>
      <c r="XW16" s="25">
        <v>0.52748395550244498</v>
      </c>
      <c r="XX16" s="25">
        <v>10.108406139134599</v>
      </c>
      <c r="XY16" s="25">
        <v>20.645151100966299</v>
      </c>
      <c r="XZ16" s="25">
        <v>20.3061654122106</v>
      </c>
      <c r="YA16" s="25">
        <v>63.4871895160828</v>
      </c>
      <c r="YB16" s="25">
        <v>43.181024103872303</v>
      </c>
      <c r="YC16" s="25">
        <v>8.2353788698636095</v>
      </c>
      <c r="YD16" s="25">
        <v>5.75925324381625</v>
      </c>
      <c r="YE16" s="25">
        <v>0.71359705286026098</v>
      </c>
      <c r="YF16" s="25">
        <v>9.8190776821621402</v>
      </c>
      <c r="YG16" s="25">
        <v>18.694667199944199</v>
      </c>
      <c r="YH16" s="25">
        <v>19.103180421689999</v>
      </c>
      <c r="YI16" s="25">
        <v>65.342578253407297</v>
      </c>
      <c r="YJ16" s="25">
        <v>46.239397831717298</v>
      </c>
      <c r="YK16" s="25">
        <v>8.6269173318413408</v>
      </c>
      <c r="YL16" s="25">
        <v>6.1436768644864097</v>
      </c>
      <c r="YM16" s="25">
        <v>0.92502689267146598</v>
      </c>
      <c r="YN16" s="25">
        <v>9.9652032760121205</v>
      </c>
      <c r="YO16" s="25">
        <v>17.771540112039101</v>
      </c>
      <c r="YP16" s="25">
        <v>17.4093937365089</v>
      </c>
      <c r="YQ16" s="25">
        <v>65.886592070854206</v>
      </c>
      <c r="YR16" s="25">
        <v>48.477198334345303</v>
      </c>
      <c r="YS16" s="25">
        <v>9.92722684839962</v>
      </c>
      <c r="YT16" s="25">
        <v>6.3766645410945104</v>
      </c>
      <c r="YU16" s="25">
        <v>1.0351230604731001</v>
      </c>
      <c r="YV16" s="25">
        <v>9.0083655738826796</v>
      </c>
      <c r="YW16" s="25">
        <v>17.759633977898702</v>
      </c>
      <c r="YX16" s="25">
        <v>15.8326975170627</v>
      </c>
      <c r="YY16" s="25">
        <v>65.625344921634607</v>
      </c>
      <c r="YZ16" s="25">
        <v>49.792647404571902</v>
      </c>
      <c r="ZA16" s="25">
        <v>11.8526980816708</v>
      </c>
      <c r="ZB16" s="25">
        <v>7.6066555265840199</v>
      </c>
      <c r="ZC16" s="25">
        <v>1.19965674861919</v>
      </c>
      <c r="ZD16" s="25">
        <v>8.22684233299276</v>
      </c>
      <c r="ZE16" s="25">
        <v>17.239225916386001</v>
      </c>
      <c r="ZF16" s="25">
        <v>15.4894780133531</v>
      </c>
      <c r="ZG16" s="25">
        <v>65.195937604484996</v>
      </c>
      <c r="ZH16" s="25">
        <v>49.706459591131903</v>
      </c>
      <c r="ZI16" s="25">
        <v>13.8682491275075</v>
      </c>
      <c r="ZJ16" s="25">
        <v>9.3379941461362908</v>
      </c>
      <c r="ZK16" s="25">
        <v>1.34459320738222</v>
      </c>
      <c r="ZL16" s="25">
        <v>7.5646953475103098</v>
      </c>
      <c r="ZM16" s="25">
        <v>15.876791641686401</v>
      </c>
      <c r="ZN16" s="25">
        <v>15.8333429328933</v>
      </c>
      <c r="ZO16" s="25">
        <v>65.398287208609602</v>
      </c>
      <c r="ZP16" s="25">
        <v>49.5649442757164</v>
      </c>
      <c r="ZQ16" s="25">
        <v>15.6590198162065</v>
      </c>
      <c r="ZR16" s="25">
        <v>11.160225802193599</v>
      </c>
      <c r="ZS16" s="25">
        <v>1.4981941454619701</v>
      </c>
      <c r="ZT16" s="25">
        <v>7.0795813432822099</v>
      </c>
      <c r="ZU16" s="25">
        <v>14.723566108921901</v>
      </c>
      <c r="ZV16" s="25">
        <v>15.6216625002744</v>
      </c>
      <c r="ZW16" s="25">
        <v>65.487033018013904</v>
      </c>
      <c r="ZX16" s="25">
        <v>49.8653705177395</v>
      </c>
      <c r="ZY16" s="25">
        <v>17.362555952227201</v>
      </c>
      <c r="ZZ16" s="25">
        <v>12.709819529781999</v>
      </c>
      <c r="AAA16" s="25">
        <v>2.14167197250327</v>
      </c>
      <c r="AAB16" s="25">
        <v>6.7569398843726898</v>
      </c>
      <c r="AAC16" s="25">
        <v>13.8018507874403</v>
      </c>
      <c r="AAD16" s="25">
        <v>14.5886486477267</v>
      </c>
      <c r="AAE16" s="25">
        <v>65.332964926912794</v>
      </c>
      <c r="AAF16" s="25">
        <v>50.744316279186101</v>
      </c>
      <c r="AAG16" s="25">
        <v>19.152585638858199</v>
      </c>
      <c r="AAH16" s="25">
        <v>14.108244401274201</v>
      </c>
      <c r="AAI16" s="25">
        <v>2.9562409355249</v>
      </c>
      <c r="AAJ16" s="25">
        <v>6.5004297330661798</v>
      </c>
      <c r="AAK16" s="25">
        <v>13.168281839732099</v>
      </c>
      <c r="AAL16" s="25">
        <v>13.6989410895637</v>
      </c>
      <c r="AAM16" s="25">
        <v>64.742238953540706</v>
      </c>
      <c r="AAN16" s="25">
        <v>51.043297863977003</v>
      </c>
      <c r="AAO16" s="25">
        <v>21.265622753507099</v>
      </c>
      <c r="AAP16" s="25">
        <v>15.589049473661101</v>
      </c>
      <c r="AAQ16" s="25">
        <v>3.6922604844598501</v>
      </c>
      <c r="AAR16" s="25">
        <v>6.2202016367331598</v>
      </c>
      <c r="AAS16" s="25">
        <v>12.7294827996761</v>
      </c>
      <c r="AAT16" s="25">
        <v>12.989872068311101</v>
      </c>
      <c r="AAU16" s="25">
        <v>63.5950025621949</v>
      </c>
      <c r="AAV16" s="25">
        <v>50.605130493883799</v>
      </c>
      <c r="AAW16" s="25">
        <v>23.2101367824547</v>
      </c>
      <c r="AAX16" s="25">
        <v>17.455313001395801</v>
      </c>
      <c r="AAY16" s="25">
        <v>4.2516514010452404</v>
      </c>
      <c r="AAZ16" s="5">
        <v>1628.4829999999999</v>
      </c>
      <c r="ABA16" s="5">
        <v>1434.1179999999999</v>
      </c>
      <c r="ABB16" s="5">
        <v>1356.047</v>
      </c>
      <c r="ABC16" s="5">
        <v>1232.625</v>
      </c>
      <c r="ABD16" s="5">
        <v>973.83699999999999</v>
      </c>
      <c r="ABE16" s="5">
        <v>699.48400000000004</v>
      </c>
      <c r="ABF16" s="5">
        <v>404.51499999999999</v>
      </c>
      <c r="ABG16" s="5">
        <v>360.23700000000002</v>
      </c>
      <c r="ABH16" s="5">
        <v>385.084</v>
      </c>
      <c r="ABI16" s="5">
        <v>374.24299999999999</v>
      </c>
      <c r="ABJ16" s="5">
        <v>351.69299999999998</v>
      </c>
      <c r="ABK16" s="5">
        <v>264.375</v>
      </c>
      <c r="ABL16" s="5">
        <v>178.227</v>
      </c>
      <c r="ABM16" s="5">
        <v>120.88800000000001</v>
      </c>
      <c r="ABN16" s="5">
        <v>90.495999999999995</v>
      </c>
      <c r="ABO16" s="5">
        <v>57.43</v>
      </c>
      <c r="ABP16" s="5">
        <v>23.603999999999999</v>
      </c>
      <c r="ABQ16" s="5">
        <v>6.2329999999999997</v>
      </c>
      <c r="ABR16" s="5">
        <v>0.77500000000000002</v>
      </c>
      <c r="ABS16" s="5">
        <v>6.9000000000000006E-2</v>
      </c>
      <c r="ABT16" s="5">
        <v>2E-3</v>
      </c>
      <c r="ABU16" s="5">
        <v>1706.33</v>
      </c>
      <c r="ABV16" s="5">
        <v>1757.751</v>
      </c>
      <c r="ABW16" s="5">
        <v>1605.973</v>
      </c>
      <c r="ABX16" s="5">
        <v>1518.5129999999999</v>
      </c>
      <c r="ABY16" s="5">
        <v>1465.6220000000001</v>
      </c>
      <c r="ABZ16" s="5">
        <v>1521.6759999999999</v>
      </c>
      <c r="ACA16" s="5">
        <v>1418.44</v>
      </c>
      <c r="ACB16" s="5">
        <v>1321.046</v>
      </c>
      <c r="ACC16" s="5">
        <v>1111.7529999999999</v>
      </c>
      <c r="ACD16" s="5">
        <v>975.16</v>
      </c>
      <c r="ACE16" s="5">
        <v>916</v>
      </c>
      <c r="ACF16" s="5">
        <v>903.13</v>
      </c>
      <c r="ACG16" s="5">
        <v>776.03599999999994</v>
      </c>
      <c r="ACH16" s="5">
        <v>580.69200000000001</v>
      </c>
      <c r="ACI16" s="5">
        <v>340.255</v>
      </c>
      <c r="ACJ16" s="5">
        <v>230.94499999999999</v>
      </c>
      <c r="ACK16" s="5">
        <v>124.233</v>
      </c>
      <c r="ACL16" s="5">
        <v>37.082000000000001</v>
      </c>
      <c r="ACM16" s="5">
        <v>5.86</v>
      </c>
      <c r="ACN16" s="5">
        <v>0.377</v>
      </c>
      <c r="ACO16" s="5">
        <v>1.2999999999999999E-2</v>
      </c>
      <c r="ACP16" s="5">
        <v>1589.135</v>
      </c>
      <c r="ACQ16" s="5">
        <v>1639.796</v>
      </c>
      <c r="ACR16" s="5">
        <v>1692.0039999999999</v>
      </c>
      <c r="ACS16" s="5">
        <v>1743.9280000000001</v>
      </c>
      <c r="ACT16" s="5">
        <v>1579.2460000000001</v>
      </c>
      <c r="ACU16" s="5">
        <v>1477.739</v>
      </c>
      <c r="ACV16" s="5">
        <v>1422.5029999999999</v>
      </c>
      <c r="ACW16" s="5">
        <v>1483.6010000000001</v>
      </c>
      <c r="ACX16" s="5">
        <v>1386.1379999999999</v>
      </c>
      <c r="ACY16" s="5">
        <v>1291.3389999999999</v>
      </c>
      <c r="ACZ16" s="5">
        <v>1082.6880000000001</v>
      </c>
      <c r="ADA16" s="5">
        <v>941.88599999999997</v>
      </c>
      <c r="ADB16" s="5">
        <v>870.18899999999996</v>
      </c>
      <c r="ADC16" s="5">
        <v>829.40300000000002</v>
      </c>
      <c r="ADD16" s="5">
        <v>661.23199999999997</v>
      </c>
      <c r="ADE16" s="5">
        <v>425.10700000000003</v>
      </c>
      <c r="ADF16" s="5">
        <v>181.386</v>
      </c>
      <c r="ADG16" s="5">
        <v>64.078000000000003</v>
      </c>
      <c r="ADH16" s="5">
        <v>11.507999999999999</v>
      </c>
      <c r="ADI16" s="5">
        <v>0.86199999999999999</v>
      </c>
      <c r="ADJ16" s="5">
        <v>3.5999999999999997E-2</v>
      </c>
      <c r="ADK16" s="5">
        <v>1477.0989999999999</v>
      </c>
      <c r="ADL16" s="5">
        <v>1504.184</v>
      </c>
      <c r="ADM16" s="5">
        <v>1517.5429999999999</v>
      </c>
      <c r="ADN16" s="5">
        <v>1529.741</v>
      </c>
      <c r="ADO16" s="5">
        <v>1553.212</v>
      </c>
      <c r="ADP16" s="5">
        <v>1589.4390000000001</v>
      </c>
      <c r="ADQ16" s="5">
        <v>1625.7829999999999</v>
      </c>
      <c r="ADR16" s="5">
        <v>1668.847</v>
      </c>
      <c r="ADS16" s="5">
        <v>1508.829</v>
      </c>
      <c r="ADT16" s="5">
        <v>1416.723</v>
      </c>
      <c r="ADU16" s="5">
        <v>1366.241</v>
      </c>
      <c r="ADV16" s="5">
        <v>1420.3820000000001</v>
      </c>
      <c r="ADW16" s="5">
        <v>1308.171</v>
      </c>
      <c r="ADX16" s="5">
        <v>1182.1780000000001</v>
      </c>
      <c r="ADY16" s="5">
        <v>928.53599999999994</v>
      </c>
      <c r="ADZ16" s="5">
        <v>708.529</v>
      </c>
      <c r="AEA16" s="5">
        <v>494.71800000000002</v>
      </c>
      <c r="AEB16" s="5">
        <v>260.89499999999998</v>
      </c>
      <c r="AEC16" s="5">
        <v>69.302999999999997</v>
      </c>
      <c r="AED16" s="5">
        <v>8.0540000000000003</v>
      </c>
      <c r="AEE16" s="5">
        <v>0.32100000000000001</v>
      </c>
      <c r="AEF16" s="5">
        <v>1562.3140000000001</v>
      </c>
      <c r="AEG16" s="5">
        <v>1375.48</v>
      </c>
      <c r="AEH16" s="5">
        <v>1300.0309999999999</v>
      </c>
      <c r="AEI16" s="5">
        <v>1182.9549999999999</v>
      </c>
      <c r="AEJ16" s="5">
        <v>962.14599999999996</v>
      </c>
      <c r="AEK16" s="5">
        <v>699.45600000000002</v>
      </c>
      <c r="AEL16" s="5">
        <v>428.54399999999998</v>
      </c>
      <c r="AEM16" s="5">
        <v>438.69900000000001</v>
      </c>
      <c r="AEN16" s="5">
        <v>438.56700000000001</v>
      </c>
      <c r="AEO16" s="5">
        <v>421.19299999999998</v>
      </c>
      <c r="AEP16" s="5">
        <v>390.04399999999998</v>
      </c>
      <c r="AEQ16" s="5">
        <v>296.10199999999998</v>
      </c>
      <c r="AER16" s="5">
        <v>193.06800000000001</v>
      </c>
      <c r="AES16" s="5">
        <v>134.01599999999999</v>
      </c>
      <c r="AET16" s="5">
        <v>107.998</v>
      </c>
      <c r="AEU16" s="5">
        <v>73.774000000000001</v>
      </c>
      <c r="AEV16" s="5">
        <v>32.6</v>
      </c>
      <c r="AEW16" s="5">
        <v>9.0869999999999997</v>
      </c>
      <c r="AEX16" s="5">
        <v>1.3280000000000001</v>
      </c>
      <c r="AEY16" s="5">
        <v>0.13300000000000001</v>
      </c>
      <c r="AEZ16" s="5">
        <v>6.0000000000000001E-3</v>
      </c>
      <c r="AFA16" s="5">
        <v>1618.7080000000001</v>
      </c>
      <c r="AFB16" s="5">
        <v>1669.826</v>
      </c>
      <c r="AFC16" s="5">
        <v>1521.63</v>
      </c>
      <c r="AFD16" s="5">
        <v>1451.08</v>
      </c>
      <c r="AFE16" s="5">
        <v>1408.722</v>
      </c>
      <c r="AFF16" s="5">
        <v>1487.258</v>
      </c>
      <c r="AFG16" s="5">
        <v>1444.1189999999999</v>
      </c>
      <c r="AFH16" s="5">
        <v>1422.751</v>
      </c>
      <c r="AFI16" s="5">
        <v>1248.72</v>
      </c>
      <c r="AFJ16" s="5">
        <v>1116.799</v>
      </c>
      <c r="AFK16" s="5">
        <v>1008.5650000000001</v>
      </c>
      <c r="AFL16" s="5">
        <v>916.08900000000006</v>
      </c>
      <c r="AFM16" s="5">
        <v>791.202</v>
      </c>
      <c r="AFN16" s="5">
        <v>587.08900000000006</v>
      </c>
      <c r="AFO16" s="5">
        <v>341.85</v>
      </c>
      <c r="AFP16" s="5">
        <v>284.02800000000002</v>
      </c>
      <c r="AFQ16" s="5">
        <v>186.22399999999999</v>
      </c>
      <c r="AFR16" s="5">
        <v>73.834999999999994</v>
      </c>
      <c r="AFS16" s="5">
        <v>14.032999999999999</v>
      </c>
      <c r="AFT16" s="5">
        <v>1.095</v>
      </c>
      <c r="AFU16" s="5">
        <v>4.8000000000000001E-2</v>
      </c>
      <c r="AFV16" s="5">
        <v>1503.864</v>
      </c>
      <c r="AFW16" s="5">
        <v>1553.4860000000001</v>
      </c>
      <c r="AFX16" s="5">
        <v>1606.3040000000001</v>
      </c>
      <c r="AFY16" s="5">
        <v>1656.5920000000001</v>
      </c>
      <c r="AFZ16" s="5">
        <v>1494.059</v>
      </c>
      <c r="AGA16" s="5">
        <v>1409.1949999999999</v>
      </c>
      <c r="AGB16" s="5">
        <v>1365.6279999999999</v>
      </c>
      <c r="AGC16" s="5">
        <v>1450.3710000000001</v>
      </c>
      <c r="AGD16" s="5">
        <v>1413.415</v>
      </c>
      <c r="AGE16" s="5">
        <v>1394.625</v>
      </c>
      <c r="AGF16" s="5">
        <v>1221.212</v>
      </c>
      <c r="AGG16" s="5">
        <v>1085.9880000000001</v>
      </c>
      <c r="AGH16" s="5">
        <v>969.24599999999998</v>
      </c>
      <c r="AGI16" s="5">
        <v>859.375</v>
      </c>
      <c r="AGJ16" s="5">
        <v>704.26800000000003</v>
      </c>
      <c r="AGK16" s="5">
        <v>471.15800000000002</v>
      </c>
      <c r="AGL16" s="5">
        <v>218.12100000000001</v>
      </c>
      <c r="AGM16" s="5">
        <v>106.834</v>
      </c>
      <c r="AGN16" s="5">
        <v>26.657</v>
      </c>
      <c r="AGO16" s="5">
        <v>2.9159999999999999</v>
      </c>
      <c r="AGP16" s="5">
        <v>0.17299999999999999</v>
      </c>
      <c r="AGQ16" s="5">
        <v>1394.4880000000001</v>
      </c>
      <c r="AGR16" s="5">
        <v>1420.693</v>
      </c>
      <c r="AGS16" s="5">
        <v>1434.2090000000001</v>
      </c>
      <c r="AGT16" s="5">
        <v>1446.1120000000001</v>
      </c>
      <c r="AGU16" s="5">
        <v>1467.7739999999999</v>
      </c>
      <c r="AGV16" s="5">
        <v>1501.8030000000001</v>
      </c>
      <c r="AGW16" s="5">
        <v>1538.61</v>
      </c>
      <c r="AGX16" s="5">
        <v>1581.067</v>
      </c>
      <c r="AGY16" s="5">
        <v>1425.136</v>
      </c>
      <c r="AGZ16" s="5">
        <v>1351.5229999999999</v>
      </c>
      <c r="AHA16" s="5">
        <v>1314.7750000000001</v>
      </c>
      <c r="AHB16" s="5">
        <v>1396.2090000000001</v>
      </c>
      <c r="AHC16" s="5">
        <v>1348.5719999999999</v>
      </c>
      <c r="AHD16" s="5">
        <v>1303.2619999999999</v>
      </c>
      <c r="AHE16" s="5">
        <v>1089.7360000000001</v>
      </c>
      <c r="AHF16" s="5">
        <v>883.29499999999996</v>
      </c>
      <c r="AHG16" s="5">
        <v>641.05200000000002</v>
      </c>
      <c r="AHH16" s="5">
        <v>355.20499999999998</v>
      </c>
      <c r="AHI16" s="5">
        <v>115.095</v>
      </c>
      <c r="AHJ16" s="5">
        <v>17.084</v>
      </c>
      <c r="AHK16" s="5">
        <v>1.069</v>
      </c>
      <c r="AHL16" s="5">
        <v>2415.58</v>
      </c>
      <c r="AHM16" s="5">
        <v>1935.9829999999999</v>
      </c>
      <c r="AHN16" s="5">
        <v>1398.94</v>
      </c>
      <c r="AHO16" s="5">
        <v>2969.5929999999998</v>
      </c>
      <c r="AHP16" s="5">
        <v>2874.3440000000001</v>
      </c>
      <c r="AHQ16" s="5">
        <v>3008.9340000000002</v>
      </c>
      <c r="AHR16" s="5">
        <v>3400.52</v>
      </c>
      <c r="AHS16" s="5">
        <v>3073.3049999999998</v>
      </c>
      <c r="AHT16" s="5">
        <v>2886.9340000000002</v>
      </c>
      <c r="AHU16" s="5">
        <v>2975.8530000000001</v>
      </c>
      <c r="AHV16" s="5">
        <v>3020.9859999999999</v>
      </c>
      <c r="AHW16" s="5">
        <v>3091.2420000000002</v>
      </c>
      <c r="AHX16" s="25">
        <v>4.8048849053026599</v>
      </c>
      <c r="AHY16" s="25">
        <v>3.0123012753879399</v>
      </c>
      <c r="AHZ16" s="25">
        <v>0.30860556210155099</v>
      </c>
      <c r="AIA16" s="25">
        <v>11.440224531603</v>
      </c>
      <c r="AIB16" s="25">
        <v>7.20350024542926</v>
      </c>
      <c r="AIC16" s="25">
        <v>0.91481156159340804</v>
      </c>
      <c r="AID16" s="25">
        <v>14.9397775692747</v>
      </c>
      <c r="AIE16" s="25">
        <v>10.6686605996602</v>
      </c>
      <c r="AIF16" s="25">
        <v>1.2656939273588801</v>
      </c>
      <c r="AIG16" s="25">
        <v>21.4389701974975</v>
      </c>
      <c r="AIH16" s="25">
        <v>15.785370742937999</v>
      </c>
      <c r="AII16" s="25">
        <v>3.6012826634203901</v>
      </c>
      <c r="AIJ16" s="25">
        <v>5.4939810646206899</v>
      </c>
      <c r="AIK16" s="25">
        <v>3.5724362806780299</v>
      </c>
      <c r="AIL16" s="25">
        <v>0.42949812297357098</v>
      </c>
      <c r="AIM16" s="25">
        <v>12.259031581229999</v>
      </c>
      <c r="AIN16" s="25">
        <v>8.0038094682862795</v>
      </c>
      <c r="AIO16" s="25">
        <v>1.48026175143144</v>
      </c>
      <c r="AIP16" s="25">
        <v>16.3733645089204</v>
      </c>
      <c r="AIQ16" s="25">
        <v>11.6484437775011</v>
      </c>
      <c r="AIR16" s="25">
        <v>1.7291111940159201</v>
      </c>
      <c r="AIS16" s="25">
        <v>24.989914998495902</v>
      </c>
      <c r="AIT16" s="25">
        <v>19.133374725737699</v>
      </c>
      <c r="AIU16" s="25">
        <v>4.9051823119431104</v>
      </c>
      <c r="AIV16" s="31">
        <v>57.486512887956899</v>
      </c>
      <c r="AIW16" s="25">
        <v>55.6330216598503</v>
      </c>
      <c r="AIX16" s="25">
        <v>52.312773329379397</v>
      </c>
      <c r="AIY16" s="25">
        <v>49.0667886235737</v>
      </c>
      <c r="AIZ16" s="25">
        <v>48.970042110046002</v>
      </c>
      <c r="AJA16" s="26">
        <v>50.7099364239645</v>
      </c>
      <c r="AJB16" s="25">
        <v>73.953845826243395</v>
      </c>
      <c r="AJC16" s="25">
        <v>79.749359312921897</v>
      </c>
      <c r="AJD16" s="25">
        <v>91.157902048827196</v>
      </c>
      <c r="AJE16" s="25">
        <v>103.80384126454901</v>
      </c>
      <c r="AJF16" s="25">
        <v>104.20648153677099</v>
      </c>
      <c r="AJG16" s="25">
        <v>97.200010593470395</v>
      </c>
      <c r="AJH16" s="25">
        <v>87.2583604416036</v>
      </c>
      <c r="AJI16" s="25">
        <v>81.745129139055507</v>
      </c>
      <c r="AJJ16" s="25">
        <v>77.238902555280603</v>
      </c>
      <c r="AJK16" s="25">
        <v>71.756961550447897</v>
      </c>
      <c r="AJL16" s="25">
        <v>63.286250056850903</v>
      </c>
      <c r="AJM16" s="25">
        <v>57.5120914348675</v>
      </c>
      <c r="AJN16" s="25">
        <v>53.039568797219196</v>
      </c>
      <c r="AJO16" s="25">
        <v>51.7759484243172</v>
      </c>
      <c r="AJP16" s="25">
        <v>52.3801514786906</v>
      </c>
      <c r="AJQ16" s="25">
        <v>53.383789963503403</v>
      </c>
      <c r="AJR16" s="25">
        <v>52.909203387875699</v>
      </c>
      <c r="AJS16" s="25">
        <v>52.701986013769101</v>
      </c>
      <c r="AJT16" s="25">
        <v>53.062087587588799</v>
      </c>
      <c r="AJU16" s="25">
        <v>54.458668121997597</v>
      </c>
      <c r="AJV16" s="25">
        <v>57.245060100754998</v>
      </c>
      <c r="AJW16" s="25">
        <v>59.889886298078501</v>
      </c>
      <c r="AJX16" s="25">
        <v>62.4675666253194</v>
      </c>
      <c r="AJY16" s="25">
        <v>63.665808528969499</v>
      </c>
      <c r="AJZ16" s="25">
        <v>64.950822649082994</v>
      </c>
      <c r="AKA16" s="25">
        <v>66.968565013425604</v>
      </c>
      <c r="AKB16" s="25">
        <v>70.724412728610105</v>
      </c>
      <c r="AKC16" s="25">
        <v>74.001991519859999</v>
      </c>
      <c r="AKD16" s="25">
        <v>76.833927126085598</v>
      </c>
      <c r="AKE16" s="25">
        <v>79.125409839936196</v>
      </c>
      <c r="AKF16" s="25">
        <v>81.0617749437572</v>
      </c>
      <c r="AKG16" s="25">
        <v>81.090367916198204</v>
      </c>
      <c r="AKH16" s="25">
        <v>75.603096574695996</v>
      </c>
      <c r="AKI16" s="25">
        <v>70.2622982700899</v>
      </c>
      <c r="AKJ16" s="25">
        <v>63.668114779955999</v>
      </c>
      <c r="AKK16" s="25">
        <v>54.6801262253272</v>
      </c>
      <c r="AKL16" s="25">
        <v>48.440571199502102</v>
      </c>
      <c r="AKM16" s="25">
        <v>43.637312215514697</v>
      </c>
      <c r="AKN16" s="25">
        <v>42.097705339233798</v>
      </c>
      <c r="AKO16" s="25">
        <v>40.789118264819699</v>
      </c>
      <c r="AKP16" s="25">
        <v>39.060820635589501</v>
      </c>
      <c r="AKQ16" s="25">
        <v>35.844191017453198</v>
      </c>
      <c r="AKR16" s="25">
        <v>33.2938391730262</v>
      </c>
      <c r="AKS16" s="25">
        <v>31.467714185039402</v>
      </c>
      <c r="AKT16" s="25">
        <v>30.380029932101301</v>
      </c>
      <c r="AKU16" s="25">
        <v>29.797442680935202</v>
      </c>
      <c r="AKV16" s="25">
        <v>29.143468469159199</v>
      </c>
      <c r="AKW16" s="25">
        <v>28.353430461652898</v>
      </c>
      <c r="AKX16" s="25">
        <v>27.351688288169601</v>
      </c>
      <c r="AKY16" s="25">
        <v>26.554215342860999</v>
      </c>
      <c r="AKZ16" s="25">
        <v>26.112793697186799</v>
      </c>
      <c r="ALA16" s="25">
        <v>26.091035547491099</v>
      </c>
      <c r="ALB16" s="25">
        <v>26.029436106768401</v>
      </c>
      <c r="ALC16" s="25">
        <v>25.885100614489701</v>
      </c>
      <c r="ALD16" s="25">
        <v>25.6704021192837</v>
      </c>
      <c r="ALE16" s="25">
        <v>25.4670956846434</v>
      </c>
      <c r="ALF16" s="25">
        <v>6.1679925254054</v>
      </c>
      <c r="ALG16" s="25">
        <v>6.1420325643595</v>
      </c>
      <c r="ALH16" s="25">
        <v>6.9766042851907901</v>
      </c>
      <c r="ALI16" s="25">
        <v>8.0888467704918803</v>
      </c>
      <c r="ALJ16" s="25">
        <v>8.6061238315236892</v>
      </c>
      <c r="ALK16" s="25">
        <v>9.0715202353654192</v>
      </c>
      <c r="ALL16" s="25">
        <v>9.4022565817045205</v>
      </c>
      <c r="ALM16" s="25">
        <v>9.6782430850833308</v>
      </c>
      <c r="ALN16" s="25">
        <v>11.591033213870899</v>
      </c>
      <c r="ALO16" s="25">
        <v>14.322969327913899</v>
      </c>
      <c r="ALP16" s="25">
        <v>17.065012370422501</v>
      </c>
      <c r="ALQ16" s="25">
        <v>19.408146840743001</v>
      </c>
      <c r="ALR16" s="25">
        <v>21.594373402549401</v>
      </c>
      <c r="ALS16" s="25">
        <v>24.0786381898962</v>
      </c>
      <c r="ALT16" s="25">
        <v>27.4476174198198</v>
      </c>
      <c r="ALU16" s="25">
        <v>30.746417828919299</v>
      </c>
      <c r="ALV16" s="25">
        <v>34.114136163666501</v>
      </c>
      <c r="ALW16" s="25">
        <v>36.314120240799902</v>
      </c>
      <c r="ALX16" s="25">
        <v>38.396607306222002</v>
      </c>
      <c r="ALY16" s="25">
        <v>40.855771316238702</v>
      </c>
      <c r="ALZ16" s="25">
        <v>44.633377181119002</v>
      </c>
      <c r="AMA16" s="25">
        <v>47.972555413091598</v>
      </c>
      <c r="AMB16" s="25">
        <v>50.948826511595897</v>
      </c>
      <c r="AMC16" s="25">
        <v>53.455007720652503</v>
      </c>
      <c r="AMD16" s="25">
        <v>55.594679259113803</v>
      </c>
    </row>
    <row r="17" spans="1:1018">
      <c r="A17" s="6" t="s">
        <v>97</v>
      </c>
      <c r="B17" s="5">
        <v>608.38699999999994</v>
      </c>
      <c r="C17" s="5">
        <v>647.31399999999996</v>
      </c>
      <c r="D17" s="5">
        <v>687.93100000000004</v>
      </c>
      <c r="E17" s="5">
        <v>729.28499999999997</v>
      </c>
      <c r="F17" s="5">
        <v>770.18600000000004</v>
      </c>
      <c r="G17" s="5">
        <v>809.904</v>
      </c>
      <c r="H17" s="5">
        <v>846.827</v>
      </c>
      <c r="I17" s="5">
        <v>881.31899999999996</v>
      </c>
      <c r="J17" s="5">
        <v>916.86699999999996</v>
      </c>
      <c r="K17" s="5">
        <v>958.36599999999999</v>
      </c>
      <c r="L17" s="5">
        <v>1008.696</v>
      </c>
      <c r="M17" s="5">
        <v>1070.5519999999999</v>
      </c>
      <c r="N17" s="5">
        <v>1141.252</v>
      </c>
      <c r="O17" s="5">
        <v>1211.828</v>
      </c>
      <c r="P17" s="5">
        <v>1269.9290000000001</v>
      </c>
      <c r="Q17" s="5">
        <v>1307.2449999999999</v>
      </c>
      <c r="R17" s="5">
        <v>1320.5250000000001</v>
      </c>
      <c r="S17" s="5">
        <v>1314.0260000000001</v>
      </c>
      <c r="T17" s="5">
        <v>1296.249</v>
      </c>
      <c r="U17" s="5">
        <v>1279.5409999999999</v>
      </c>
      <c r="V17" s="5">
        <v>1273.2470000000001</v>
      </c>
      <c r="W17" s="5">
        <v>1280.9190000000001</v>
      </c>
      <c r="X17" s="5">
        <v>1301.261</v>
      </c>
      <c r="Y17" s="5">
        <v>1333.0350000000001</v>
      </c>
      <c r="Z17" s="5">
        <v>1373.279</v>
      </c>
      <c r="AA17" s="5">
        <v>1420.3510000000001</v>
      </c>
      <c r="AB17" s="5">
        <v>1472.259</v>
      </c>
      <c r="AC17" s="5">
        <v>1531.393</v>
      </c>
      <c r="AD17" s="5">
        <v>1605.3720000000001</v>
      </c>
      <c r="AE17" s="5">
        <v>1704.412</v>
      </c>
      <c r="AF17" s="5">
        <v>1834.548</v>
      </c>
      <c r="AG17" s="5">
        <v>1999.076</v>
      </c>
      <c r="AH17" s="5">
        <v>2192.1840000000002</v>
      </c>
      <c r="AI17" s="5">
        <v>2399.5259999999998</v>
      </c>
      <c r="AJ17" s="5">
        <v>2601.3470000000002</v>
      </c>
      <c r="AK17" s="5">
        <v>2782.9459999999999</v>
      </c>
      <c r="AL17" s="5">
        <v>2939.43</v>
      </c>
      <c r="AM17" s="5">
        <v>3073.36</v>
      </c>
      <c r="AN17" s="5">
        <v>3186.7739999999999</v>
      </c>
      <c r="AO17" s="5">
        <v>3284.4479999999999</v>
      </c>
      <c r="AP17" s="5">
        <v>3370.23</v>
      </c>
      <c r="AQ17" s="5">
        <v>3443.4769999999999</v>
      </c>
      <c r="AR17" s="5">
        <v>3503.2269999999999</v>
      </c>
      <c r="AS17" s="5">
        <v>3552.9740000000002</v>
      </c>
      <c r="AT17" s="5">
        <v>3597.2919999999999</v>
      </c>
      <c r="AU17" s="5">
        <v>3639.6260000000002</v>
      </c>
      <c r="AV17" s="5">
        <v>3681.69</v>
      </c>
      <c r="AW17" s="5">
        <v>3723.2429999999999</v>
      </c>
      <c r="AX17" s="5">
        <v>3763.422</v>
      </c>
      <c r="AY17" s="5">
        <v>3800.433</v>
      </c>
      <c r="AZ17" s="5">
        <v>3833.1129999999998</v>
      </c>
      <c r="BA17" s="5">
        <v>3861.5410000000002</v>
      </c>
      <c r="BB17" s="5">
        <v>3886.7379999999998</v>
      </c>
      <c r="BC17" s="5">
        <v>3909.6109999999999</v>
      </c>
      <c r="BD17" s="5">
        <v>3931.3049999999998</v>
      </c>
      <c r="BE17" s="5">
        <v>3952.7190000000001</v>
      </c>
      <c r="BF17" s="5">
        <v>3974.2440000000001</v>
      </c>
      <c r="BG17" s="5">
        <v>3995.8560000000002</v>
      </c>
      <c r="BH17" s="5">
        <v>4017.4250000000002</v>
      </c>
      <c r="BI17" s="5">
        <v>4038.6590000000001</v>
      </c>
      <c r="BJ17" s="5">
        <v>4059.3519999999999</v>
      </c>
      <c r="BK17" s="5">
        <v>4079.5030000000002</v>
      </c>
      <c r="BL17" s="5">
        <v>4099.326</v>
      </c>
      <c r="BM17" s="5">
        <v>4119.0959999999995</v>
      </c>
      <c r="BN17" s="5">
        <v>4139.1549999999997</v>
      </c>
      <c r="BO17" s="5">
        <v>4159.7169999999996</v>
      </c>
      <c r="BP17" s="5">
        <v>4180.8909999999996</v>
      </c>
      <c r="BQ17" s="5">
        <v>4202.4960000000001</v>
      </c>
      <c r="BR17" s="5">
        <v>4224.192</v>
      </c>
      <c r="BS17" s="5">
        <v>4245.4639999999999</v>
      </c>
      <c r="BT17" s="5">
        <v>4265.9340000000002</v>
      </c>
      <c r="BU17" s="5">
        <v>4285.4399999999996</v>
      </c>
      <c r="BV17" s="5">
        <v>4304.0140000000001</v>
      </c>
      <c r="BW17" s="5">
        <v>4321.5559999999996</v>
      </c>
      <c r="BX17" s="5">
        <v>4338.0010000000002</v>
      </c>
      <c r="BY17" s="5">
        <v>4353.3180000000002</v>
      </c>
      <c r="BZ17" s="5">
        <v>4367.4219999999996</v>
      </c>
      <c r="CA17" s="5">
        <v>4380.2460000000001</v>
      </c>
      <c r="CB17" s="5">
        <v>4391.7489999999998</v>
      </c>
      <c r="CC17" s="5">
        <v>4401.8860000000004</v>
      </c>
      <c r="CD17" s="5">
        <v>4410.6469999999999</v>
      </c>
      <c r="CE17" s="5">
        <v>4418.0110000000004</v>
      </c>
      <c r="CF17" s="5">
        <v>4423.96</v>
      </c>
      <c r="CG17" s="5">
        <v>4428.5410000000002</v>
      </c>
      <c r="CH17" s="5">
        <v>4431.7759999999998</v>
      </c>
      <c r="CI17" s="5">
        <v>4433.6980000000003</v>
      </c>
      <c r="CJ17" s="5">
        <v>4434.3500000000004</v>
      </c>
      <c r="CK17" s="5">
        <v>4433.7470000000003</v>
      </c>
      <c r="CL17" s="5">
        <v>4431.9380000000001</v>
      </c>
      <c r="CM17" s="5">
        <v>4429.0060000000003</v>
      </c>
      <c r="CN17" s="5">
        <v>4425.0069999999996</v>
      </c>
      <c r="CO17" s="5">
        <v>4419.9930000000004</v>
      </c>
      <c r="CP17" s="5">
        <v>4413.9960000000001</v>
      </c>
      <c r="CQ17" s="5">
        <v>4407.0870000000004</v>
      </c>
      <c r="CR17" s="5">
        <v>4399.3540000000003</v>
      </c>
      <c r="CS17" s="5">
        <v>4390.8519999999999</v>
      </c>
      <c r="CT17" s="5">
        <v>4381.6360000000004</v>
      </c>
      <c r="CU17" s="5">
        <v>4371.7529999999997</v>
      </c>
      <c r="CV17" s="5">
        <v>4361.2169999999996</v>
      </c>
      <c r="CW17" s="5">
        <v>4350.0860000000002</v>
      </c>
      <c r="CX17" s="5">
        <v>4338.3459999999995</v>
      </c>
      <c r="CY17" s="5">
        <v>4326.0820000000003</v>
      </c>
      <c r="CZ17" s="5">
        <v>4313.308</v>
      </c>
      <c r="DA17" s="5">
        <v>4300.0690000000004</v>
      </c>
      <c r="DB17" s="5">
        <v>4286.384</v>
      </c>
      <c r="DC17" s="5">
        <v>4272.3010000000004</v>
      </c>
      <c r="DD17" s="5">
        <v>4257.8209999999999</v>
      </c>
      <c r="DE17" s="5">
        <v>4243.0140000000001</v>
      </c>
      <c r="DF17" s="5">
        <v>4227.95</v>
      </c>
      <c r="DG17" s="5">
        <v>4212.7129999999997</v>
      </c>
      <c r="DH17" s="5">
        <v>4197.3810000000003</v>
      </c>
      <c r="DI17" s="5">
        <v>4182</v>
      </c>
      <c r="DJ17" s="5">
        <v>4166.5709999999999</v>
      </c>
      <c r="DK17" s="5">
        <v>4151.125</v>
      </c>
      <c r="DL17" s="5">
        <v>4135.6450000000004</v>
      </c>
      <c r="DM17" s="5">
        <v>4120.1379999999999</v>
      </c>
      <c r="DN17" s="5">
        <v>4104.6180000000004</v>
      </c>
      <c r="DO17" s="5">
        <v>4089.0909999999999</v>
      </c>
      <c r="DP17" s="5">
        <v>4073.587</v>
      </c>
      <c r="DQ17" s="5">
        <v>4058.15</v>
      </c>
      <c r="DR17" s="5">
        <v>4042.8159999999998</v>
      </c>
      <c r="DS17" s="5">
        <v>545.98599999999999</v>
      </c>
      <c r="DT17" s="5">
        <v>573.26400000000001</v>
      </c>
      <c r="DU17" s="5">
        <v>602.19000000000005</v>
      </c>
      <c r="DV17" s="5">
        <v>631.79999999999995</v>
      </c>
      <c r="DW17" s="5">
        <v>660.88</v>
      </c>
      <c r="DX17" s="5">
        <v>688.50900000000001</v>
      </c>
      <c r="DY17" s="5">
        <v>714.35299999999995</v>
      </c>
      <c r="DZ17" s="5">
        <v>738.55200000000002</v>
      </c>
      <c r="EA17" s="5">
        <v>761.25199999999995</v>
      </c>
      <c r="EB17" s="5">
        <v>782.78899999999999</v>
      </c>
      <c r="EC17" s="5">
        <v>803.46199999999999</v>
      </c>
      <c r="ED17" s="5">
        <v>823.20899999999995</v>
      </c>
      <c r="EE17" s="5">
        <v>842.02</v>
      </c>
      <c r="EF17" s="5">
        <v>860.27800000000002</v>
      </c>
      <c r="EG17" s="5">
        <v>878.48699999999997</v>
      </c>
      <c r="EH17" s="5">
        <v>897.02200000000005</v>
      </c>
      <c r="EI17" s="5">
        <v>916.12699999999995</v>
      </c>
      <c r="EJ17" s="5">
        <v>935.73299999999995</v>
      </c>
      <c r="EK17" s="5">
        <v>955.61</v>
      </c>
      <c r="EL17" s="5">
        <v>975.35699999999997</v>
      </c>
      <c r="EM17" s="5">
        <v>994.726</v>
      </c>
      <c r="EN17" s="5">
        <v>1014.04</v>
      </c>
      <c r="EO17" s="5">
        <v>1033.5989999999999</v>
      </c>
      <c r="EP17" s="5">
        <v>1053.1289999999999</v>
      </c>
      <c r="EQ17" s="5">
        <v>1072.2449999999999</v>
      </c>
      <c r="ER17" s="5">
        <v>1090.903</v>
      </c>
      <c r="ES17" s="5">
        <v>1108.4939999999999</v>
      </c>
      <c r="ET17" s="5">
        <v>1125.769</v>
      </c>
      <c r="EU17" s="5">
        <v>1145.5840000000001</v>
      </c>
      <c r="EV17" s="5">
        <v>1171.7739999999999</v>
      </c>
      <c r="EW17" s="5">
        <v>1206.8869999999999</v>
      </c>
      <c r="EX17" s="5">
        <v>1252.0260000000001</v>
      </c>
      <c r="EY17" s="5">
        <v>1305.847</v>
      </c>
      <c r="EZ17" s="5">
        <v>1365.279</v>
      </c>
      <c r="FA17" s="5">
        <v>1425.9079999999999</v>
      </c>
      <c r="FB17" s="5">
        <v>1484.395</v>
      </c>
      <c r="FC17" s="5">
        <v>1539.787</v>
      </c>
      <c r="FD17" s="5">
        <v>1592.566</v>
      </c>
      <c r="FE17" s="5">
        <v>1642.702</v>
      </c>
      <c r="FF17" s="5">
        <v>1690.5440000000001</v>
      </c>
      <c r="FG17" s="5">
        <v>1736.3920000000001</v>
      </c>
      <c r="FH17" s="5">
        <v>1779.8989999999999</v>
      </c>
      <c r="FI17" s="5">
        <v>1820.7729999999999</v>
      </c>
      <c r="FJ17" s="5">
        <v>1859.5139999999999</v>
      </c>
      <c r="FK17" s="5">
        <v>1896.8710000000001</v>
      </c>
      <c r="FL17" s="5">
        <v>1933.3779999999999</v>
      </c>
      <c r="FM17" s="5">
        <v>1969.2449999999999</v>
      </c>
      <c r="FN17" s="5">
        <v>2004.3710000000001</v>
      </c>
      <c r="FO17" s="5">
        <v>2038.559</v>
      </c>
      <c r="FP17" s="5">
        <v>2071.498</v>
      </c>
      <c r="FQ17" s="5">
        <v>2102.9699999999998</v>
      </c>
      <c r="FR17" s="5">
        <v>2132.9929999999999</v>
      </c>
      <c r="FS17" s="5">
        <v>2161.7689999999998</v>
      </c>
      <c r="FT17" s="5">
        <v>2189.6060000000002</v>
      </c>
      <c r="FU17" s="5">
        <v>2216.9</v>
      </c>
      <c r="FV17" s="5">
        <v>2243.9650000000001</v>
      </c>
      <c r="FW17" s="5">
        <v>2270.9319999999998</v>
      </c>
      <c r="FX17" s="5">
        <v>2297.8110000000001</v>
      </c>
      <c r="FY17" s="5">
        <v>2324.6410000000001</v>
      </c>
      <c r="FZ17" s="5">
        <v>2351.384</v>
      </c>
      <c r="GA17" s="5">
        <v>2378.0610000000001</v>
      </c>
      <c r="GB17" s="5">
        <v>2404.71</v>
      </c>
      <c r="GC17" s="5">
        <v>2431.3530000000001</v>
      </c>
      <c r="GD17" s="5">
        <v>2458.0929999999998</v>
      </c>
      <c r="GE17" s="5">
        <v>2485.0210000000002</v>
      </c>
      <c r="GF17" s="5">
        <v>2512.1869999999999</v>
      </c>
      <c r="GG17" s="5">
        <v>2539.6129999999998</v>
      </c>
      <c r="GH17" s="5">
        <v>2567.221</v>
      </c>
      <c r="GI17" s="5">
        <v>2594.8710000000001</v>
      </c>
      <c r="GJ17" s="5">
        <v>2622.36</v>
      </c>
      <c r="GK17" s="5">
        <v>2649.5169999999998</v>
      </c>
      <c r="GL17" s="5">
        <v>2676.2689999999998</v>
      </c>
      <c r="GM17" s="5">
        <v>2702.5830000000001</v>
      </c>
      <c r="GN17" s="5">
        <v>2728.3589999999999</v>
      </c>
      <c r="GO17" s="5">
        <v>2753.489</v>
      </c>
      <c r="GP17" s="5">
        <v>2777.9050000000002</v>
      </c>
      <c r="GQ17" s="5">
        <v>2801.54</v>
      </c>
      <c r="GR17" s="5">
        <v>2824.355</v>
      </c>
      <c r="GS17" s="5">
        <v>2846.2849999999999</v>
      </c>
      <c r="GT17" s="5">
        <v>2867.3069999999998</v>
      </c>
      <c r="GU17" s="5">
        <v>2887.3890000000001</v>
      </c>
      <c r="GV17" s="5">
        <v>2906.502</v>
      </c>
      <c r="GW17" s="5">
        <v>2924.6320000000001</v>
      </c>
      <c r="GX17" s="5">
        <v>2941.8249999999998</v>
      </c>
      <c r="GY17" s="5">
        <v>2958.1010000000001</v>
      </c>
      <c r="GZ17" s="5">
        <v>2973.5070000000001</v>
      </c>
      <c r="HA17" s="5">
        <v>2988.0349999999999</v>
      </c>
      <c r="HB17" s="5">
        <v>3001.732</v>
      </c>
      <c r="HC17" s="5">
        <v>3014.6559999999999</v>
      </c>
      <c r="HD17" s="5">
        <v>3026.884</v>
      </c>
      <c r="HE17" s="5">
        <v>3038.4830000000002</v>
      </c>
      <c r="HF17" s="5">
        <v>3049.4920000000002</v>
      </c>
      <c r="HG17" s="5">
        <v>3059.951</v>
      </c>
      <c r="HH17" s="5">
        <v>3069.8960000000002</v>
      </c>
      <c r="HI17" s="5">
        <v>3079.3989999999999</v>
      </c>
      <c r="HJ17" s="5">
        <v>3088.4830000000002</v>
      </c>
      <c r="HK17" s="5">
        <v>3097.2089999999998</v>
      </c>
      <c r="HL17" s="5">
        <v>3105.5810000000001</v>
      </c>
      <c r="HM17" s="5">
        <v>3113.6419999999998</v>
      </c>
      <c r="HN17" s="5">
        <v>3121.4140000000002</v>
      </c>
      <c r="HO17" s="5">
        <v>3128.942</v>
      </c>
      <c r="HP17" s="5">
        <v>3136.2179999999998</v>
      </c>
      <c r="HQ17" s="5">
        <v>3143.2689999999998</v>
      </c>
      <c r="HR17" s="5">
        <v>3150.1060000000002</v>
      </c>
      <c r="HS17" s="5">
        <v>3156.7049999999999</v>
      </c>
      <c r="HT17" s="5">
        <v>3163.085</v>
      </c>
      <c r="HU17" s="5">
        <v>3169.239</v>
      </c>
      <c r="HV17" s="5">
        <v>3175.1680000000001</v>
      </c>
      <c r="HW17" s="5">
        <v>3180.8589999999999</v>
      </c>
      <c r="HX17" s="5">
        <v>3186.3209999999999</v>
      </c>
      <c r="HY17" s="5">
        <v>3191.54</v>
      </c>
      <c r="HZ17" s="5">
        <v>3196.502</v>
      </c>
      <c r="IA17" s="5">
        <v>3201.1869999999999</v>
      </c>
      <c r="IB17" s="5">
        <v>3205.5650000000001</v>
      </c>
      <c r="IC17" s="5">
        <v>3209.6170000000002</v>
      </c>
      <c r="ID17" s="5">
        <v>3213.3110000000001</v>
      </c>
      <c r="IE17" s="5">
        <v>3216.6010000000001</v>
      </c>
      <c r="IF17" s="5">
        <v>3219.4589999999998</v>
      </c>
      <c r="IG17" s="5">
        <v>3221.855</v>
      </c>
      <c r="IH17" s="5">
        <v>3223.7420000000002</v>
      </c>
      <c r="II17" s="5">
        <v>3225.0770000000002</v>
      </c>
      <c r="IJ17" s="5">
        <v>1154.373</v>
      </c>
      <c r="IK17" s="5">
        <v>1220.578</v>
      </c>
      <c r="IL17" s="5">
        <v>1290.1210000000001</v>
      </c>
      <c r="IM17" s="5">
        <v>1361.085</v>
      </c>
      <c r="IN17" s="5">
        <v>1431.066</v>
      </c>
      <c r="IO17" s="5">
        <v>1498.413</v>
      </c>
      <c r="IP17" s="5">
        <v>1561.18</v>
      </c>
      <c r="IQ17" s="5">
        <v>1619.8710000000001</v>
      </c>
      <c r="IR17" s="5">
        <v>1678.1189999999999</v>
      </c>
      <c r="IS17" s="5">
        <v>1741.155</v>
      </c>
      <c r="IT17" s="5">
        <v>1812.1579999999999</v>
      </c>
      <c r="IU17" s="5">
        <v>1893.761</v>
      </c>
      <c r="IV17" s="5">
        <v>1983.2719999999999</v>
      </c>
      <c r="IW17" s="5">
        <v>2072.1060000000002</v>
      </c>
      <c r="IX17" s="5">
        <v>2148.4160000000002</v>
      </c>
      <c r="IY17" s="5">
        <v>2204.2669999999998</v>
      </c>
      <c r="IZ17" s="5">
        <v>2236.652</v>
      </c>
      <c r="JA17" s="5">
        <v>2249.759</v>
      </c>
      <c r="JB17" s="5">
        <v>2251.8589999999999</v>
      </c>
      <c r="JC17" s="5">
        <v>2254.8980000000001</v>
      </c>
      <c r="JD17" s="5">
        <v>2267.973</v>
      </c>
      <c r="JE17" s="5">
        <v>2294.9589999999998</v>
      </c>
      <c r="JF17" s="5">
        <v>2334.86</v>
      </c>
      <c r="JG17" s="5">
        <v>2386.1640000000002</v>
      </c>
      <c r="JH17" s="5">
        <v>2445.5239999999999</v>
      </c>
      <c r="JI17" s="5">
        <v>2511.2539999999999</v>
      </c>
      <c r="JJ17" s="5">
        <v>2580.7530000000002</v>
      </c>
      <c r="JK17" s="5">
        <v>2657.1619999999998</v>
      </c>
      <c r="JL17" s="5">
        <v>2750.9560000000001</v>
      </c>
      <c r="JM17" s="5">
        <v>2876.1860000000001</v>
      </c>
      <c r="JN17" s="5">
        <v>3041.4349999999999</v>
      </c>
      <c r="JO17" s="5">
        <v>3251.1019999999999</v>
      </c>
      <c r="JP17" s="5">
        <v>3498.0309999999999</v>
      </c>
      <c r="JQ17" s="5">
        <v>3764.8049999999998</v>
      </c>
      <c r="JR17" s="5">
        <v>4027.2550000000001</v>
      </c>
      <c r="JS17" s="5">
        <v>4267.3410000000003</v>
      </c>
      <c r="JT17" s="5">
        <v>4479.2169999999996</v>
      </c>
      <c r="JU17" s="5">
        <v>4665.9260000000004</v>
      </c>
      <c r="JV17" s="5">
        <v>4829.4759999999997</v>
      </c>
      <c r="JW17" s="5">
        <v>4974.9920000000002</v>
      </c>
      <c r="JX17" s="5">
        <v>5106.6220000000003</v>
      </c>
      <c r="JY17" s="5">
        <v>5223.3760000000002</v>
      </c>
      <c r="JZ17" s="5">
        <v>5324</v>
      </c>
      <c r="KA17" s="5">
        <v>5412.4880000000003</v>
      </c>
      <c r="KB17" s="5">
        <v>5494.1629999999996</v>
      </c>
      <c r="KC17" s="5">
        <v>5573.0039999999999</v>
      </c>
      <c r="KD17" s="5">
        <v>5650.9350000000004</v>
      </c>
      <c r="KE17" s="5">
        <v>5727.6139999999996</v>
      </c>
      <c r="KF17" s="5">
        <v>5801.9809999999998</v>
      </c>
      <c r="KG17" s="5">
        <v>5871.9309999999996</v>
      </c>
      <c r="KH17" s="5">
        <v>5936.0829999999996</v>
      </c>
      <c r="KI17" s="5">
        <v>5994.5339999999997</v>
      </c>
      <c r="KJ17" s="5">
        <v>6048.5069999999996</v>
      </c>
      <c r="KK17" s="5">
        <v>6099.2169999999996</v>
      </c>
      <c r="KL17" s="5">
        <v>6148.2049999999999</v>
      </c>
      <c r="KM17" s="5">
        <v>6196.6840000000002</v>
      </c>
      <c r="KN17" s="5">
        <v>6245.1760000000004</v>
      </c>
      <c r="KO17" s="5">
        <v>6293.6670000000004</v>
      </c>
      <c r="KP17" s="5">
        <v>6342.0659999999998</v>
      </c>
      <c r="KQ17" s="5">
        <v>6390.0429999999997</v>
      </c>
      <c r="KR17" s="5">
        <v>6437.4129999999996</v>
      </c>
      <c r="KS17" s="5">
        <v>6484.2129999999997</v>
      </c>
      <c r="KT17" s="5">
        <v>6530.6790000000001</v>
      </c>
      <c r="KU17" s="5">
        <v>6577.1890000000003</v>
      </c>
      <c r="KV17" s="5">
        <v>6624.1760000000004</v>
      </c>
      <c r="KW17" s="5">
        <v>6671.9040000000005</v>
      </c>
      <c r="KX17" s="5">
        <v>6720.5039999999999</v>
      </c>
      <c r="KY17" s="5">
        <v>6769.7169999999996</v>
      </c>
      <c r="KZ17" s="5">
        <v>6819.0630000000001</v>
      </c>
      <c r="LA17" s="5">
        <v>6867.8239999999996</v>
      </c>
      <c r="LB17" s="5">
        <v>6915.451</v>
      </c>
      <c r="LC17" s="5">
        <v>6961.7089999999998</v>
      </c>
      <c r="LD17" s="5">
        <v>7006.5969999999998</v>
      </c>
      <c r="LE17" s="5">
        <v>7049.915</v>
      </c>
      <c r="LF17" s="5">
        <v>7091.49</v>
      </c>
      <c r="LG17" s="5">
        <v>7131.223</v>
      </c>
      <c r="LH17" s="5">
        <v>7168.9620000000004</v>
      </c>
      <c r="LI17" s="5">
        <v>7204.6009999999997</v>
      </c>
      <c r="LJ17" s="5">
        <v>7238.0339999999997</v>
      </c>
      <c r="LK17" s="5">
        <v>7269.1930000000002</v>
      </c>
      <c r="LL17" s="5">
        <v>7298.0360000000001</v>
      </c>
      <c r="LM17" s="5">
        <v>7324.5129999999999</v>
      </c>
      <c r="LN17" s="5">
        <v>7348.5919999999996</v>
      </c>
      <c r="LO17" s="5">
        <v>7370.366</v>
      </c>
      <c r="LP17" s="5">
        <v>7389.8770000000004</v>
      </c>
      <c r="LQ17" s="5">
        <v>7407.2049999999999</v>
      </c>
      <c r="LR17" s="5">
        <v>7422.3850000000002</v>
      </c>
      <c r="LS17" s="5">
        <v>7435.4790000000003</v>
      </c>
      <c r="LT17" s="5">
        <v>7446.5940000000001</v>
      </c>
      <c r="LU17" s="5">
        <v>7455.89</v>
      </c>
      <c r="LV17" s="5">
        <v>7463.49</v>
      </c>
      <c r="LW17" s="5">
        <v>7469.4849999999997</v>
      </c>
      <c r="LX17" s="5">
        <v>7473.9470000000001</v>
      </c>
      <c r="LY17" s="5">
        <v>7476.9830000000002</v>
      </c>
      <c r="LZ17" s="5">
        <v>7478.7529999999997</v>
      </c>
      <c r="MA17" s="5">
        <v>7479.335</v>
      </c>
      <c r="MB17" s="5">
        <v>7478.8450000000003</v>
      </c>
      <c r="MC17" s="5">
        <v>7477.3339999999998</v>
      </c>
      <c r="MD17" s="5">
        <v>7474.8590000000004</v>
      </c>
      <c r="ME17" s="5">
        <v>7471.5</v>
      </c>
      <c r="MF17" s="5">
        <v>7467.2879999999996</v>
      </c>
      <c r="MG17" s="5">
        <v>7462.3</v>
      </c>
      <c r="MH17" s="5">
        <v>7456.5770000000002</v>
      </c>
      <c r="MI17" s="5">
        <v>7450.1750000000002</v>
      </c>
      <c r="MJ17" s="5">
        <v>7443.0889999999999</v>
      </c>
      <c r="MK17" s="5">
        <v>7435.3860000000004</v>
      </c>
      <c r="ML17" s="5">
        <v>7427.06</v>
      </c>
      <c r="MM17" s="5">
        <v>7418.1819999999998</v>
      </c>
      <c r="MN17" s="5">
        <v>7408.8090000000002</v>
      </c>
      <c r="MO17" s="5">
        <v>7399.0339999999997</v>
      </c>
      <c r="MP17" s="5">
        <v>7388.9210000000003</v>
      </c>
      <c r="MQ17" s="5">
        <v>7378.5020000000004</v>
      </c>
      <c r="MR17" s="5">
        <v>7367.7579999999998</v>
      </c>
      <c r="MS17" s="5">
        <v>7356.69</v>
      </c>
      <c r="MT17" s="5">
        <v>7345.2619999999997</v>
      </c>
      <c r="MU17" s="5">
        <v>7333.4489999999996</v>
      </c>
      <c r="MV17" s="5">
        <v>7321.2190000000001</v>
      </c>
      <c r="MW17" s="5">
        <v>7308.55</v>
      </c>
      <c r="MX17" s="5">
        <v>7295.442</v>
      </c>
      <c r="MY17" s="5">
        <v>7281.8919999999998</v>
      </c>
      <c r="MZ17" s="5">
        <v>7267.893</v>
      </c>
      <c r="NA17" s="16">
        <v>5.2169999999999996</v>
      </c>
      <c r="NB17" s="16">
        <v>3.802</v>
      </c>
      <c r="NC17" s="16">
        <v>3.9180000000000001</v>
      </c>
      <c r="ND17" s="16">
        <v>0.56999999999999995</v>
      </c>
      <c r="NE17" s="16">
        <v>2.0379999999999998</v>
      </c>
      <c r="NF17" s="16">
        <v>3.831</v>
      </c>
      <c r="NG17" s="16">
        <v>6.7729999999999997</v>
      </c>
      <c r="NH17" s="16">
        <v>3.5910000000000002</v>
      </c>
      <c r="NI17" s="16">
        <v>1.748</v>
      </c>
      <c r="NJ17" s="16">
        <v>1.262</v>
      </c>
      <c r="NK17" s="16">
        <v>0.85899999999999999</v>
      </c>
      <c r="NL17" s="16">
        <v>0.76200000000000001</v>
      </c>
      <c r="NM17" s="16">
        <v>0.71599999999999997</v>
      </c>
      <c r="NN17" s="16">
        <v>0.71699999999999997</v>
      </c>
      <c r="NO17" s="16">
        <v>0.61499999999999999</v>
      </c>
      <c r="NP17" s="16">
        <v>0.46200000000000002</v>
      </c>
      <c r="NQ17" s="16">
        <v>0.29699999999999999</v>
      </c>
      <c r="NR17" s="16">
        <v>0.151</v>
      </c>
      <c r="NS17" s="16">
        <v>4.2000000000000003E-2</v>
      </c>
      <c r="NT17" s="16">
        <v>-3.2000000000000001E-2</v>
      </c>
      <c r="NU17" s="16">
        <v>-8.5999999999999993E-2</v>
      </c>
      <c r="NV17" s="16">
        <v>-0.125</v>
      </c>
      <c r="NW17" s="16">
        <v>-0.151</v>
      </c>
      <c r="NX17" s="182">
        <v>-0.18</v>
      </c>
      <c r="NY17" s="16">
        <v>60.22</v>
      </c>
      <c r="NZ17" s="16">
        <v>63.87</v>
      </c>
      <c r="OA17" s="16">
        <v>66.739999999999995</v>
      </c>
      <c r="OB17" s="16">
        <v>69.239999999999995</v>
      </c>
      <c r="OC17" s="16">
        <v>71.37</v>
      </c>
      <c r="OD17" s="16">
        <v>73.19</v>
      </c>
      <c r="OE17" s="16">
        <v>74.459999999999994</v>
      </c>
      <c r="OF17" s="16">
        <v>75.78</v>
      </c>
      <c r="OG17" s="16">
        <v>76.900000000000006</v>
      </c>
      <c r="OH17" s="16">
        <v>78</v>
      </c>
      <c r="OI17" s="16">
        <v>79.099999999999994</v>
      </c>
      <c r="OJ17" s="16">
        <v>80.17</v>
      </c>
      <c r="OK17" s="16">
        <v>81.23</v>
      </c>
      <c r="OL17" s="16">
        <v>82.23</v>
      </c>
      <c r="OM17" s="16">
        <v>83.11</v>
      </c>
      <c r="ON17" s="16">
        <v>83.86</v>
      </c>
      <c r="OO17" s="16">
        <v>84.49</v>
      </c>
      <c r="OP17" s="16">
        <v>85.05</v>
      </c>
      <c r="OQ17" s="16">
        <v>85.59</v>
      </c>
      <c r="OR17" s="16">
        <v>86.15</v>
      </c>
      <c r="OS17" s="16">
        <v>86.68</v>
      </c>
      <c r="OT17" s="16">
        <v>87.22</v>
      </c>
      <c r="OU17" s="16">
        <v>87.75</v>
      </c>
      <c r="OV17" s="16">
        <v>88.27</v>
      </c>
      <c r="OW17" s="16">
        <v>63.72</v>
      </c>
      <c r="OX17" s="16">
        <v>67.61</v>
      </c>
      <c r="OY17" s="16">
        <v>70.650000000000006</v>
      </c>
      <c r="OZ17" s="16">
        <v>73.28</v>
      </c>
      <c r="PA17" s="16">
        <v>75.540000000000006</v>
      </c>
      <c r="PB17" s="16">
        <v>77.510000000000005</v>
      </c>
      <c r="PC17" s="16">
        <v>78.7</v>
      </c>
      <c r="PD17" s="16">
        <v>80.05</v>
      </c>
      <c r="PE17" s="16">
        <v>80.94</v>
      </c>
      <c r="PF17" s="16">
        <v>81.78</v>
      </c>
      <c r="PG17" s="16">
        <v>82.56</v>
      </c>
      <c r="PH17" s="16">
        <v>83.3</v>
      </c>
      <c r="PI17" s="16">
        <v>84.01</v>
      </c>
      <c r="PJ17" s="16">
        <v>84.69</v>
      </c>
      <c r="PK17" s="16">
        <v>85.33</v>
      </c>
      <c r="PL17" s="16">
        <v>85.96</v>
      </c>
      <c r="PM17" s="16">
        <v>86.57</v>
      </c>
      <c r="PN17" s="16">
        <v>87.17</v>
      </c>
      <c r="PO17" s="16">
        <v>87.77</v>
      </c>
      <c r="PP17" s="16">
        <v>88.35</v>
      </c>
      <c r="PQ17" s="16">
        <v>88.93</v>
      </c>
      <c r="PR17" s="16">
        <v>89.5</v>
      </c>
      <c r="PS17" s="16">
        <v>90.06</v>
      </c>
      <c r="PT17" s="16">
        <v>90.61</v>
      </c>
      <c r="PU17" s="16">
        <v>61.924999999999997</v>
      </c>
      <c r="PV17" s="16">
        <v>65.641000000000005</v>
      </c>
      <c r="PW17" s="16">
        <v>68.513999999999996</v>
      </c>
      <c r="PX17" s="16">
        <v>70.929000000000002</v>
      </c>
      <c r="PY17" s="16">
        <v>73.225999999999999</v>
      </c>
      <c r="PZ17" s="16">
        <v>75.06</v>
      </c>
      <c r="QA17" s="16">
        <v>76.22</v>
      </c>
      <c r="QB17" s="16">
        <v>77.531999999999996</v>
      </c>
      <c r="QC17" s="16">
        <v>78.576999999999998</v>
      </c>
      <c r="QD17" s="16">
        <v>79.575000000000003</v>
      </c>
      <c r="QE17" s="16">
        <v>80.549000000000007</v>
      </c>
      <c r="QF17" s="16">
        <v>81.459000000000003</v>
      </c>
      <c r="QG17" s="16">
        <v>82.337999999999994</v>
      </c>
      <c r="QH17" s="16">
        <v>83.168999999999997</v>
      </c>
      <c r="QI17" s="16">
        <v>83.917000000000002</v>
      </c>
      <c r="QJ17" s="16">
        <v>84.617999999999995</v>
      </c>
      <c r="QK17" s="16">
        <v>85.254999999999995</v>
      </c>
      <c r="QL17" s="16">
        <v>85.846999999999994</v>
      </c>
      <c r="QM17" s="16">
        <v>86.406999999999996</v>
      </c>
      <c r="QN17" s="16">
        <v>86.965999999999994</v>
      </c>
      <c r="QO17" s="16">
        <v>87.506</v>
      </c>
      <c r="QP17" s="16">
        <v>88.051000000000002</v>
      </c>
      <c r="QQ17" s="16">
        <v>88.613</v>
      </c>
      <c r="QR17" s="16">
        <v>89.19</v>
      </c>
      <c r="QS17" s="5">
        <v>59.426000000000002</v>
      </c>
      <c r="QT17" s="5">
        <v>42.107999999999997</v>
      </c>
      <c r="QU17" s="5">
        <v>30.864999999999998</v>
      </c>
      <c r="QV17" s="5">
        <v>21.702000000000002</v>
      </c>
      <c r="QW17" s="5">
        <v>14.641</v>
      </c>
      <c r="QX17" s="5">
        <v>9.7710000000000008</v>
      </c>
      <c r="QY17" s="5">
        <v>9.6020000000000003</v>
      </c>
      <c r="QZ17" s="5">
        <v>7.2690000000000001</v>
      </c>
      <c r="RA17" s="5">
        <v>6.12</v>
      </c>
      <c r="RB17" s="5">
        <v>5.2939999999999996</v>
      </c>
      <c r="RC17" s="5">
        <v>4.7679999999999998</v>
      </c>
      <c r="RD17" s="5">
        <v>4.3360000000000003</v>
      </c>
      <c r="RE17" s="5">
        <v>3.9780000000000002</v>
      </c>
      <c r="RF17" s="5">
        <v>3.677</v>
      </c>
      <c r="RG17" s="5">
        <v>3.4249999999999998</v>
      </c>
      <c r="RH17" s="5">
        <v>3.2040000000000002</v>
      </c>
      <c r="RI17" s="5">
        <v>3.0070000000000001</v>
      </c>
      <c r="RJ17" s="5">
        <v>2.8250000000000002</v>
      </c>
      <c r="RK17" s="5">
        <v>2.66</v>
      </c>
      <c r="RL17" s="5">
        <v>2.5099999999999998</v>
      </c>
      <c r="RM17" s="5">
        <v>2.367</v>
      </c>
      <c r="RN17" s="5">
        <v>2.2349999999999999</v>
      </c>
      <c r="RO17" s="5">
        <v>2.1110000000000002</v>
      </c>
      <c r="RP17" s="5">
        <v>1.994</v>
      </c>
      <c r="RQ17" s="5">
        <v>84.245999999999995</v>
      </c>
      <c r="RR17" s="5">
        <v>57.16</v>
      </c>
      <c r="RS17" s="5">
        <v>40.148000000000003</v>
      </c>
      <c r="RT17" s="5">
        <v>27.117999999999999</v>
      </c>
      <c r="RU17" s="5">
        <v>17.908999999999999</v>
      </c>
      <c r="RV17" s="5">
        <v>11.827999999999999</v>
      </c>
      <c r="RW17" s="5">
        <v>11.209</v>
      </c>
      <c r="RX17" s="5">
        <v>8.3940000000000001</v>
      </c>
      <c r="RY17" s="5">
        <v>7.0780000000000003</v>
      </c>
      <c r="RZ17" s="5">
        <v>6.1349999999999998</v>
      </c>
      <c r="SA17" s="5">
        <v>5.5140000000000002</v>
      </c>
      <c r="SB17" s="5">
        <v>5.0289999999999999</v>
      </c>
      <c r="SC17" s="5">
        <v>4.6280000000000001</v>
      </c>
      <c r="SD17" s="5">
        <v>4.29</v>
      </c>
      <c r="SE17" s="5">
        <v>4.0060000000000002</v>
      </c>
      <c r="SF17" s="5">
        <v>3.7559999999999998</v>
      </c>
      <c r="SG17" s="5">
        <v>3.532</v>
      </c>
      <c r="SH17" s="5">
        <v>3.3250000000000002</v>
      </c>
      <c r="SI17" s="5">
        <v>3.137</v>
      </c>
      <c r="SJ17" s="5">
        <v>2.964</v>
      </c>
      <c r="SK17" s="5">
        <v>2.8</v>
      </c>
      <c r="SL17" s="5">
        <v>2.6480000000000001</v>
      </c>
      <c r="SM17" s="5">
        <v>2.504</v>
      </c>
      <c r="SN17" s="5">
        <v>2.3679999999999999</v>
      </c>
      <c r="SO17" s="16">
        <v>8.3165999999999993</v>
      </c>
      <c r="SP17" s="16">
        <v>7.8479000000000001</v>
      </c>
      <c r="SQ17" s="16">
        <v>6.2743000000000002</v>
      </c>
      <c r="SR17" s="16">
        <v>4.4640000000000004</v>
      </c>
      <c r="SS17" s="16">
        <v>3.2</v>
      </c>
      <c r="ST17" s="16">
        <v>2.9</v>
      </c>
      <c r="SU17" s="16">
        <v>2.9</v>
      </c>
      <c r="SV17" s="16">
        <v>2.93</v>
      </c>
      <c r="SW17" s="16">
        <v>2.5952000000000002</v>
      </c>
      <c r="SX17" s="16">
        <v>2.3599000000000001</v>
      </c>
      <c r="SY17" s="16">
        <v>2.1783000000000001</v>
      </c>
      <c r="SZ17" s="16">
        <v>2.0434000000000001</v>
      </c>
      <c r="TA17" s="16">
        <v>1.9444999999999999</v>
      </c>
      <c r="TB17" s="16">
        <v>1.8766</v>
      </c>
      <c r="TC17" s="16">
        <v>1.8343</v>
      </c>
      <c r="TD17" s="16">
        <v>1.8048999999999999</v>
      </c>
      <c r="TE17" s="16">
        <v>1.7894000000000001</v>
      </c>
      <c r="TF17" s="16">
        <v>1.7778</v>
      </c>
      <c r="TG17" s="16">
        <v>1.7709999999999999</v>
      </c>
      <c r="TH17" s="16">
        <v>1.7678</v>
      </c>
      <c r="TI17" s="16">
        <v>1.7647999999999999</v>
      </c>
      <c r="TJ17" s="16">
        <v>1.7633000000000001</v>
      </c>
      <c r="TK17" s="16">
        <v>1.7634000000000001</v>
      </c>
      <c r="TL17" s="16">
        <v>1.7617</v>
      </c>
      <c r="TM17" s="5">
        <v>230.03800000000001</v>
      </c>
      <c r="TN17" s="5">
        <v>290.34500000000003</v>
      </c>
      <c r="TO17" s="5">
        <v>203.52</v>
      </c>
      <c r="TP17" s="5">
        <v>398.995</v>
      </c>
      <c r="TQ17" s="5">
        <v>31.475000000000001</v>
      </c>
      <c r="TR17" s="5">
        <v>297.58199999999999</v>
      </c>
      <c r="TS17" s="5">
        <v>385.60899999999998</v>
      </c>
      <c r="TT17" s="5">
        <v>246.15</v>
      </c>
      <c r="TU17" s="5">
        <v>532.84</v>
      </c>
      <c r="TV17" s="5">
        <v>36.231999999999999</v>
      </c>
      <c r="TW17" s="5">
        <v>323.17399999999998</v>
      </c>
      <c r="TX17" s="5">
        <v>496.80599999999998</v>
      </c>
      <c r="TY17" s="5">
        <v>288.63499999999999</v>
      </c>
      <c r="TZ17" s="5">
        <v>662.11099999999999</v>
      </c>
      <c r="UA17" s="5">
        <v>41.432000000000002</v>
      </c>
      <c r="UB17" s="5">
        <v>309.01</v>
      </c>
      <c r="UC17" s="5">
        <v>563.24900000000002</v>
      </c>
      <c r="UD17" s="5">
        <v>351.50099999999998</v>
      </c>
      <c r="UE17" s="5">
        <v>934.84799999999996</v>
      </c>
      <c r="UF17" s="5">
        <v>45.658999999999999</v>
      </c>
      <c r="UG17" s="5">
        <v>282.87400000000002</v>
      </c>
      <c r="UH17" s="5">
        <v>558.63699999999994</v>
      </c>
      <c r="UI17" s="5">
        <v>485.11399999999998</v>
      </c>
      <c r="UJ17" s="5">
        <v>886.17899999999997</v>
      </c>
      <c r="UK17" s="5">
        <v>55.168999999999997</v>
      </c>
      <c r="UL17" s="5">
        <v>255.792</v>
      </c>
      <c r="UM17" s="5">
        <v>559.78499999999997</v>
      </c>
      <c r="UN17" s="5">
        <v>551.81299999999999</v>
      </c>
      <c r="UO17" s="5">
        <v>1078.8869999999999</v>
      </c>
      <c r="UP17" s="5">
        <v>64.977000000000004</v>
      </c>
      <c r="UQ17" s="5">
        <v>293.02</v>
      </c>
      <c r="UR17" s="5">
        <v>488.29399999999998</v>
      </c>
      <c r="US17" s="5">
        <v>641.71299999999997</v>
      </c>
      <c r="UT17" s="5">
        <v>1536.6389999999999</v>
      </c>
      <c r="UU17" s="5">
        <v>81.769000000000005</v>
      </c>
      <c r="UV17" s="5">
        <v>383.62200000000001</v>
      </c>
      <c r="UW17" s="5">
        <v>548.09799999999996</v>
      </c>
      <c r="UX17" s="5">
        <v>625.68399999999997</v>
      </c>
      <c r="UY17" s="5">
        <v>2612.665</v>
      </c>
      <c r="UZ17" s="5">
        <v>97.272000000000006</v>
      </c>
      <c r="VA17" s="5">
        <v>453.666</v>
      </c>
      <c r="VB17" s="5">
        <v>694.65800000000002</v>
      </c>
      <c r="VC17" s="5">
        <v>543.61</v>
      </c>
      <c r="VD17" s="5">
        <v>3286.4589999999998</v>
      </c>
      <c r="VE17" s="5">
        <v>128.22900000000001</v>
      </c>
      <c r="VF17" s="5">
        <v>420.02600000000001</v>
      </c>
      <c r="VG17" s="5">
        <v>833.97500000000002</v>
      </c>
      <c r="VH17" s="5">
        <v>661.49400000000003</v>
      </c>
      <c r="VI17" s="5">
        <v>3475.0390000000002</v>
      </c>
      <c r="VJ17" s="5">
        <v>182.47</v>
      </c>
      <c r="VK17" s="5">
        <v>378</v>
      </c>
      <c r="VL17" s="5">
        <v>875.69600000000003</v>
      </c>
      <c r="VM17" s="5">
        <v>811.21400000000006</v>
      </c>
      <c r="VN17" s="5">
        <v>3607.8490000000002</v>
      </c>
      <c r="VO17" s="5">
        <v>263.32400000000001</v>
      </c>
      <c r="VP17" s="5">
        <v>350.01400000000001</v>
      </c>
      <c r="VQ17" s="5">
        <v>800.27499999999998</v>
      </c>
      <c r="VR17" s="5">
        <v>919.22900000000004</v>
      </c>
      <c r="VS17" s="5">
        <v>3761.2829999999999</v>
      </c>
      <c r="VT17" s="5">
        <v>365.88299999999998</v>
      </c>
      <c r="VU17" s="5">
        <v>348.5</v>
      </c>
      <c r="VV17" s="5">
        <v>730.45600000000002</v>
      </c>
      <c r="VW17" s="5">
        <v>947.18</v>
      </c>
      <c r="VX17" s="5">
        <v>3896.2469999999998</v>
      </c>
      <c r="VY17" s="5">
        <v>515.03</v>
      </c>
      <c r="VZ17" s="5">
        <v>364.108</v>
      </c>
      <c r="WA17" s="5">
        <v>701.077</v>
      </c>
      <c r="WB17" s="5">
        <v>859.59799999999996</v>
      </c>
      <c r="WC17" s="5">
        <v>4039.9560000000001</v>
      </c>
      <c r="WD17" s="5">
        <v>707.16499999999996</v>
      </c>
      <c r="WE17" s="5">
        <v>378.87400000000002</v>
      </c>
      <c r="WF17" s="5">
        <v>714.971</v>
      </c>
      <c r="WG17" s="5">
        <v>769.37199999999996</v>
      </c>
      <c r="WH17" s="5">
        <v>4162.9870000000001</v>
      </c>
      <c r="WI17" s="5">
        <v>889.24699999999996</v>
      </c>
      <c r="WJ17" s="25">
        <v>19.927527757492602</v>
      </c>
      <c r="WK17" s="25">
        <v>25.151749044719502</v>
      </c>
      <c r="WL17" s="25">
        <v>17.630349982198101</v>
      </c>
      <c r="WM17" s="25">
        <v>52.194134824705699</v>
      </c>
      <c r="WN17" s="25">
        <v>34.563784842507602</v>
      </c>
      <c r="WO17" s="25">
        <v>4.2522650824300303</v>
      </c>
      <c r="WP17" s="25">
        <v>2.7265883730821798</v>
      </c>
      <c r="WQ17" s="25">
        <v>0.239523966690143</v>
      </c>
      <c r="WR17" s="25">
        <v>19.859811680758199</v>
      </c>
      <c r="WS17" s="25">
        <v>25.734493761065899</v>
      </c>
      <c r="WT17" s="25">
        <v>16.427380168218001</v>
      </c>
      <c r="WU17" s="25">
        <v>51.987669621125796</v>
      </c>
      <c r="WV17" s="25">
        <v>35.560289452907803</v>
      </c>
      <c r="WW17" s="25">
        <v>3.6913054011143802</v>
      </c>
      <c r="WX17" s="25">
        <v>2.4180249370500699</v>
      </c>
      <c r="WY17" s="25">
        <v>0.25306774567492402</v>
      </c>
      <c r="WZ17" s="25">
        <v>17.833654681324699</v>
      </c>
      <c r="XA17" s="25">
        <v>27.415159163825699</v>
      </c>
      <c r="XB17" s="25">
        <v>15.9276950464584</v>
      </c>
      <c r="XC17" s="25">
        <v>52.464851298838198</v>
      </c>
      <c r="XD17" s="25">
        <v>36.537156252379802</v>
      </c>
      <c r="XE17" s="25">
        <v>3.5326389862252601</v>
      </c>
      <c r="XF17" s="25">
        <v>2.2863348560114498</v>
      </c>
      <c r="XG17" s="25">
        <v>0.280880585467713</v>
      </c>
      <c r="XH17" s="25">
        <v>14.0187191479072</v>
      </c>
      <c r="XI17" s="25">
        <v>25.552666714150298</v>
      </c>
      <c r="XJ17" s="25">
        <v>15.9463894346737</v>
      </c>
      <c r="XK17" s="25">
        <v>58.357222605065502</v>
      </c>
      <c r="XL17" s="25">
        <v>42.410833170391797</v>
      </c>
      <c r="XM17" s="25">
        <v>3.3213308551096601</v>
      </c>
      <c r="XN17" s="25">
        <v>2.0713915328769201</v>
      </c>
      <c r="XO17" s="25">
        <v>0.30436421722050899</v>
      </c>
      <c r="XP17" s="25">
        <v>12.472547071768499</v>
      </c>
      <c r="XQ17" s="25">
        <v>24.631554255716502</v>
      </c>
      <c r="XR17" s="25">
        <v>21.3897608128492</v>
      </c>
      <c r="XS17" s="25">
        <v>60.463374123060603</v>
      </c>
      <c r="XT17" s="25">
        <v>39.0736133102114</v>
      </c>
      <c r="XU17" s="25">
        <v>3.9796770067368499</v>
      </c>
      <c r="XV17" s="25">
        <v>2.4325245494545098</v>
      </c>
      <c r="XW17" s="25">
        <v>0.38029553261877502</v>
      </c>
      <c r="XX17" s="25">
        <v>10.1858274790204</v>
      </c>
      <c r="XY17" s="25">
        <v>22.291054588663702</v>
      </c>
      <c r="XZ17" s="25">
        <v>21.973603625917601</v>
      </c>
      <c r="YA17" s="25">
        <v>64.935685518071907</v>
      </c>
      <c r="YB17" s="25">
        <v>42.962081892154302</v>
      </c>
      <c r="YC17" s="25">
        <v>4.1093812095470996</v>
      </c>
      <c r="YD17" s="25">
        <v>2.5874324142440401</v>
      </c>
      <c r="YE17" s="25">
        <v>0.41306056655360202</v>
      </c>
      <c r="YF17" s="25">
        <v>9.6342680346612699</v>
      </c>
      <c r="YG17" s="25">
        <v>16.0547241680325</v>
      </c>
      <c r="YH17" s="25">
        <v>21.0990206925349</v>
      </c>
      <c r="YI17" s="25">
        <v>71.622507138899905</v>
      </c>
      <c r="YJ17" s="25">
        <v>50.523486446364998</v>
      </c>
      <c r="YK17" s="25">
        <v>3.8983571899448801</v>
      </c>
      <c r="YL17" s="25">
        <v>2.6885006584063098</v>
      </c>
      <c r="YM17" s="25">
        <v>0.43137532118884703</v>
      </c>
      <c r="YN17" s="25">
        <v>8.9897198278740795</v>
      </c>
      <c r="YO17" s="25">
        <v>12.8440169182636</v>
      </c>
      <c r="YP17" s="25">
        <v>14.662151442783699</v>
      </c>
      <c r="YQ17" s="25">
        <v>75.886811014165502</v>
      </c>
      <c r="YR17" s="25">
        <v>61.2246595713818</v>
      </c>
      <c r="YS17" s="25">
        <v>3.7771295989704101</v>
      </c>
      <c r="YT17" s="25">
        <v>2.2794522396968002</v>
      </c>
      <c r="YU17" s="25">
        <v>0.37948689828162302</v>
      </c>
      <c r="YV17" s="25">
        <v>8.8838766605399808</v>
      </c>
      <c r="YW17" s="25">
        <v>13.60308242905</v>
      </c>
      <c r="YX17" s="25">
        <v>10.645197549378</v>
      </c>
      <c r="YY17" s="25">
        <v>75.002007197713098</v>
      </c>
      <c r="YZ17" s="25">
        <v>64.356809648335002</v>
      </c>
      <c r="ZA17" s="25">
        <v>4.2653049315183296</v>
      </c>
      <c r="ZB17" s="25">
        <v>2.51103371269696</v>
      </c>
      <c r="ZC17" s="25">
        <v>0.43018653035215798</v>
      </c>
      <c r="ZD17" s="25">
        <v>7.5367970308293302</v>
      </c>
      <c r="ZE17" s="25">
        <v>14.964550536837899</v>
      </c>
      <c r="ZF17" s="25">
        <v>11.8696128694686</v>
      </c>
      <c r="ZG17" s="25">
        <v>74.224475704664897</v>
      </c>
      <c r="ZH17" s="25">
        <v>62.3548628351963</v>
      </c>
      <c r="ZI17" s="25">
        <v>5.5325996536159003</v>
      </c>
      <c r="ZJ17" s="25">
        <v>3.2741767276678799</v>
      </c>
      <c r="ZK17" s="25">
        <v>0.55698865459274705</v>
      </c>
      <c r="ZL17" s="25">
        <v>6.3678354901708802</v>
      </c>
      <c r="ZM17" s="25">
        <v>14.752084834393299</v>
      </c>
      <c r="ZN17" s="25">
        <v>13.6658129611732</v>
      </c>
      <c r="ZO17" s="25">
        <v>74.444090488626898</v>
      </c>
      <c r="ZP17" s="25">
        <v>60.778277527453703</v>
      </c>
      <c r="ZQ17" s="25">
        <v>7.1319083644888401</v>
      </c>
      <c r="ZR17" s="25">
        <v>4.4359891868088797</v>
      </c>
      <c r="ZS17" s="25">
        <v>0.61463089380657299</v>
      </c>
      <c r="ZT17" s="25">
        <v>5.6484080840656103</v>
      </c>
      <c r="ZU17" s="25">
        <v>12.914568501475999</v>
      </c>
      <c r="ZV17" s="25">
        <v>14.834208102268899</v>
      </c>
      <c r="ZW17" s="25">
        <v>75.532526751404504</v>
      </c>
      <c r="ZX17" s="25">
        <v>60.698318649135601</v>
      </c>
      <c r="ZY17" s="25">
        <v>9.5912749464068199</v>
      </c>
      <c r="ZZ17" s="25">
        <v>5.9044966630539797</v>
      </c>
      <c r="AAA17" s="25">
        <v>0.84553286886986601</v>
      </c>
      <c r="AAB17" s="25">
        <v>5.41366539633235</v>
      </c>
      <c r="AAC17" s="25">
        <v>11.3470426707126</v>
      </c>
      <c r="AAD17" s="25">
        <v>14.713674577038899</v>
      </c>
      <c r="AAE17" s="25">
        <v>75.238717789273394</v>
      </c>
      <c r="AAF17" s="25">
        <v>60.5250432122345</v>
      </c>
      <c r="AAG17" s="25">
        <v>12.5265226885396</v>
      </c>
      <c r="AAH17" s="25">
        <v>8.0005741436816304</v>
      </c>
      <c r="AAI17" s="25">
        <v>1.25447908965915</v>
      </c>
      <c r="AAJ17" s="25">
        <v>5.4573327194156303</v>
      </c>
      <c r="AAK17" s="25">
        <v>10.5078999937649</v>
      </c>
      <c r="AAL17" s="25">
        <v>12.8838484486587</v>
      </c>
      <c r="AAM17" s="25">
        <v>73.435618977731096</v>
      </c>
      <c r="AAN17" s="25">
        <v>60.5517705290724</v>
      </c>
      <c r="AAO17" s="25">
        <v>15.193773771325199</v>
      </c>
      <c r="AAP17" s="25">
        <v>10.599148309088401</v>
      </c>
      <c r="AAQ17" s="25">
        <v>1.8383657798433499</v>
      </c>
      <c r="AAR17" s="25">
        <v>5.4786593094217597</v>
      </c>
      <c r="AAS17" s="25">
        <v>10.3387472487333</v>
      </c>
      <c r="AAT17" s="25">
        <v>11.125405993043699</v>
      </c>
      <c r="AAU17" s="25">
        <v>71.323750251429701</v>
      </c>
      <c r="AAV17" s="25">
        <v>60.198344258386001</v>
      </c>
      <c r="AAW17" s="25">
        <v>19.303816916640699</v>
      </c>
      <c r="AAX17" s="25">
        <v>12.8588431904152</v>
      </c>
      <c r="AAY17" s="25">
        <v>2.5121282762324499</v>
      </c>
      <c r="AAZ17" s="5">
        <v>117.268</v>
      </c>
      <c r="ABA17" s="5">
        <v>82.036000000000001</v>
      </c>
      <c r="ABB17" s="5">
        <v>65.475999999999999</v>
      </c>
      <c r="ABC17" s="5">
        <v>55.970999999999997</v>
      </c>
      <c r="ABD17" s="5">
        <v>50.664000000000001</v>
      </c>
      <c r="ABE17" s="5">
        <v>54.218000000000004</v>
      </c>
      <c r="ABF17" s="5">
        <v>56.113999999999997</v>
      </c>
      <c r="ABG17" s="5">
        <v>41.131999999999998</v>
      </c>
      <c r="ABH17" s="5">
        <v>25.690999999999999</v>
      </c>
      <c r="ABI17" s="5">
        <v>17.193000000000001</v>
      </c>
      <c r="ABJ17" s="5">
        <v>11.361000000000001</v>
      </c>
      <c r="ABK17" s="5">
        <v>8.8780000000000001</v>
      </c>
      <c r="ABL17" s="5">
        <v>7.9480000000000004</v>
      </c>
      <c r="ABM17" s="5">
        <v>6.3879999999999999</v>
      </c>
      <c r="ABN17" s="5">
        <v>4.3840000000000003</v>
      </c>
      <c r="ABO17" s="5">
        <v>2.4470000000000001</v>
      </c>
      <c r="ABP17" s="5">
        <v>0.96199999999999997</v>
      </c>
      <c r="ABQ17" s="5">
        <v>0.22500000000000001</v>
      </c>
      <c r="ABR17" s="5">
        <v>2.9000000000000001E-2</v>
      </c>
      <c r="ABS17" s="5">
        <v>2E-3</v>
      </c>
      <c r="ABT17" s="5">
        <v>0</v>
      </c>
      <c r="ABU17" s="5">
        <v>231.91200000000001</v>
      </c>
      <c r="ABV17" s="5">
        <v>191.62299999999999</v>
      </c>
      <c r="ABW17" s="5">
        <v>165.92</v>
      </c>
      <c r="ABX17" s="5">
        <v>93.682000000000002</v>
      </c>
      <c r="ABY17" s="5">
        <v>200.34800000000001</v>
      </c>
      <c r="ABZ17" s="5">
        <v>579.65800000000002</v>
      </c>
      <c r="ACA17" s="5">
        <v>668.86900000000003</v>
      </c>
      <c r="ACB17" s="5">
        <v>411.483</v>
      </c>
      <c r="ACC17" s="5">
        <v>284.02300000000002</v>
      </c>
      <c r="ACD17" s="5">
        <v>206.49199999999999</v>
      </c>
      <c r="ACE17" s="5">
        <v>124.01</v>
      </c>
      <c r="ACF17" s="5">
        <v>93.58</v>
      </c>
      <c r="ACG17" s="5">
        <v>56.811</v>
      </c>
      <c r="ACH17" s="5">
        <v>27.596</v>
      </c>
      <c r="ACI17" s="5">
        <v>11.747</v>
      </c>
      <c r="ACJ17" s="5">
        <v>11.957000000000001</v>
      </c>
      <c r="ACK17" s="5">
        <v>7.0579999999999998</v>
      </c>
      <c r="ACL17" s="5">
        <v>2.5670000000000002</v>
      </c>
      <c r="ACM17" s="5">
        <v>0.72699999999999998</v>
      </c>
      <c r="ACN17" s="5">
        <v>0.14599999999999999</v>
      </c>
      <c r="ACO17" s="5">
        <v>2.1000000000000001E-2</v>
      </c>
      <c r="ACP17" s="5">
        <v>193.58099999999999</v>
      </c>
      <c r="ACQ17" s="5">
        <v>215.36099999999999</v>
      </c>
      <c r="ACR17" s="5">
        <v>232.66399999999999</v>
      </c>
      <c r="ACS17" s="5">
        <v>202.297</v>
      </c>
      <c r="ACT17" s="5">
        <v>260.40499999999997</v>
      </c>
      <c r="ACU17" s="5">
        <v>319.40699999999998</v>
      </c>
      <c r="ACV17" s="5">
        <v>437.089</v>
      </c>
      <c r="ACW17" s="5">
        <v>591.57500000000005</v>
      </c>
      <c r="ACX17" s="5">
        <v>482.99799999999999</v>
      </c>
      <c r="ACY17" s="5">
        <v>259.43599999999998</v>
      </c>
      <c r="ACZ17" s="5">
        <v>205.90799999999999</v>
      </c>
      <c r="ADA17" s="5">
        <v>166.827</v>
      </c>
      <c r="ADB17" s="5">
        <v>106.91800000000001</v>
      </c>
      <c r="ADC17" s="5">
        <v>79.596000000000004</v>
      </c>
      <c r="ADD17" s="5">
        <v>44.831000000000003</v>
      </c>
      <c r="ADE17" s="5">
        <v>19.824000000000002</v>
      </c>
      <c r="ADF17" s="5">
        <v>6.944</v>
      </c>
      <c r="ADG17" s="5">
        <v>5.1079999999999997</v>
      </c>
      <c r="ADH17" s="5">
        <v>1.9179999999999999</v>
      </c>
      <c r="ADI17" s="5">
        <v>0.377</v>
      </c>
      <c r="ADJ17" s="5">
        <v>4.9000000000000002E-2</v>
      </c>
      <c r="ADK17" s="5">
        <v>194.03899999999999</v>
      </c>
      <c r="ADL17" s="5">
        <v>186.85900000000001</v>
      </c>
      <c r="ADM17" s="5">
        <v>179.25899999999999</v>
      </c>
      <c r="ADN17" s="5">
        <v>181.32599999999999</v>
      </c>
      <c r="ADO17" s="5">
        <v>226.654</v>
      </c>
      <c r="ADP17" s="5">
        <v>319.93099999999998</v>
      </c>
      <c r="ADQ17" s="5">
        <v>407.80099999999999</v>
      </c>
      <c r="ADR17" s="5">
        <v>399.80900000000003</v>
      </c>
      <c r="ADS17" s="5">
        <v>390.48599999999999</v>
      </c>
      <c r="ADT17" s="5">
        <v>323.524</v>
      </c>
      <c r="ADU17" s="5">
        <v>281.02100000000002</v>
      </c>
      <c r="ADV17" s="5">
        <v>350.22199999999998</v>
      </c>
      <c r="ADW17" s="5">
        <v>282.47300000000001</v>
      </c>
      <c r="ADX17" s="5">
        <v>158.79599999999999</v>
      </c>
      <c r="ADY17" s="5">
        <v>160.33699999999999</v>
      </c>
      <c r="ADZ17" s="5">
        <v>115.988</v>
      </c>
      <c r="AEA17" s="5">
        <v>61.287999999999997</v>
      </c>
      <c r="AEB17" s="5">
        <v>33.183999999999997</v>
      </c>
      <c r="AEC17" s="5">
        <v>10.71</v>
      </c>
      <c r="AED17" s="5">
        <v>2.0030000000000001</v>
      </c>
      <c r="AEE17" s="5">
        <v>0.224</v>
      </c>
      <c r="AEF17" s="5">
        <v>112.77</v>
      </c>
      <c r="AEG17" s="5">
        <v>79.402000000000001</v>
      </c>
      <c r="AEH17" s="5">
        <v>63.430999999999997</v>
      </c>
      <c r="AEI17" s="5">
        <v>52.77</v>
      </c>
      <c r="AEJ17" s="5">
        <v>44.115000000000002</v>
      </c>
      <c r="AEK17" s="5">
        <v>36.476999999999997</v>
      </c>
      <c r="AEL17" s="5">
        <v>31.888999999999999</v>
      </c>
      <c r="AEM17" s="5">
        <v>28.155999999999999</v>
      </c>
      <c r="AEN17" s="5">
        <v>23.870999999999999</v>
      </c>
      <c r="AEO17" s="5">
        <v>19.335999999999999</v>
      </c>
      <c r="AEP17" s="5">
        <v>15.045</v>
      </c>
      <c r="AEQ17" s="5">
        <v>12.022</v>
      </c>
      <c r="AER17" s="5">
        <v>9.6639999999999997</v>
      </c>
      <c r="AES17" s="5">
        <v>7.45</v>
      </c>
      <c r="AET17" s="5">
        <v>5.1280000000000001</v>
      </c>
      <c r="AEU17" s="5">
        <v>2.9129999999999998</v>
      </c>
      <c r="AEV17" s="5">
        <v>1.1950000000000001</v>
      </c>
      <c r="AEW17" s="5">
        <v>0.30299999999999999</v>
      </c>
      <c r="AEX17" s="5">
        <v>4.5999999999999999E-2</v>
      </c>
      <c r="AEY17" s="5">
        <v>3.0000000000000001E-3</v>
      </c>
      <c r="AEZ17" s="5">
        <v>0</v>
      </c>
      <c r="AFA17" s="5">
        <v>221.75399999999999</v>
      </c>
      <c r="AFB17" s="5">
        <v>187.28399999999999</v>
      </c>
      <c r="AFC17" s="5">
        <v>149.83099999999999</v>
      </c>
      <c r="AFD17" s="5">
        <v>120.871</v>
      </c>
      <c r="AFE17" s="5">
        <v>128.709</v>
      </c>
      <c r="AFF17" s="5">
        <v>176.828</v>
      </c>
      <c r="AFG17" s="5">
        <v>199.14400000000001</v>
      </c>
      <c r="AFH17" s="5">
        <v>160.32400000000001</v>
      </c>
      <c r="AFI17" s="5">
        <v>116.303</v>
      </c>
      <c r="AFJ17" s="5">
        <v>78.150999999999996</v>
      </c>
      <c r="AFK17" s="5">
        <v>57.707000000000001</v>
      </c>
      <c r="AFL17" s="5">
        <v>40.302999999999997</v>
      </c>
      <c r="AFM17" s="5">
        <v>32.773000000000003</v>
      </c>
      <c r="AFN17" s="5">
        <v>25.606999999999999</v>
      </c>
      <c r="AFO17" s="5">
        <v>16.515999999999998</v>
      </c>
      <c r="AFP17" s="5">
        <v>12.837999999999999</v>
      </c>
      <c r="AFQ17" s="5">
        <v>5.8230000000000004</v>
      </c>
      <c r="AFR17" s="5">
        <v>3.0720000000000001</v>
      </c>
      <c r="AFS17" s="5">
        <v>1.732</v>
      </c>
      <c r="AFT17" s="5">
        <v>0.628</v>
      </c>
      <c r="AFU17" s="5">
        <v>0.19400000000000001</v>
      </c>
      <c r="AFV17" s="5">
        <v>184.41900000000001</v>
      </c>
      <c r="AFW17" s="5">
        <v>205.285</v>
      </c>
      <c r="AFX17" s="5">
        <v>222.386</v>
      </c>
      <c r="AFY17" s="5">
        <v>188.48400000000001</v>
      </c>
      <c r="AFZ17" s="5">
        <v>160.02799999999999</v>
      </c>
      <c r="AGA17" s="5">
        <v>147.77500000000001</v>
      </c>
      <c r="AGB17" s="5">
        <v>149.74</v>
      </c>
      <c r="AGC17" s="5">
        <v>171.12899999999999</v>
      </c>
      <c r="AGD17" s="5">
        <v>181.86799999999999</v>
      </c>
      <c r="AGE17" s="5">
        <v>148.55099999999999</v>
      </c>
      <c r="AGF17" s="5">
        <v>111.232</v>
      </c>
      <c r="AGG17" s="5">
        <v>74.281999999999996</v>
      </c>
      <c r="AGH17" s="5">
        <v>53.113999999999997</v>
      </c>
      <c r="AGI17" s="5">
        <v>35.768999999999998</v>
      </c>
      <c r="AGJ17" s="5">
        <v>27.177</v>
      </c>
      <c r="AGK17" s="5">
        <v>19.641999999999999</v>
      </c>
      <c r="AGL17" s="5">
        <v>11.147</v>
      </c>
      <c r="AGM17" s="5">
        <v>7.1260000000000003</v>
      </c>
      <c r="AGN17" s="5">
        <v>2.5019999999999998</v>
      </c>
      <c r="AGO17" s="5">
        <v>0.93100000000000005</v>
      </c>
      <c r="AGP17" s="5">
        <v>0.38300000000000001</v>
      </c>
      <c r="AGQ17" s="5">
        <v>184.83500000000001</v>
      </c>
      <c r="AGR17" s="5">
        <v>178.02500000000001</v>
      </c>
      <c r="AGS17" s="5">
        <v>170.828</v>
      </c>
      <c r="AGT17" s="5">
        <v>172.38200000000001</v>
      </c>
      <c r="AGU17" s="5">
        <v>189.01</v>
      </c>
      <c r="AGV17" s="5">
        <v>214.21600000000001</v>
      </c>
      <c r="AGW17" s="5">
        <v>238.13300000000001</v>
      </c>
      <c r="AGX17" s="5">
        <v>204.44</v>
      </c>
      <c r="AGY17" s="5">
        <v>165.77199999999999</v>
      </c>
      <c r="AGZ17" s="5">
        <v>138.274</v>
      </c>
      <c r="AHA17" s="5">
        <v>131.393</v>
      </c>
      <c r="AHB17" s="5">
        <v>152.26599999999999</v>
      </c>
      <c r="AHC17" s="5">
        <v>163.226</v>
      </c>
      <c r="AHD17" s="5">
        <v>131.48400000000001</v>
      </c>
      <c r="AHE17" s="5">
        <v>92.962000000000003</v>
      </c>
      <c r="AHF17" s="5">
        <v>55.954999999999998</v>
      </c>
      <c r="AHG17" s="5">
        <v>33.898000000000003</v>
      </c>
      <c r="AHH17" s="5">
        <v>17.873000000000001</v>
      </c>
      <c r="AHI17" s="5">
        <v>9.3989999999999991</v>
      </c>
      <c r="AHJ17" s="5">
        <v>3.93</v>
      </c>
      <c r="AHK17" s="5">
        <v>1.216</v>
      </c>
      <c r="AHL17" s="5">
        <v>108.741</v>
      </c>
      <c r="AHM17" s="5">
        <v>94.778999999999996</v>
      </c>
      <c r="AHN17" s="5">
        <v>90.694999999999993</v>
      </c>
      <c r="AHO17" s="5">
        <v>214.553</v>
      </c>
      <c r="AHP17" s="5">
        <v>329.05700000000002</v>
      </c>
      <c r="AHQ17" s="5">
        <v>756.48599999999999</v>
      </c>
      <c r="AHR17" s="5">
        <v>390.78100000000001</v>
      </c>
      <c r="AHS17" s="5">
        <v>420.43299999999999</v>
      </c>
      <c r="AHT17" s="5">
        <v>467.18200000000002</v>
      </c>
      <c r="AHU17" s="5">
        <v>353.70800000000003</v>
      </c>
      <c r="AHV17" s="5">
        <v>415.66399999999999</v>
      </c>
      <c r="AHW17" s="5">
        <v>534.14700000000005</v>
      </c>
      <c r="AHX17" s="25">
        <v>3.6794014336269498</v>
      </c>
      <c r="AHY17" s="25">
        <v>2.37299613568337</v>
      </c>
      <c r="AHZ17" s="25">
        <v>0.20020151646895801</v>
      </c>
      <c r="AIA17" s="25">
        <v>3.5199378083988302</v>
      </c>
      <c r="AIB17" s="25">
        <v>1.8342665040664901</v>
      </c>
      <c r="AIC17" s="25">
        <v>0.31211519688567202</v>
      </c>
      <c r="AID17" s="25">
        <v>6.9281808284806603</v>
      </c>
      <c r="AIE17" s="25">
        <v>4.13885528550815</v>
      </c>
      <c r="AIF17" s="25">
        <v>0.37556941316366099</v>
      </c>
      <c r="AIG17" s="25">
        <v>19.3393287378567</v>
      </c>
      <c r="AIH17" s="25">
        <v>12.7177307478269</v>
      </c>
      <c r="AII17" s="25">
        <v>2.5178307962570501</v>
      </c>
      <c r="AIJ17" s="25">
        <v>4.8906015905169697</v>
      </c>
      <c r="AIK17" s="25">
        <v>3.1205928357137398</v>
      </c>
      <c r="AIL17" s="25">
        <v>0.28334059847688398</v>
      </c>
      <c r="AIM17" s="25">
        <v>5.71201664140355</v>
      </c>
      <c r="AIN17" s="25">
        <v>3.8245972107680801</v>
      </c>
      <c r="AIO17" s="25">
        <v>0.65935572151910404</v>
      </c>
      <c r="AIP17" s="25">
        <v>7.5032454100629096</v>
      </c>
      <c r="AIQ17" s="25">
        <v>4.9775793282833298</v>
      </c>
      <c r="AIR17" s="25">
        <v>1.05037161728413</v>
      </c>
      <c r="AIS17" s="25">
        <v>19.246640047978602</v>
      </c>
      <c r="AIT17" s="25">
        <v>13.086045494329699</v>
      </c>
      <c r="AIU17" s="25">
        <v>2.5029467635044398</v>
      </c>
      <c r="AIV17" s="31">
        <v>54.640783506058099</v>
      </c>
      <c r="AIW17" s="25">
        <v>54.264105279080297</v>
      </c>
      <c r="AIX17" s="25">
        <v>53.368374310130797</v>
      </c>
      <c r="AIY17" s="25">
        <v>51.871342035116498</v>
      </c>
      <c r="AIZ17" s="25">
        <v>50.528292085841898</v>
      </c>
      <c r="AJA17" s="26">
        <v>51.120813388992303</v>
      </c>
      <c r="AJB17" s="25">
        <v>83.013481109605195</v>
      </c>
      <c r="AJC17" s="25">
        <v>84.283882477560297</v>
      </c>
      <c r="AJD17" s="25">
        <v>87.376889951503102</v>
      </c>
      <c r="AJE17" s="25">
        <v>92.784678546201604</v>
      </c>
      <c r="AJF17" s="25">
        <v>97.908925617575093</v>
      </c>
      <c r="AJG17" s="25">
        <v>95.6150408622659</v>
      </c>
      <c r="AJH17" s="25">
        <v>91.592408487755506</v>
      </c>
      <c r="AJI17" s="25">
        <v>92.353303636760401</v>
      </c>
      <c r="AJJ17" s="25">
        <v>90.603799542674906</v>
      </c>
      <c r="AJK17" s="25">
        <v>71.358394961242993</v>
      </c>
      <c r="AJL17" s="25">
        <v>65.389380679402606</v>
      </c>
      <c r="AJM17" s="25">
        <v>53.998528239406397</v>
      </c>
      <c r="AJN17" s="25">
        <v>39.620915260710802</v>
      </c>
      <c r="AJO17" s="25">
        <v>31.775203969677101</v>
      </c>
      <c r="AJP17" s="25">
        <v>33.329765077339303</v>
      </c>
      <c r="AJQ17" s="25">
        <v>34.726448453330399</v>
      </c>
      <c r="AJR17" s="25">
        <v>34.3289968936854</v>
      </c>
      <c r="AJS17" s="25">
        <v>32.393293725130903</v>
      </c>
      <c r="AJT17" s="25">
        <v>32.910292650224697</v>
      </c>
      <c r="AJU17" s="25">
        <v>36.173700708268598</v>
      </c>
      <c r="AJV17" s="25">
        <v>40.2057514467215</v>
      </c>
      <c r="AJW17" s="25">
        <v>47.718044051370498</v>
      </c>
      <c r="AJX17" s="25">
        <v>55.128537324511498</v>
      </c>
      <c r="AJY17" s="25">
        <v>57.354399162669203</v>
      </c>
      <c r="AJZ17" s="25">
        <v>58.918978999287098</v>
      </c>
      <c r="AKA17" s="25">
        <v>62.137118198713203</v>
      </c>
      <c r="AKB17" s="25">
        <v>66.424249799248898</v>
      </c>
      <c r="AKC17" s="25">
        <v>72.516077269269104</v>
      </c>
      <c r="AKD17" s="25">
        <v>75.559061441576503</v>
      </c>
      <c r="AKE17" s="25">
        <v>75.797922197221993</v>
      </c>
      <c r="AKF17" s="25">
        <v>74.541180245240199</v>
      </c>
      <c r="AKG17" s="25">
        <v>86.368472154220299</v>
      </c>
      <c r="AKH17" s="25">
        <v>87.702152787583898</v>
      </c>
      <c r="AKI17" s="25">
        <v>86.245958436848497</v>
      </c>
      <c r="AKJ17" s="25">
        <v>67.808891677142</v>
      </c>
      <c r="AKK17" s="25">
        <v>61.366243392185297</v>
      </c>
      <c r="AKL17" s="25">
        <v>50.013920402281201</v>
      </c>
      <c r="AKM17" s="25">
        <v>35.867206034653698</v>
      </c>
      <c r="AKN17" s="25">
        <v>28.771451131425302</v>
      </c>
      <c r="AKO17" s="25">
        <v>29.981809727187699</v>
      </c>
      <c r="AKP17" s="25">
        <v>30.315266432057999</v>
      </c>
      <c r="AKQ17" s="25">
        <v>28.370177116732702</v>
      </c>
      <c r="AKR17" s="25">
        <v>24.576136115023299</v>
      </c>
      <c r="AKS17" s="25">
        <v>22.276706142159298</v>
      </c>
      <c r="AKT17" s="25">
        <v>21.740448212225001</v>
      </c>
      <c r="AKU17" s="25">
        <v>22.176913724244301</v>
      </c>
      <c r="AKV17" s="25">
        <v>23.359083236338801</v>
      </c>
      <c r="AKW17" s="25">
        <v>24.0592801501708</v>
      </c>
      <c r="AKX17" s="25">
        <v>23.388372921516801</v>
      </c>
      <c r="AKY17" s="25">
        <v>22.420946032843801</v>
      </c>
      <c r="AKZ17" s="25">
        <v>22.046798927111801</v>
      </c>
      <c r="ALA17" s="25">
        <v>22.417687583339902</v>
      </c>
      <c r="ALB17" s="25">
        <v>23.460156423471499</v>
      </c>
      <c r="ALC17" s="25">
        <v>24.1159761879588</v>
      </c>
      <c r="ALD17" s="25">
        <v>24.102641673710501</v>
      </c>
      <c r="ALE17" s="25">
        <v>23.604712681247001</v>
      </c>
      <c r="ALF17" s="25">
        <v>5.2239363335352698</v>
      </c>
      <c r="ALG17" s="25">
        <v>4.6511508491765001</v>
      </c>
      <c r="ALH17" s="25">
        <v>4.3578411058263704</v>
      </c>
      <c r="ALI17" s="25">
        <v>3.5495032841009699</v>
      </c>
      <c r="ALJ17" s="25">
        <v>4.0231372872172502</v>
      </c>
      <c r="ALK17" s="25">
        <v>3.9846078371251599</v>
      </c>
      <c r="ALL17" s="25">
        <v>3.7537092260571301</v>
      </c>
      <c r="ALM17" s="25">
        <v>3.0037528382518399</v>
      </c>
      <c r="ALN17" s="25">
        <v>3.3479553501516501</v>
      </c>
      <c r="ALO17" s="25">
        <v>4.4111820212724</v>
      </c>
      <c r="ALP17" s="25">
        <v>5.95881977695272</v>
      </c>
      <c r="ALQ17" s="25">
        <v>7.8171576101076097</v>
      </c>
      <c r="ALR17" s="25">
        <v>10.6335865080655</v>
      </c>
      <c r="ALS17" s="25">
        <v>14.433252496043499</v>
      </c>
      <c r="ALT17" s="25">
        <v>18.028837722477199</v>
      </c>
      <c r="ALU17" s="25">
        <v>24.3589608150318</v>
      </c>
      <c r="ALV17" s="25">
        <v>31.069257174340599</v>
      </c>
      <c r="ALW17" s="25">
        <v>33.966026241152399</v>
      </c>
      <c r="ALX17" s="25">
        <v>36.498032966443297</v>
      </c>
      <c r="ALY17" s="25">
        <v>40.090319271601402</v>
      </c>
      <c r="ALZ17" s="25">
        <v>44.006562215909</v>
      </c>
      <c r="AMA17" s="25">
        <v>49.055920845797701</v>
      </c>
      <c r="AMB17" s="25">
        <v>51.443085253617703</v>
      </c>
      <c r="AMC17" s="25">
        <v>51.695280523511599</v>
      </c>
      <c r="AMD17" s="25">
        <v>50.936467563993197</v>
      </c>
    </row>
    <row r="18" spans="1:1018">
      <c r="A18" s="6" t="s">
        <v>98</v>
      </c>
      <c r="B18" s="5">
        <v>140.852</v>
      </c>
      <c r="C18" s="5">
        <v>157.78100000000001</v>
      </c>
      <c r="D18" s="5">
        <v>179.04400000000001</v>
      </c>
      <c r="E18" s="5">
        <v>202.798</v>
      </c>
      <c r="F18" s="5">
        <v>226.41800000000001</v>
      </c>
      <c r="G18" s="5">
        <v>247.90299999999999</v>
      </c>
      <c r="H18" s="5">
        <v>266.84399999999999</v>
      </c>
      <c r="I18" s="5">
        <v>283.60300000000001</v>
      </c>
      <c r="J18" s="5">
        <v>297.89800000000002</v>
      </c>
      <c r="K18" s="5">
        <v>309.61799999999999</v>
      </c>
      <c r="L18" s="5">
        <v>318.80700000000002</v>
      </c>
      <c r="M18" s="5">
        <v>325.495</v>
      </c>
      <c r="N18" s="5">
        <v>329.98</v>
      </c>
      <c r="O18" s="5">
        <v>332.98500000000001</v>
      </c>
      <c r="P18" s="5">
        <v>335.45800000000003</v>
      </c>
      <c r="Q18" s="5">
        <v>338.34300000000002</v>
      </c>
      <c r="R18" s="5">
        <v>343.238</v>
      </c>
      <c r="S18" s="5">
        <v>351.04</v>
      </c>
      <c r="T18" s="5">
        <v>361.27600000000001</v>
      </c>
      <c r="U18" s="5">
        <v>372.98700000000002</v>
      </c>
      <c r="V18" s="5">
        <v>386.33300000000003</v>
      </c>
      <c r="W18" s="5">
        <v>398.82900000000001</v>
      </c>
      <c r="X18" s="5">
        <v>412.98899999999998</v>
      </c>
      <c r="Y18" s="5">
        <v>439.81200000000001</v>
      </c>
      <c r="Z18" s="5">
        <v>493.93</v>
      </c>
      <c r="AA18" s="5">
        <v>584.64599999999996</v>
      </c>
      <c r="AB18" s="5">
        <v>716.572</v>
      </c>
      <c r="AC18" s="5">
        <v>883.32</v>
      </c>
      <c r="AD18" s="5">
        <v>1069.5360000000001</v>
      </c>
      <c r="AE18" s="5">
        <v>1253.58</v>
      </c>
      <c r="AF18" s="5">
        <v>1419.289</v>
      </c>
      <c r="AG18" s="5">
        <v>1561.729</v>
      </c>
      <c r="AH18" s="5">
        <v>1683.807</v>
      </c>
      <c r="AI18" s="5">
        <v>1786.771</v>
      </c>
      <c r="AJ18" s="5">
        <v>1874.509</v>
      </c>
      <c r="AK18" s="5">
        <v>1950.2090000000001</v>
      </c>
      <c r="AL18" s="5">
        <v>2012.92</v>
      </c>
      <c r="AM18" s="5">
        <v>2061.7310000000002</v>
      </c>
      <c r="AN18" s="5">
        <v>2100.3009999999999</v>
      </c>
      <c r="AO18" s="5">
        <v>2133.5210000000002</v>
      </c>
      <c r="AP18" s="5">
        <v>2165.1350000000002</v>
      </c>
      <c r="AQ18" s="5">
        <v>2196.6610000000001</v>
      </c>
      <c r="AR18" s="5">
        <v>2227.9009999999998</v>
      </c>
      <c r="AS18" s="5">
        <v>2258.7080000000001</v>
      </c>
      <c r="AT18" s="5">
        <v>2288.2779999999998</v>
      </c>
      <c r="AU18" s="5">
        <v>2316.069</v>
      </c>
      <c r="AV18" s="5">
        <v>2342.4520000000002</v>
      </c>
      <c r="AW18" s="5">
        <v>2368.0439999999999</v>
      </c>
      <c r="AX18" s="5">
        <v>2392.7950000000001</v>
      </c>
      <c r="AY18" s="5">
        <v>2416.5680000000002</v>
      </c>
      <c r="AZ18" s="5">
        <v>2439.2440000000001</v>
      </c>
      <c r="BA18" s="5">
        <v>2460.91</v>
      </c>
      <c r="BB18" s="5">
        <v>2481.6619999999998</v>
      </c>
      <c r="BC18" s="5">
        <v>2501.3049999999998</v>
      </c>
      <c r="BD18" s="5">
        <v>2519.596</v>
      </c>
      <c r="BE18" s="5">
        <v>2536.4009999999998</v>
      </c>
      <c r="BF18" s="5">
        <v>2551.6460000000002</v>
      </c>
      <c r="BG18" s="5">
        <v>2565.4839999999999</v>
      </c>
      <c r="BH18" s="5">
        <v>2578.2289999999998</v>
      </c>
      <c r="BI18" s="5">
        <v>2590.34</v>
      </c>
      <c r="BJ18" s="5">
        <v>2602.1419999999998</v>
      </c>
      <c r="BK18" s="5">
        <v>2613.752</v>
      </c>
      <c r="BL18" s="5">
        <v>2625.1370000000002</v>
      </c>
      <c r="BM18" s="5">
        <v>2636.2420000000002</v>
      </c>
      <c r="BN18" s="5">
        <v>2646.962</v>
      </c>
      <c r="BO18" s="5">
        <v>2657.2190000000001</v>
      </c>
      <c r="BP18" s="5">
        <v>2667.0349999999999</v>
      </c>
      <c r="BQ18" s="5">
        <v>2676.4259999999999</v>
      </c>
      <c r="BR18" s="5">
        <v>2685.41</v>
      </c>
      <c r="BS18" s="5">
        <v>2693.9490000000001</v>
      </c>
      <c r="BT18" s="5">
        <v>2702.0329999999999</v>
      </c>
      <c r="BU18" s="5">
        <v>2709.652</v>
      </c>
      <c r="BV18" s="5">
        <v>2716.8159999999998</v>
      </c>
      <c r="BW18" s="5">
        <v>2723.49</v>
      </c>
      <c r="BX18" s="5">
        <v>2729.6439999999998</v>
      </c>
      <c r="BY18" s="5">
        <v>2735.2660000000001</v>
      </c>
      <c r="BZ18" s="5">
        <v>2740.3420000000001</v>
      </c>
      <c r="CA18" s="5">
        <v>2744.8780000000002</v>
      </c>
      <c r="CB18" s="5">
        <v>2748.886</v>
      </c>
      <c r="CC18" s="5">
        <v>2752.357</v>
      </c>
      <c r="CD18" s="5">
        <v>2755.29</v>
      </c>
      <c r="CE18" s="5">
        <v>2757.7060000000001</v>
      </c>
      <c r="CF18" s="5">
        <v>2759.625</v>
      </c>
      <c r="CG18" s="5">
        <v>2761.0549999999998</v>
      </c>
      <c r="CH18" s="5">
        <v>2762.049</v>
      </c>
      <c r="CI18" s="5">
        <v>2762.6509999999998</v>
      </c>
      <c r="CJ18" s="5">
        <v>2762.8789999999999</v>
      </c>
      <c r="CK18" s="5">
        <v>2762.741</v>
      </c>
      <c r="CL18" s="5">
        <v>2762.2689999999998</v>
      </c>
      <c r="CM18" s="5">
        <v>2761.5039999999999</v>
      </c>
      <c r="CN18" s="5">
        <v>2760.4720000000002</v>
      </c>
      <c r="CO18" s="5">
        <v>2759.1909999999998</v>
      </c>
      <c r="CP18" s="5">
        <v>2757.672</v>
      </c>
      <c r="CQ18" s="5">
        <v>2755.9479999999999</v>
      </c>
      <c r="CR18" s="5">
        <v>2754.018</v>
      </c>
      <c r="CS18" s="5">
        <v>2751.8980000000001</v>
      </c>
      <c r="CT18" s="5">
        <v>2749.587</v>
      </c>
      <c r="CU18" s="5">
        <v>2747.12</v>
      </c>
      <c r="CV18" s="5">
        <v>2744.4839999999999</v>
      </c>
      <c r="CW18" s="5">
        <v>2741.6689999999999</v>
      </c>
      <c r="CX18" s="5">
        <v>2738.6489999999999</v>
      </c>
      <c r="CY18" s="5">
        <v>2735.453</v>
      </c>
      <c r="CZ18" s="5">
        <v>2732.1</v>
      </c>
      <c r="DA18" s="5">
        <v>2728.5909999999999</v>
      </c>
      <c r="DB18" s="5">
        <v>2724.9589999999998</v>
      </c>
      <c r="DC18" s="5">
        <v>2721.2080000000001</v>
      </c>
      <c r="DD18" s="5">
        <v>2717.3620000000001</v>
      </c>
      <c r="DE18" s="5">
        <v>2713.4540000000002</v>
      </c>
      <c r="DF18" s="5">
        <v>2709.5140000000001</v>
      </c>
      <c r="DG18" s="5">
        <v>2705.5839999999998</v>
      </c>
      <c r="DH18" s="5">
        <v>2701.7</v>
      </c>
      <c r="DI18" s="5">
        <v>2697.91</v>
      </c>
      <c r="DJ18" s="5">
        <v>2694.2379999999998</v>
      </c>
      <c r="DK18" s="5">
        <v>2690.7240000000002</v>
      </c>
      <c r="DL18" s="5">
        <v>2687.3939999999998</v>
      </c>
      <c r="DM18" s="5">
        <v>2684.2930000000001</v>
      </c>
      <c r="DN18" s="5">
        <v>2681.4580000000001</v>
      </c>
      <c r="DO18" s="5">
        <v>2678.9369999999999</v>
      </c>
      <c r="DP18" s="5">
        <v>2676.777</v>
      </c>
      <c r="DQ18" s="5">
        <v>2675.0340000000001</v>
      </c>
      <c r="DR18" s="5">
        <v>2673.7820000000002</v>
      </c>
      <c r="DS18" s="5">
        <v>82.77</v>
      </c>
      <c r="DT18" s="5">
        <v>90.203000000000003</v>
      </c>
      <c r="DU18" s="5">
        <v>98.185000000000002</v>
      </c>
      <c r="DV18" s="5">
        <v>106.501</v>
      </c>
      <c r="DW18" s="5">
        <v>114.854</v>
      </c>
      <c r="DX18" s="5">
        <v>122.983</v>
      </c>
      <c r="DY18" s="5">
        <v>130.89500000000001</v>
      </c>
      <c r="DZ18" s="5">
        <v>138.55099999999999</v>
      </c>
      <c r="EA18" s="5">
        <v>145.71299999999999</v>
      </c>
      <c r="EB18" s="5">
        <v>152.07</v>
      </c>
      <c r="EC18" s="5">
        <v>157.46799999999999</v>
      </c>
      <c r="ED18" s="5">
        <v>161.85900000000001</v>
      </c>
      <c r="EE18" s="5">
        <v>165.423</v>
      </c>
      <c r="EF18" s="5">
        <v>168.494</v>
      </c>
      <c r="EG18" s="5">
        <v>171.58600000000001</v>
      </c>
      <c r="EH18" s="5">
        <v>175.10400000000001</v>
      </c>
      <c r="EI18" s="5">
        <v>179.29300000000001</v>
      </c>
      <c r="EJ18" s="5">
        <v>184.28</v>
      </c>
      <c r="EK18" s="5">
        <v>190.29</v>
      </c>
      <c r="EL18" s="5">
        <v>197.499</v>
      </c>
      <c r="EM18" s="5">
        <v>206.13399999999999</v>
      </c>
      <c r="EN18" s="5">
        <v>216.184</v>
      </c>
      <c r="EO18" s="5">
        <v>227.88300000000001</v>
      </c>
      <c r="EP18" s="5">
        <v>241.97900000000001</v>
      </c>
      <c r="EQ18" s="5">
        <v>259.40199999999999</v>
      </c>
      <c r="ER18" s="5">
        <v>280.76400000000001</v>
      </c>
      <c r="ES18" s="5">
        <v>306.13200000000001</v>
      </c>
      <c r="ET18" s="5">
        <v>335.12099999999998</v>
      </c>
      <c r="EU18" s="5">
        <v>367.13400000000001</v>
      </c>
      <c r="EV18" s="5">
        <v>401.36399999999998</v>
      </c>
      <c r="EW18" s="5">
        <v>437.04</v>
      </c>
      <c r="EX18" s="5">
        <v>474.13299999999998</v>
      </c>
      <c r="EY18" s="5">
        <v>512.27099999999996</v>
      </c>
      <c r="EZ18" s="5">
        <v>549.80799999999999</v>
      </c>
      <c r="FA18" s="5">
        <v>584.69299999999998</v>
      </c>
      <c r="FB18" s="5">
        <v>615.49900000000002</v>
      </c>
      <c r="FC18" s="5">
        <v>641.45899999999995</v>
      </c>
      <c r="FD18" s="5">
        <v>662.99599999999998</v>
      </c>
      <c r="FE18" s="5">
        <v>681.38099999999997</v>
      </c>
      <c r="FF18" s="5">
        <v>698.55</v>
      </c>
      <c r="FG18" s="5">
        <v>715.92499999999995</v>
      </c>
      <c r="FH18" s="5">
        <v>733.86300000000006</v>
      </c>
      <c r="FI18" s="5">
        <v>752.01400000000001</v>
      </c>
      <c r="FJ18" s="5">
        <v>770.23199999999997</v>
      </c>
      <c r="FK18" s="5">
        <v>788.18299999999999</v>
      </c>
      <c r="FL18" s="5">
        <v>805.64</v>
      </c>
      <c r="FM18" s="5">
        <v>822.64599999999996</v>
      </c>
      <c r="FN18" s="5">
        <v>839.37800000000004</v>
      </c>
      <c r="FO18" s="5">
        <v>855.81799999999998</v>
      </c>
      <c r="FP18" s="5">
        <v>871.91700000000003</v>
      </c>
      <c r="FQ18" s="5">
        <v>887.64400000000001</v>
      </c>
      <c r="FR18" s="5">
        <v>903.01800000000003</v>
      </c>
      <c r="FS18" s="5">
        <v>918.03899999999999</v>
      </c>
      <c r="FT18" s="5">
        <v>932.721</v>
      </c>
      <c r="FU18" s="5">
        <v>947.03399999999999</v>
      </c>
      <c r="FV18" s="5">
        <v>960.995</v>
      </c>
      <c r="FW18" s="5">
        <v>974.601</v>
      </c>
      <c r="FX18" s="5">
        <v>987.87199999999996</v>
      </c>
      <c r="FY18" s="5">
        <v>1000.889</v>
      </c>
      <c r="FZ18" s="5">
        <v>1013.753</v>
      </c>
      <c r="GA18" s="5">
        <v>1026.547</v>
      </c>
      <c r="GB18" s="5">
        <v>1039.298</v>
      </c>
      <c r="GC18" s="5">
        <v>1051.9970000000001</v>
      </c>
      <c r="GD18" s="5">
        <v>1064.6220000000001</v>
      </c>
      <c r="GE18" s="5">
        <v>1077.1379999999999</v>
      </c>
      <c r="GF18" s="5">
        <v>1089.508</v>
      </c>
      <c r="GG18" s="5">
        <v>1101.7460000000001</v>
      </c>
      <c r="GH18" s="5">
        <v>1113.838</v>
      </c>
      <c r="GI18" s="5">
        <v>1125.779</v>
      </c>
      <c r="GJ18" s="5">
        <v>1137.5309999999999</v>
      </c>
      <c r="GK18" s="5">
        <v>1149.088</v>
      </c>
      <c r="GL18" s="5">
        <v>1160.434</v>
      </c>
      <c r="GM18" s="5">
        <v>1171.5709999999999</v>
      </c>
      <c r="GN18" s="5">
        <v>1182.4760000000001</v>
      </c>
      <c r="GO18" s="5">
        <v>1193.143</v>
      </c>
      <c r="GP18" s="5">
        <v>1203.5830000000001</v>
      </c>
      <c r="GQ18" s="5">
        <v>1213.759</v>
      </c>
      <c r="GR18" s="5">
        <v>1223.6849999999999</v>
      </c>
      <c r="GS18" s="5">
        <v>1233.366</v>
      </c>
      <c r="GT18" s="5">
        <v>1242.7950000000001</v>
      </c>
      <c r="GU18" s="5">
        <v>1251.99</v>
      </c>
      <c r="GV18" s="5">
        <v>1260.941</v>
      </c>
      <c r="GW18" s="5">
        <v>1269.6500000000001</v>
      </c>
      <c r="GX18" s="5">
        <v>1278.1279999999999</v>
      </c>
      <c r="GY18" s="5">
        <v>1286.3589999999999</v>
      </c>
      <c r="GZ18" s="5">
        <v>1294.3520000000001</v>
      </c>
      <c r="HA18" s="5">
        <v>1302.126</v>
      </c>
      <c r="HB18" s="5">
        <v>1309.664</v>
      </c>
      <c r="HC18" s="5">
        <v>1316.991</v>
      </c>
      <c r="HD18" s="5">
        <v>1324.1089999999999</v>
      </c>
      <c r="HE18" s="5">
        <v>1331.027</v>
      </c>
      <c r="HF18" s="5">
        <v>1337.7650000000001</v>
      </c>
      <c r="HG18" s="5">
        <v>1344.3109999999999</v>
      </c>
      <c r="HH18" s="5">
        <v>1350.683</v>
      </c>
      <c r="HI18" s="5">
        <v>1356.8789999999999</v>
      </c>
      <c r="HJ18" s="5">
        <v>1362.913</v>
      </c>
      <c r="HK18" s="5">
        <v>1368.7929999999999</v>
      </c>
      <c r="HL18" s="5">
        <v>1374.5239999999999</v>
      </c>
      <c r="HM18" s="5">
        <v>1380.1120000000001</v>
      </c>
      <c r="HN18" s="5">
        <v>1385.56</v>
      </c>
      <c r="HO18" s="5">
        <v>1390.8489999999999</v>
      </c>
      <c r="HP18" s="5">
        <v>1396.019</v>
      </c>
      <c r="HQ18" s="5">
        <v>1401.057</v>
      </c>
      <c r="HR18" s="5">
        <v>1406.0119999999999</v>
      </c>
      <c r="HS18" s="5">
        <v>1410.89</v>
      </c>
      <c r="HT18" s="5">
        <v>1415.731</v>
      </c>
      <c r="HU18" s="5">
        <v>1420.5319999999999</v>
      </c>
      <c r="HV18" s="5">
        <v>1425.309</v>
      </c>
      <c r="HW18" s="5">
        <v>1430.0820000000001</v>
      </c>
      <c r="HX18" s="5">
        <v>1434.8520000000001</v>
      </c>
      <c r="HY18" s="5">
        <v>1439.634</v>
      </c>
      <c r="HZ18" s="5">
        <v>1444.433</v>
      </c>
      <c r="IA18" s="5">
        <v>1449.268</v>
      </c>
      <c r="IB18" s="5">
        <v>1454.12</v>
      </c>
      <c r="IC18" s="5">
        <v>1459.0050000000001</v>
      </c>
      <c r="ID18" s="5">
        <v>1463.9090000000001</v>
      </c>
      <c r="IE18" s="5">
        <v>1468.83</v>
      </c>
      <c r="IF18" s="5">
        <v>1473.7650000000001</v>
      </c>
      <c r="IG18" s="5">
        <v>1478.713</v>
      </c>
      <c r="IH18" s="5">
        <v>1483.671</v>
      </c>
      <c r="II18" s="5">
        <v>1488.626</v>
      </c>
      <c r="IJ18" s="5">
        <v>223.62200000000001</v>
      </c>
      <c r="IK18" s="5">
        <v>247.98400000000001</v>
      </c>
      <c r="IL18" s="5">
        <v>277.22899999999998</v>
      </c>
      <c r="IM18" s="5">
        <v>309.29899999999998</v>
      </c>
      <c r="IN18" s="5">
        <v>341.27199999999999</v>
      </c>
      <c r="IO18" s="5">
        <v>370.88600000000002</v>
      </c>
      <c r="IP18" s="5">
        <v>397.73899999999998</v>
      </c>
      <c r="IQ18" s="5">
        <v>422.154</v>
      </c>
      <c r="IR18" s="5">
        <v>443.61099999999999</v>
      </c>
      <c r="IS18" s="5">
        <v>461.68799999999999</v>
      </c>
      <c r="IT18" s="5">
        <v>476.27499999999998</v>
      </c>
      <c r="IU18" s="5">
        <v>487.35399999999998</v>
      </c>
      <c r="IV18" s="5">
        <v>495.40300000000002</v>
      </c>
      <c r="IW18" s="5">
        <v>501.47899999999998</v>
      </c>
      <c r="IX18" s="5">
        <v>507.04399999999998</v>
      </c>
      <c r="IY18" s="5">
        <v>513.447</v>
      </c>
      <c r="IZ18" s="5">
        <v>522.53099999999995</v>
      </c>
      <c r="JA18" s="5">
        <v>535.32000000000005</v>
      </c>
      <c r="JB18" s="5">
        <v>551.56600000000003</v>
      </c>
      <c r="JC18" s="5">
        <v>570.48599999999999</v>
      </c>
      <c r="JD18" s="5">
        <v>592.46699999999998</v>
      </c>
      <c r="JE18" s="5">
        <v>615.01300000000003</v>
      </c>
      <c r="JF18" s="5">
        <v>640.87199999999996</v>
      </c>
      <c r="JG18" s="5">
        <v>681.79100000000005</v>
      </c>
      <c r="JH18" s="5">
        <v>753.33199999999999</v>
      </c>
      <c r="JI18" s="5">
        <v>865.41</v>
      </c>
      <c r="JJ18" s="5">
        <v>1022.704</v>
      </c>
      <c r="JK18" s="5">
        <v>1218.441</v>
      </c>
      <c r="JL18" s="5">
        <v>1436.67</v>
      </c>
      <c r="JM18" s="5">
        <v>1654.944</v>
      </c>
      <c r="JN18" s="5">
        <v>1856.329</v>
      </c>
      <c r="JO18" s="5">
        <v>2035.8620000000001</v>
      </c>
      <c r="JP18" s="5">
        <v>2196.078</v>
      </c>
      <c r="JQ18" s="5">
        <v>2336.5790000000002</v>
      </c>
      <c r="JR18" s="5">
        <v>2459.2020000000002</v>
      </c>
      <c r="JS18" s="5">
        <v>2565.7080000000001</v>
      </c>
      <c r="JT18" s="5">
        <v>2654.3789999999999</v>
      </c>
      <c r="JU18" s="5">
        <v>2724.7269999999999</v>
      </c>
      <c r="JV18" s="5">
        <v>2781.6819999999998</v>
      </c>
      <c r="JW18" s="5">
        <v>2832.0709999999999</v>
      </c>
      <c r="JX18" s="5">
        <v>2881.06</v>
      </c>
      <c r="JY18" s="5">
        <v>2930.5239999999999</v>
      </c>
      <c r="JZ18" s="5">
        <v>2979.915</v>
      </c>
      <c r="KA18" s="5">
        <v>3028.94</v>
      </c>
      <c r="KB18" s="5">
        <v>3076.4609999999998</v>
      </c>
      <c r="KC18" s="5">
        <v>3121.7089999999998</v>
      </c>
      <c r="KD18" s="5">
        <v>3165.098</v>
      </c>
      <c r="KE18" s="5">
        <v>3207.422</v>
      </c>
      <c r="KF18" s="5">
        <v>3248.6129999999998</v>
      </c>
      <c r="KG18" s="5">
        <v>3288.4850000000001</v>
      </c>
      <c r="KH18" s="5">
        <v>3326.8879999999999</v>
      </c>
      <c r="KI18" s="5">
        <v>3363.9279999999999</v>
      </c>
      <c r="KJ18" s="5">
        <v>3399.701</v>
      </c>
      <c r="KK18" s="5">
        <v>3434.0259999999998</v>
      </c>
      <c r="KL18" s="5">
        <v>3466.63</v>
      </c>
      <c r="KM18" s="5">
        <v>3497.3960000000002</v>
      </c>
      <c r="KN18" s="5">
        <v>3526.2469999999998</v>
      </c>
      <c r="KO18" s="5">
        <v>3553.3560000000002</v>
      </c>
      <c r="KP18" s="5">
        <v>3579.1179999999999</v>
      </c>
      <c r="KQ18" s="5">
        <v>3604.0929999999998</v>
      </c>
      <c r="KR18" s="5">
        <v>3628.6889999999999</v>
      </c>
      <c r="KS18" s="5">
        <v>3653.05</v>
      </c>
      <c r="KT18" s="5">
        <v>3677.134</v>
      </c>
      <c r="KU18" s="5">
        <v>3700.864</v>
      </c>
      <c r="KV18" s="5">
        <v>3724.1</v>
      </c>
      <c r="KW18" s="5">
        <v>3746.7269999999999</v>
      </c>
      <c r="KX18" s="5">
        <v>3768.7809999999999</v>
      </c>
      <c r="KY18" s="5">
        <v>3790.2640000000001</v>
      </c>
      <c r="KZ18" s="5">
        <v>3811.1889999999999</v>
      </c>
      <c r="LA18" s="5">
        <v>3831.48</v>
      </c>
      <c r="LB18" s="5">
        <v>3851.1210000000001</v>
      </c>
      <c r="LC18" s="5">
        <v>3870.0859999999998</v>
      </c>
      <c r="LD18" s="5">
        <v>3888.3870000000002</v>
      </c>
      <c r="LE18" s="5">
        <v>3905.9659999999999</v>
      </c>
      <c r="LF18" s="5">
        <v>3922.7869999999998</v>
      </c>
      <c r="LG18" s="5">
        <v>3938.8490000000002</v>
      </c>
      <c r="LH18" s="5">
        <v>3954.1010000000001</v>
      </c>
      <c r="LI18" s="5">
        <v>3968.5630000000001</v>
      </c>
      <c r="LJ18" s="5">
        <v>3982.252</v>
      </c>
      <c r="LK18" s="5">
        <v>3995.152</v>
      </c>
      <c r="LL18" s="5">
        <v>4007.28</v>
      </c>
      <c r="LM18" s="5">
        <v>4018.6469999999999</v>
      </c>
      <c r="LN18" s="5">
        <v>4029.2750000000001</v>
      </c>
      <c r="LO18" s="5">
        <v>4039.183</v>
      </c>
      <c r="LP18" s="5">
        <v>4048.4079999999999</v>
      </c>
      <c r="LQ18" s="5">
        <v>4057.0030000000002</v>
      </c>
      <c r="LR18" s="5">
        <v>4065.0050000000001</v>
      </c>
      <c r="LS18" s="5">
        <v>4072.4050000000002</v>
      </c>
      <c r="LT18" s="5">
        <v>4079.26</v>
      </c>
      <c r="LU18" s="5">
        <v>4085.6129999999998</v>
      </c>
      <c r="LV18" s="5">
        <v>4091.4989999999998</v>
      </c>
      <c r="LW18" s="5">
        <v>4096.9560000000001</v>
      </c>
      <c r="LX18" s="5">
        <v>4101.9830000000002</v>
      </c>
      <c r="LY18" s="5">
        <v>4106.6310000000003</v>
      </c>
      <c r="LZ18" s="5">
        <v>4110.8969999999999</v>
      </c>
      <c r="MA18" s="5">
        <v>4114.8109999999997</v>
      </c>
      <c r="MB18" s="5">
        <v>4118.38</v>
      </c>
      <c r="MC18" s="5">
        <v>4121.6440000000002</v>
      </c>
      <c r="MD18" s="5">
        <v>4124.5959999999995</v>
      </c>
      <c r="ME18" s="5">
        <v>4127.2290000000003</v>
      </c>
      <c r="MF18" s="5">
        <v>4129.4979999999996</v>
      </c>
      <c r="MG18" s="5">
        <v>4131.4719999999998</v>
      </c>
      <c r="MH18" s="5">
        <v>4133.1570000000002</v>
      </c>
      <c r="MI18" s="5">
        <v>4134.6030000000001</v>
      </c>
      <c r="MJ18" s="5">
        <v>4135.8490000000002</v>
      </c>
      <c r="MK18" s="5">
        <v>4136.9390000000003</v>
      </c>
      <c r="ML18" s="5">
        <v>4137.8940000000002</v>
      </c>
      <c r="MM18" s="5">
        <v>4138.7629999999999</v>
      </c>
      <c r="MN18" s="5">
        <v>4139.5959999999995</v>
      </c>
      <c r="MO18" s="5">
        <v>4140.4359999999997</v>
      </c>
      <c r="MP18" s="5">
        <v>4141.3339999999998</v>
      </c>
      <c r="MQ18" s="5">
        <v>4142.3429999999998</v>
      </c>
      <c r="MR18" s="5">
        <v>4143.5060000000003</v>
      </c>
      <c r="MS18" s="5">
        <v>4144.8440000000001</v>
      </c>
      <c r="MT18" s="5">
        <v>4146.3990000000003</v>
      </c>
      <c r="MU18" s="5">
        <v>4148.2020000000002</v>
      </c>
      <c r="MV18" s="5">
        <v>4150.2879999999996</v>
      </c>
      <c r="MW18" s="5">
        <v>4152.7020000000002</v>
      </c>
      <c r="MX18" s="5">
        <v>4155.49</v>
      </c>
      <c r="MY18" s="5">
        <v>4158.7049999999999</v>
      </c>
      <c r="MZ18" s="5">
        <v>4162.4080000000004</v>
      </c>
      <c r="NA18" s="16">
        <v>10.118</v>
      </c>
      <c r="NB18" s="16">
        <v>5.0019999999999998</v>
      </c>
      <c r="NC18" s="16">
        <v>1.5029999999999999</v>
      </c>
      <c r="ND18" s="16">
        <v>2.863</v>
      </c>
      <c r="NE18" s="16">
        <v>7.5780000000000003</v>
      </c>
      <c r="NF18" s="16">
        <v>15.263</v>
      </c>
      <c r="NG18" s="16">
        <v>6.4729999999999999</v>
      </c>
      <c r="NH18" s="16">
        <v>2.3180000000000001</v>
      </c>
      <c r="NI18" s="16">
        <v>1.6040000000000001</v>
      </c>
      <c r="NJ18" s="16">
        <v>1.2729999999999999</v>
      </c>
      <c r="NK18" s="16">
        <v>1</v>
      </c>
      <c r="NL18" s="16">
        <v>0.73699999999999999</v>
      </c>
      <c r="NM18" s="16">
        <v>0.64</v>
      </c>
      <c r="NN18" s="16">
        <v>0.55000000000000004</v>
      </c>
      <c r="NO18" s="16">
        <v>0.45</v>
      </c>
      <c r="NP18" s="16">
        <v>0.34499999999999997</v>
      </c>
      <c r="NQ18" s="16">
        <v>0.247</v>
      </c>
      <c r="NR18" s="16">
        <v>0.16900000000000001</v>
      </c>
      <c r="NS18" s="16">
        <v>0.114</v>
      </c>
      <c r="NT18" s="16">
        <v>7.0999999999999994E-2</v>
      </c>
      <c r="NU18" s="16">
        <v>3.5999999999999997E-2</v>
      </c>
      <c r="NV18" s="16">
        <v>2.1000000000000001E-2</v>
      </c>
      <c r="NW18" s="16">
        <v>3.3000000000000002E-2</v>
      </c>
      <c r="NX18" s="182">
        <v>6.8000000000000005E-2</v>
      </c>
      <c r="NY18" s="16">
        <v>72.739999999999995</v>
      </c>
      <c r="NZ18" s="16">
        <v>74.3</v>
      </c>
      <c r="OA18" s="16">
        <v>75.459999999999994</v>
      </c>
      <c r="OB18" s="16">
        <v>76.2</v>
      </c>
      <c r="OC18" s="16">
        <v>76.849999999999994</v>
      </c>
      <c r="OD18" s="16">
        <v>77.59</v>
      </c>
      <c r="OE18" s="16">
        <v>78.260000000000005</v>
      </c>
      <c r="OF18" s="16">
        <v>78.89</v>
      </c>
      <c r="OG18" s="16">
        <v>79.78</v>
      </c>
      <c r="OH18" s="16">
        <v>80.69</v>
      </c>
      <c r="OI18" s="16">
        <v>81.59</v>
      </c>
      <c r="OJ18" s="16">
        <v>82.47</v>
      </c>
      <c r="OK18" s="16">
        <v>83.28</v>
      </c>
      <c r="OL18" s="16">
        <v>83.98</v>
      </c>
      <c r="OM18" s="16">
        <v>84.57</v>
      </c>
      <c r="ON18" s="16">
        <v>85.08</v>
      </c>
      <c r="OO18" s="16">
        <v>85.58</v>
      </c>
      <c r="OP18" s="16">
        <v>86.09</v>
      </c>
      <c r="OQ18" s="16">
        <v>86.6</v>
      </c>
      <c r="OR18" s="16">
        <v>87.11</v>
      </c>
      <c r="OS18" s="16">
        <v>87.61</v>
      </c>
      <c r="OT18" s="16">
        <v>88.11</v>
      </c>
      <c r="OU18" s="16">
        <v>88.61</v>
      </c>
      <c r="OV18" s="16">
        <v>89.12</v>
      </c>
      <c r="OW18" s="16">
        <v>74.930000000000007</v>
      </c>
      <c r="OX18" s="16">
        <v>76.25</v>
      </c>
      <c r="OY18" s="16">
        <v>77.45</v>
      </c>
      <c r="OZ18" s="16">
        <v>78.430000000000007</v>
      </c>
      <c r="PA18" s="16">
        <v>79.36</v>
      </c>
      <c r="PB18" s="16">
        <v>80.290000000000006</v>
      </c>
      <c r="PC18" s="16">
        <v>81.13</v>
      </c>
      <c r="PD18" s="16">
        <v>81.8</v>
      </c>
      <c r="PE18" s="16">
        <v>82.49</v>
      </c>
      <c r="PF18" s="16">
        <v>83.16</v>
      </c>
      <c r="PG18" s="16">
        <v>83.81</v>
      </c>
      <c r="PH18" s="16">
        <v>84.44</v>
      </c>
      <c r="PI18" s="16">
        <v>85.05</v>
      </c>
      <c r="PJ18" s="16">
        <v>85.64</v>
      </c>
      <c r="PK18" s="16">
        <v>86.22</v>
      </c>
      <c r="PL18" s="16">
        <v>86.79</v>
      </c>
      <c r="PM18" s="16">
        <v>87.36</v>
      </c>
      <c r="PN18" s="16">
        <v>87.92</v>
      </c>
      <c r="PO18" s="16">
        <v>88.47</v>
      </c>
      <c r="PP18" s="16">
        <v>89.02</v>
      </c>
      <c r="PQ18" s="16">
        <v>89.56</v>
      </c>
      <c r="PR18" s="16">
        <v>90.1</v>
      </c>
      <c r="PS18" s="16">
        <v>90.66</v>
      </c>
      <c r="PT18" s="16">
        <v>91.2</v>
      </c>
      <c r="PU18" s="16">
        <v>73.745999999999995</v>
      </c>
      <c r="PV18" s="16">
        <v>75.203999999999994</v>
      </c>
      <c r="PW18" s="16">
        <v>76.337000000000003</v>
      </c>
      <c r="PX18" s="16">
        <v>77.116</v>
      </c>
      <c r="PY18" s="16">
        <v>77.826999999999998</v>
      </c>
      <c r="PZ18" s="16">
        <v>78.686999999999998</v>
      </c>
      <c r="QA18" s="16">
        <v>79.481999999999999</v>
      </c>
      <c r="QB18" s="16">
        <v>80.021000000000001</v>
      </c>
      <c r="QC18" s="16">
        <v>80.733000000000004</v>
      </c>
      <c r="QD18" s="16">
        <v>81.466999999999999</v>
      </c>
      <c r="QE18" s="16">
        <v>82.248000000000005</v>
      </c>
      <c r="QF18" s="16">
        <v>83.025999999999996</v>
      </c>
      <c r="QG18" s="16">
        <v>83.733000000000004</v>
      </c>
      <c r="QH18" s="16">
        <v>84.376999999999995</v>
      </c>
      <c r="QI18" s="16">
        <v>84.998999999999995</v>
      </c>
      <c r="QJ18" s="16">
        <v>85.566999999999993</v>
      </c>
      <c r="QK18" s="16">
        <v>86.093999999999994</v>
      </c>
      <c r="QL18" s="16">
        <v>86.623000000000005</v>
      </c>
      <c r="QM18" s="16">
        <v>87.144000000000005</v>
      </c>
      <c r="QN18" s="16">
        <v>87.683999999999997</v>
      </c>
      <c r="QO18" s="16">
        <v>88.224000000000004</v>
      </c>
      <c r="QP18" s="16">
        <v>88.76</v>
      </c>
      <c r="QQ18" s="16">
        <v>89.304000000000002</v>
      </c>
      <c r="QR18" s="16">
        <v>89.855999999999995</v>
      </c>
      <c r="QS18" s="5">
        <v>26.631</v>
      </c>
      <c r="QT18" s="5">
        <v>20.748999999999999</v>
      </c>
      <c r="QU18" s="5">
        <v>15.243</v>
      </c>
      <c r="QV18" s="5">
        <v>11.869</v>
      </c>
      <c r="QW18" s="5">
        <v>9.7989999999999995</v>
      </c>
      <c r="QX18" s="5">
        <v>8.2949999999999999</v>
      </c>
      <c r="QY18" s="5">
        <v>7.319</v>
      </c>
      <c r="QZ18" s="5">
        <v>6.2869999999999999</v>
      </c>
      <c r="RA18" s="5">
        <v>5.5289999999999999</v>
      </c>
      <c r="RB18" s="5">
        <v>4.9180000000000001</v>
      </c>
      <c r="RC18" s="5">
        <v>4.4020000000000001</v>
      </c>
      <c r="RD18" s="5">
        <v>3.972</v>
      </c>
      <c r="RE18" s="5">
        <v>3.6160000000000001</v>
      </c>
      <c r="RF18" s="5">
        <v>3.3359999999999999</v>
      </c>
      <c r="RG18" s="5">
        <v>3.1080000000000001</v>
      </c>
      <c r="RH18" s="5">
        <v>2.9169999999999998</v>
      </c>
      <c r="RI18" s="5">
        <v>2.7450000000000001</v>
      </c>
      <c r="RJ18" s="5">
        <v>2.5840000000000001</v>
      </c>
      <c r="RK18" s="5">
        <v>2.4359999999999999</v>
      </c>
      <c r="RL18" s="5">
        <v>2.298</v>
      </c>
      <c r="RM18" s="5">
        <v>2.169</v>
      </c>
      <c r="RN18" s="5">
        <v>2.048</v>
      </c>
      <c r="RO18" s="5">
        <v>1.931</v>
      </c>
      <c r="RP18" s="5">
        <v>1.82</v>
      </c>
      <c r="RQ18" s="5">
        <v>32.180999999999997</v>
      </c>
      <c r="RR18" s="5">
        <v>24.545000000000002</v>
      </c>
      <c r="RS18" s="5">
        <v>17.785</v>
      </c>
      <c r="RT18" s="5">
        <v>13.798</v>
      </c>
      <c r="RU18" s="5">
        <v>11.378</v>
      </c>
      <c r="RV18" s="5">
        <v>9.6750000000000007</v>
      </c>
      <c r="RW18" s="5">
        <v>8.5719999999999992</v>
      </c>
      <c r="RX18" s="5">
        <v>7.5590000000000002</v>
      </c>
      <c r="RY18" s="5">
        <v>6.6559999999999997</v>
      </c>
      <c r="RZ18" s="5">
        <v>5.9189999999999996</v>
      </c>
      <c r="SA18" s="5">
        <v>5.2960000000000003</v>
      </c>
      <c r="SB18" s="5">
        <v>4.7759999999999998</v>
      </c>
      <c r="SC18" s="5">
        <v>4.3460000000000001</v>
      </c>
      <c r="SD18" s="5">
        <v>4.0049999999999999</v>
      </c>
      <c r="SE18" s="5">
        <v>3.7280000000000002</v>
      </c>
      <c r="SF18" s="5">
        <v>3.4940000000000002</v>
      </c>
      <c r="SG18" s="5">
        <v>3.2839999999999998</v>
      </c>
      <c r="SH18" s="5">
        <v>3.0870000000000002</v>
      </c>
      <c r="SI18" s="5">
        <v>2.9060000000000001</v>
      </c>
      <c r="SJ18" s="5">
        <v>2.738</v>
      </c>
      <c r="SK18" s="5">
        <v>2.581</v>
      </c>
      <c r="SL18" s="5">
        <v>2.4340000000000002</v>
      </c>
      <c r="SM18" s="5">
        <v>2.2909999999999999</v>
      </c>
      <c r="SN18" s="5">
        <v>2.157</v>
      </c>
      <c r="SO18" s="16">
        <v>5.45</v>
      </c>
      <c r="SP18" s="16">
        <v>4.4000000000000004</v>
      </c>
      <c r="SQ18" s="16">
        <v>3.74</v>
      </c>
      <c r="SR18" s="16">
        <v>3.46</v>
      </c>
      <c r="SS18" s="16">
        <v>2.95</v>
      </c>
      <c r="ST18" s="16">
        <v>2.23</v>
      </c>
      <c r="SU18" s="16">
        <v>2</v>
      </c>
      <c r="SV18" s="16">
        <v>1.8805000000000001</v>
      </c>
      <c r="SW18" s="16">
        <v>1.7779</v>
      </c>
      <c r="SX18" s="16">
        <v>1.6859999999999999</v>
      </c>
      <c r="SY18" s="16">
        <v>1.6232</v>
      </c>
      <c r="SZ18" s="16">
        <v>1.5818000000000001</v>
      </c>
      <c r="TA18" s="16">
        <v>1.56</v>
      </c>
      <c r="TB18" s="16">
        <v>1.5557000000000001</v>
      </c>
      <c r="TC18" s="16">
        <v>1.5583</v>
      </c>
      <c r="TD18" s="16">
        <v>1.5682</v>
      </c>
      <c r="TE18" s="16">
        <v>1.5828</v>
      </c>
      <c r="TF18" s="16">
        <v>1.5982000000000001</v>
      </c>
      <c r="TG18" s="16">
        <v>1.6157999999999999</v>
      </c>
      <c r="TH18" s="16">
        <v>1.6329</v>
      </c>
      <c r="TI18" s="16">
        <v>1.6462000000000001</v>
      </c>
      <c r="TJ18" s="16">
        <v>1.6613</v>
      </c>
      <c r="TK18" s="16">
        <v>1.6708000000000001</v>
      </c>
      <c r="TL18" s="16">
        <v>1.6819999999999999</v>
      </c>
      <c r="TM18" s="5">
        <v>33.639000000000003</v>
      </c>
      <c r="TN18" s="5">
        <v>41.587000000000003</v>
      </c>
      <c r="TO18" s="5">
        <v>44.933</v>
      </c>
      <c r="TP18" s="5">
        <v>99.941000000000003</v>
      </c>
      <c r="TQ18" s="5">
        <v>3.5219999999999998</v>
      </c>
      <c r="TR18" s="5">
        <v>48.597000000000001</v>
      </c>
      <c r="TS18" s="5">
        <v>58.488</v>
      </c>
      <c r="TT18" s="5">
        <v>57.973999999999997</v>
      </c>
      <c r="TU18" s="5">
        <v>201.01</v>
      </c>
      <c r="TV18" s="5">
        <v>4.8170000000000002</v>
      </c>
      <c r="TW18" s="5">
        <v>51.572000000000003</v>
      </c>
      <c r="TX18" s="5">
        <v>83.153000000000006</v>
      </c>
      <c r="TY18" s="5">
        <v>65.903000000000006</v>
      </c>
      <c r="TZ18" s="5">
        <v>269.428</v>
      </c>
      <c r="UA18" s="5">
        <v>6.2190000000000003</v>
      </c>
      <c r="UB18" s="5">
        <v>50.012</v>
      </c>
      <c r="UC18" s="5">
        <v>90.061000000000007</v>
      </c>
      <c r="UD18" s="5">
        <v>70.652000000000001</v>
      </c>
      <c r="UE18" s="5">
        <v>295.33199999999999</v>
      </c>
      <c r="UF18" s="5">
        <v>7.39</v>
      </c>
      <c r="UG18" s="5">
        <v>54.851999999999997</v>
      </c>
      <c r="UH18" s="5">
        <v>97.549000000000007</v>
      </c>
      <c r="UI18" s="5">
        <v>81.664000000000001</v>
      </c>
      <c r="UJ18" s="5">
        <v>348.06799999999998</v>
      </c>
      <c r="UK18" s="5">
        <v>10.334</v>
      </c>
      <c r="UL18" s="5">
        <v>68.228999999999999</v>
      </c>
      <c r="UM18" s="5">
        <v>119.604</v>
      </c>
      <c r="UN18" s="5">
        <v>119.176</v>
      </c>
      <c r="UO18" s="5">
        <v>547.16399999999999</v>
      </c>
      <c r="UP18" s="5">
        <v>11.237</v>
      </c>
      <c r="UQ18" s="5">
        <v>93.424999999999997</v>
      </c>
      <c r="UR18" s="5">
        <v>145.804</v>
      </c>
      <c r="US18" s="5">
        <v>266.50200000000001</v>
      </c>
      <c r="UT18" s="5">
        <v>1337.3309999999999</v>
      </c>
      <c r="UU18" s="5">
        <v>13.266999999999999</v>
      </c>
      <c r="UV18" s="5">
        <v>128.535</v>
      </c>
      <c r="UW18" s="5">
        <v>216.13900000000001</v>
      </c>
      <c r="UX18" s="5">
        <v>360.91399999999999</v>
      </c>
      <c r="UY18" s="5">
        <v>1834.5</v>
      </c>
      <c r="UZ18" s="5">
        <v>25.62</v>
      </c>
      <c r="VA18" s="5">
        <v>135.16200000000001</v>
      </c>
      <c r="VB18" s="5">
        <v>257.79199999999997</v>
      </c>
      <c r="VC18" s="5">
        <v>343.42500000000001</v>
      </c>
      <c r="VD18" s="5">
        <v>2096.018</v>
      </c>
      <c r="VE18" s="5">
        <v>48.662999999999997</v>
      </c>
      <c r="VF18" s="5">
        <v>136.232</v>
      </c>
      <c r="VG18" s="5">
        <v>281.02300000000002</v>
      </c>
      <c r="VH18" s="5">
        <v>358.30799999999999</v>
      </c>
      <c r="VI18" s="5">
        <v>2258.337</v>
      </c>
      <c r="VJ18" s="5">
        <v>87.808999999999997</v>
      </c>
      <c r="VK18" s="5">
        <v>134.37899999999999</v>
      </c>
      <c r="VL18" s="5">
        <v>288.755</v>
      </c>
      <c r="VM18" s="5">
        <v>378.17899999999997</v>
      </c>
      <c r="VN18" s="5">
        <v>2368.902</v>
      </c>
      <c r="VO18" s="5">
        <v>156.673</v>
      </c>
      <c r="VP18" s="5">
        <v>131.96899999999999</v>
      </c>
      <c r="VQ18" s="5">
        <v>288.01299999999998</v>
      </c>
      <c r="VR18" s="5">
        <v>377.42500000000001</v>
      </c>
      <c r="VS18" s="5">
        <v>2438.3290000000002</v>
      </c>
      <c r="VT18" s="5">
        <v>261.66000000000003</v>
      </c>
      <c r="VU18" s="5">
        <v>130.72499999999999</v>
      </c>
      <c r="VV18" s="5">
        <v>279.79500000000002</v>
      </c>
      <c r="VW18" s="5">
        <v>373.20400000000001</v>
      </c>
      <c r="VX18" s="5">
        <v>2481.6869999999999</v>
      </c>
      <c r="VY18" s="5">
        <v>363.27800000000002</v>
      </c>
      <c r="VZ18" s="5">
        <v>133.34200000000001</v>
      </c>
      <c r="WA18" s="5">
        <v>273.428</v>
      </c>
      <c r="WB18" s="5">
        <v>362.524</v>
      </c>
      <c r="WC18" s="5">
        <v>2528.0940000000001</v>
      </c>
      <c r="WD18" s="5">
        <v>449.339</v>
      </c>
      <c r="WE18" s="5">
        <v>136.31399999999999</v>
      </c>
      <c r="WF18" s="5">
        <v>274.82499999999999</v>
      </c>
      <c r="WG18" s="5">
        <v>354.36500000000001</v>
      </c>
      <c r="WH18" s="5">
        <v>2539.9070000000002</v>
      </c>
      <c r="WI18" s="5">
        <v>545.71</v>
      </c>
      <c r="WJ18" s="25">
        <v>15.042795431576501</v>
      </c>
      <c r="WK18" s="25">
        <v>18.597007450071999</v>
      </c>
      <c r="WL18" s="25">
        <v>20.093282414073698</v>
      </c>
      <c r="WM18" s="25">
        <v>64.785217912370001</v>
      </c>
      <c r="WN18" s="25">
        <v>44.691935498296203</v>
      </c>
      <c r="WO18" s="25">
        <v>2.6388280222876102</v>
      </c>
      <c r="WP18" s="25">
        <v>1.57497920598152</v>
      </c>
      <c r="WQ18" s="25">
        <v>0.24013737467690999</v>
      </c>
      <c r="WR18" s="25">
        <v>13.102948075689</v>
      </c>
      <c r="WS18" s="25">
        <v>15.7698052770932</v>
      </c>
      <c r="WT18" s="25">
        <v>15.631218217996899</v>
      </c>
      <c r="WU18" s="25">
        <v>69.828464811289706</v>
      </c>
      <c r="WV18" s="25">
        <v>54.197246593292803</v>
      </c>
      <c r="WW18" s="25">
        <v>2.0947137395318198</v>
      </c>
      <c r="WX18" s="25">
        <v>1.2987818359280201</v>
      </c>
      <c r="WY18" s="25">
        <v>0.29685671607987402</v>
      </c>
      <c r="WZ18" s="25">
        <v>10.8281979948559</v>
      </c>
      <c r="XA18" s="25">
        <v>17.459031021993599</v>
      </c>
      <c r="XB18" s="25">
        <v>13.8371739016325</v>
      </c>
      <c r="XC18" s="25">
        <v>70.407012755235996</v>
      </c>
      <c r="XD18" s="25">
        <v>56.5698388536035</v>
      </c>
      <c r="XE18" s="25">
        <v>2.3085402341084502</v>
      </c>
      <c r="XF18" s="25">
        <v>1.3057582279145501</v>
      </c>
      <c r="XG18" s="25">
        <v>0.25762427169177499</v>
      </c>
      <c r="XH18" s="25">
        <v>9.7404405907523106</v>
      </c>
      <c r="XI18" s="25">
        <v>17.5404666888695</v>
      </c>
      <c r="XJ18" s="25">
        <v>13.7603296932303</v>
      </c>
      <c r="XK18" s="25">
        <v>71.279801031070406</v>
      </c>
      <c r="XL18" s="25">
        <v>57.519471337840102</v>
      </c>
      <c r="XM18" s="25">
        <v>2.5389183304216401</v>
      </c>
      <c r="XN18" s="25">
        <v>1.4392916893077601</v>
      </c>
      <c r="XO18" s="25">
        <v>0.27188784821023398</v>
      </c>
      <c r="XP18" s="25">
        <v>9.2582371676397202</v>
      </c>
      <c r="XQ18" s="25">
        <v>16.464883276199298</v>
      </c>
      <c r="XR18" s="25">
        <v>13.783721287430399</v>
      </c>
      <c r="XS18" s="25">
        <v>72.532647387955805</v>
      </c>
      <c r="XT18" s="25">
        <v>58.748926100525402</v>
      </c>
      <c r="XU18" s="25">
        <v>3.03459939540936</v>
      </c>
      <c r="XV18" s="25">
        <v>1.74423216820515</v>
      </c>
      <c r="XW18" s="25">
        <v>0.283897668562131</v>
      </c>
      <c r="XX18" s="25">
        <v>7.8840087357437501</v>
      </c>
      <c r="XY18" s="25">
        <v>13.820501265296199</v>
      </c>
      <c r="XZ18" s="25">
        <v>13.771044938237401</v>
      </c>
      <c r="YA18" s="25">
        <v>76.997030309333198</v>
      </c>
      <c r="YB18" s="25">
        <v>63.225985371095803</v>
      </c>
      <c r="YC18" s="25">
        <v>2.5186905628546001</v>
      </c>
      <c r="YD18" s="25">
        <v>1.2984596896268801</v>
      </c>
      <c r="YE18" s="25">
        <v>0.19516760841681999</v>
      </c>
      <c r="YF18" s="25">
        <v>5.0327824431983803</v>
      </c>
      <c r="YG18" s="25">
        <v>7.85442666682468</v>
      </c>
      <c r="YH18" s="25">
        <v>14.3563991081322</v>
      </c>
      <c r="YI18" s="25">
        <v>86.398100767697997</v>
      </c>
      <c r="YJ18" s="25">
        <v>72.041701659565803</v>
      </c>
      <c r="YK18" s="25">
        <v>1.62993736562861</v>
      </c>
      <c r="YL18" s="25">
        <v>0.714690122278971</v>
      </c>
      <c r="YM18" s="25">
        <v>0.122769185850138</v>
      </c>
      <c r="YN18" s="25">
        <v>5.0097283089112201</v>
      </c>
      <c r="YO18" s="25">
        <v>8.4241464734100706</v>
      </c>
      <c r="YP18" s="25">
        <v>14.066838471096499</v>
      </c>
      <c r="YQ18" s="25">
        <v>85.567570432800593</v>
      </c>
      <c r="YR18" s="25">
        <v>71.500731961704105</v>
      </c>
      <c r="YS18" s="25">
        <v>2.2227392984704402</v>
      </c>
      <c r="YT18" s="25">
        <v>0.99855478487809202</v>
      </c>
      <c r="YU18" s="25">
        <v>0.114510302809205</v>
      </c>
      <c r="YV18" s="25">
        <v>4.6913983047906003</v>
      </c>
      <c r="YW18" s="25">
        <v>8.9478178170534495</v>
      </c>
      <c r="YX18" s="25">
        <v>11.9200919106162</v>
      </c>
      <c r="YY18" s="25">
        <v>84.671718048218395</v>
      </c>
      <c r="YZ18" s="25">
        <v>72.751626137602102</v>
      </c>
      <c r="ZA18" s="25">
        <v>3.56160579786606</v>
      </c>
      <c r="ZB18" s="25">
        <v>1.68906582993759</v>
      </c>
      <c r="ZC18" s="25">
        <v>0.14199634856615301</v>
      </c>
      <c r="ZD18" s="25">
        <v>4.3640198365702902</v>
      </c>
      <c r="ZE18" s="25">
        <v>9.0022164141500696</v>
      </c>
      <c r="ZF18" s="25">
        <v>11.4779436520188</v>
      </c>
      <c r="ZG18" s="25">
        <v>83.820913480404499</v>
      </c>
      <c r="ZH18" s="25">
        <v>72.342969828385705</v>
      </c>
      <c r="ZI18" s="25">
        <v>5.7497671948282196</v>
      </c>
      <c r="ZJ18" s="25">
        <v>2.81285026887516</v>
      </c>
      <c r="ZK18" s="25">
        <v>0.17608944331454299</v>
      </c>
      <c r="ZL18" s="25">
        <v>4.0391801587549701</v>
      </c>
      <c r="ZM18" s="25">
        <v>8.6794325507801897</v>
      </c>
      <c r="ZN18" s="25">
        <v>11.3673499077817</v>
      </c>
      <c r="ZO18" s="25">
        <v>82.572091395923195</v>
      </c>
      <c r="ZP18" s="25">
        <v>71.204741488141494</v>
      </c>
      <c r="ZQ18" s="25">
        <v>8.9189055958601493</v>
      </c>
      <c r="ZR18" s="25">
        <v>4.7092958945416896</v>
      </c>
      <c r="ZS18" s="25">
        <v>0.33980705091364699</v>
      </c>
      <c r="ZT18" s="25">
        <v>3.7733502297137602</v>
      </c>
      <c r="ZU18" s="25">
        <v>8.2350697490361409</v>
      </c>
      <c r="ZV18" s="25">
        <v>10.7916003792536</v>
      </c>
      <c r="ZW18" s="25">
        <v>80.510013735933796</v>
      </c>
      <c r="ZX18" s="25">
        <v>69.718413356680202</v>
      </c>
      <c r="ZY18" s="25">
        <v>12.032752367761599</v>
      </c>
      <c r="ZZ18" s="25">
        <v>7.4815662853162701</v>
      </c>
      <c r="AAA18" s="25">
        <v>0.63670227792334599</v>
      </c>
      <c r="AAB18" s="25">
        <v>3.60254075232129</v>
      </c>
      <c r="AAC18" s="25">
        <v>7.7106359900228396</v>
      </c>
      <c r="AAD18" s="25">
        <v>10.284816362052499</v>
      </c>
      <c r="AAE18" s="25">
        <v>78.6755492135038</v>
      </c>
      <c r="AAF18" s="25">
        <v>68.390732851451304</v>
      </c>
      <c r="AAG18" s="25">
        <v>14.5371234624957</v>
      </c>
      <c r="AAH18" s="25">
        <v>10.011274044152</v>
      </c>
      <c r="AAI18" s="25">
        <v>1.16463549232243</v>
      </c>
      <c r="AAJ18" s="25">
        <v>3.5588928683621699</v>
      </c>
      <c r="AAK18" s="25">
        <v>7.29778283819451</v>
      </c>
      <c r="AAL18" s="25">
        <v>9.6757516627178894</v>
      </c>
      <c r="AAM18" s="25">
        <v>77.150483608760396</v>
      </c>
      <c r="AAN18" s="25">
        <v>67.474731946042496</v>
      </c>
      <c r="AAO18" s="25">
        <v>17.201653603264901</v>
      </c>
      <c r="AAP18" s="25">
        <v>11.9928406846829</v>
      </c>
      <c r="AAQ18" s="25">
        <v>2.08309812804616</v>
      </c>
      <c r="AAR18" s="25">
        <v>3.53959275753735</v>
      </c>
      <c r="AAS18" s="25">
        <v>7.1362338394457101</v>
      </c>
      <c r="AAT18" s="25">
        <v>9.2016064932781898</v>
      </c>
      <c r="AAU18" s="25">
        <v>75.154013597599203</v>
      </c>
      <c r="AAV18" s="25">
        <v>65.952407104321097</v>
      </c>
      <c r="AAW18" s="25">
        <v>20.295545115305401</v>
      </c>
      <c r="AAX18" s="25">
        <v>14.1701598054177</v>
      </c>
      <c r="AAY18" s="25">
        <v>3.4203287821909498</v>
      </c>
      <c r="AAZ18" s="5">
        <v>17.181999999999999</v>
      </c>
      <c r="ABA18" s="5">
        <v>12.047000000000001</v>
      </c>
      <c r="ABB18" s="5">
        <v>9.3889999999999993</v>
      </c>
      <c r="ABC18" s="5">
        <v>11.315</v>
      </c>
      <c r="ABD18" s="5">
        <v>17.43</v>
      </c>
      <c r="ABE18" s="5">
        <v>20.088000000000001</v>
      </c>
      <c r="ABF18" s="5">
        <v>16.795999999999999</v>
      </c>
      <c r="ABG18" s="5">
        <v>12.262</v>
      </c>
      <c r="ABH18" s="5">
        <v>8.6679999999999993</v>
      </c>
      <c r="ABI18" s="5">
        <v>6.04</v>
      </c>
      <c r="ABJ18" s="5">
        <v>3.8780000000000001</v>
      </c>
      <c r="ABK18" s="5">
        <v>2.3410000000000002</v>
      </c>
      <c r="ABL18" s="5">
        <v>1.5580000000000001</v>
      </c>
      <c r="ABM18" s="5">
        <v>0.79400000000000004</v>
      </c>
      <c r="ABN18" s="5">
        <v>0.54400000000000004</v>
      </c>
      <c r="ABO18" s="5">
        <v>0.29299999999999998</v>
      </c>
      <c r="ABP18" s="5">
        <v>0.13900000000000001</v>
      </c>
      <c r="ABQ18" s="5">
        <v>6.0999999999999999E-2</v>
      </c>
      <c r="ABR18" s="5">
        <v>2.1000000000000001E-2</v>
      </c>
      <c r="ABS18" s="5">
        <v>5.0000000000000001E-3</v>
      </c>
      <c r="ABT18" s="5">
        <v>1E-3</v>
      </c>
      <c r="ABU18" s="5">
        <v>69.262</v>
      </c>
      <c r="ABV18" s="5">
        <v>69.594999999999999</v>
      </c>
      <c r="ABW18" s="5">
        <v>62.926000000000002</v>
      </c>
      <c r="ABX18" s="5">
        <v>58.195999999999998</v>
      </c>
      <c r="ABY18" s="5">
        <v>189.30199999999999</v>
      </c>
      <c r="ABZ18" s="5">
        <v>406.81599999999997</v>
      </c>
      <c r="ACA18" s="5">
        <v>401.06799999999998</v>
      </c>
      <c r="ACB18" s="5">
        <v>263.94400000000002</v>
      </c>
      <c r="ACC18" s="5">
        <v>196.92099999999999</v>
      </c>
      <c r="ACD18" s="5">
        <v>165.00299999999999</v>
      </c>
      <c r="ACE18" s="5">
        <v>124.535</v>
      </c>
      <c r="ACF18" s="5">
        <v>79.3</v>
      </c>
      <c r="ACG18" s="5">
        <v>43.351999999999997</v>
      </c>
      <c r="ACH18" s="5">
        <v>21.908000000000001</v>
      </c>
      <c r="ACI18" s="5">
        <v>9.0570000000000004</v>
      </c>
      <c r="ACJ18" s="5">
        <v>2.0449999999999999</v>
      </c>
      <c r="ACK18" s="5">
        <v>1.0289999999999999</v>
      </c>
      <c r="ACL18" s="5">
        <v>0.53</v>
      </c>
      <c r="ACM18" s="5">
        <v>0.25700000000000001</v>
      </c>
      <c r="ACN18" s="5">
        <v>5.8999999999999997E-2</v>
      </c>
      <c r="ACO18" s="5">
        <v>0.03</v>
      </c>
      <c r="ACP18" s="5">
        <v>68.876999999999995</v>
      </c>
      <c r="ACQ18" s="5">
        <v>73.745999999999995</v>
      </c>
      <c r="ACR18" s="5">
        <v>75.372</v>
      </c>
      <c r="ACS18" s="5">
        <v>80.676000000000002</v>
      </c>
      <c r="ACT18" s="5">
        <v>162.40100000000001</v>
      </c>
      <c r="ACU18" s="5">
        <v>308.315</v>
      </c>
      <c r="ACV18" s="5">
        <v>367.94200000000001</v>
      </c>
      <c r="ACW18" s="5">
        <v>337.59800000000001</v>
      </c>
      <c r="ACX18" s="5">
        <v>259.541</v>
      </c>
      <c r="ACY18" s="5">
        <v>185.04499999999999</v>
      </c>
      <c r="ACZ18" s="5">
        <v>150.31299999999999</v>
      </c>
      <c r="ADA18" s="5">
        <v>137.79</v>
      </c>
      <c r="ADB18" s="5">
        <v>111.664</v>
      </c>
      <c r="ADC18" s="5">
        <v>66.417000000000002</v>
      </c>
      <c r="ADD18" s="5">
        <v>32.195</v>
      </c>
      <c r="ADE18" s="5">
        <v>14.486000000000001</v>
      </c>
      <c r="ADF18" s="5">
        <v>5.2549999999999999</v>
      </c>
      <c r="ADG18" s="5">
        <v>1.002</v>
      </c>
      <c r="ADH18" s="5">
        <v>0.41399999999999998</v>
      </c>
      <c r="ADI18" s="5">
        <v>0.15</v>
      </c>
      <c r="ADJ18" s="5">
        <v>4.4999999999999998E-2</v>
      </c>
      <c r="ADK18" s="5">
        <v>69.903999999999996</v>
      </c>
      <c r="ADL18" s="5">
        <v>70.843999999999994</v>
      </c>
      <c r="ADM18" s="5">
        <v>70.962999999999994</v>
      </c>
      <c r="ADN18" s="5">
        <v>76.998999999999995</v>
      </c>
      <c r="ADO18" s="5">
        <v>134.58000000000001</v>
      </c>
      <c r="ADP18" s="5">
        <v>225.98699999999999</v>
      </c>
      <c r="ADQ18" s="5">
        <v>278.50299999999999</v>
      </c>
      <c r="ADR18" s="5">
        <v>280.101</v>
      </c>
      <c r="ADS18" s="5">
        <v>265.49</v>
      </c>
      <c r="ADT18" s="5">
        <v>248.28</v>
      </c>
      <c r="ADU18" s="5">
        <v>222.26</v>
      </c>
      <c r="ADV18" s="5">
        <v>205.27199999999999</v>
      </c>
      <c r="ADW18" s="5">
        <v>161.262</v>
      </c>
      <c r="ADX18" s="5">
        <v>116.473</v>
      </c>
      <c r="ADY18" s="5">
        <v>93.238</v>
      </c>
      <c r="ADZ18" s="5">
        <v>82.605999999999995</v>
      </c>
      <c r="AEA18" s="5">
        <v>59.292999999999999</v>
      </c>
      <c r="AEB18" s="5">
        <v>27.440999999999999</v>
      </c>
      <c r="AEC18" s="5">
        <v>9.6170000000000009</v>
      </c>
      <c r="AED18" s="5">
        <v>2.5329999999999999</v>
      </c>
      <c r="AEE18" s="5">
        <v>0.38700000000000001</v>
      </c>
      <c r="AEF18" s="5">
        <v>16.457000000000001</v>
      </c>
      <c r="AEG18" s="5">
        <v>11.417999999999999</v>
      </c>
      <c r="AEH18" s="5">
        <v>8.7330000000000005</v>
      </c>
      <c r="AEI18" s="5">
        <v>7.8259999999999996</v>
      </c>
      <c r="AEJ18" s="5">
        <v>8.3620000000000001</v>
      </c>
      <c r="AEK18" s="5">
        <v>7.9050000000000002</v>
      </c>
      <c r="AEL18" s="5">
        <v>6.4930000000000003</v>
      </c>
      <c r="AEM18" s="5">
        <v>5.0380000000000003</v>
      </c>
      <c r="AEN18" s="5">
        <v>3.403</v>
      </c>
      <c r="AEO18" s="5">
        <v>2.2599999999999998</v>
      </c>
      <c r="AEP18" s="5">
        <v>1.4319999999999999</v>
      </c>
      <c r="AEQ18" s="5">
        <v>0.95799999999999996</v>
      </c>
      <c r="AER18" s="5">
        <v>0.82099999999999995</v>
      </c>
      <c r="AES18" s="5">
        <v>0.622</v>
      </c>
      <c r="AET18" s="5">
        <v>0.442</v>
      </c>
      <c r="AEU18" s="5">
        <v>0.28999999999999998</v>
      </c>
      <c r="AEV18" s="5">
        <v>0.17499999999999999</v>
      </c>
      <c r="AEW18" s="5">
        <v>8.5999999999999993E-2</v>
      </c>
      <c r="AEX18" s="5">
        <v>3.5000000000000003E-2</v>
      </c>
      <c r="AEY18" s="5">
        <v>1.0999999999999999E-2</v>
      </c>
      <c r="AEZ18" s="5">
        <v>3.0000000000000001E-3</v>
      </c>
      <c r="AFA18" s="5">
        <v>65.900000000000006</v>
      </c>
      <c r="AFB18" s="5">
        <v>65.778999999999996</v>
      </c>
      <c r="AFC18" s="5">
        <v>59.491999999999997</v>
      </c>
      <c r="AFD18" s="5">
        <v>47.786000000000001</v>
      </c>
      <c r="AFE18" s="5">
        <v>48.140999999999998</v>
      </c>
      <c r="AFF18" s="5">
        <v>73.111999999999995</v>
      </c>
      <c r="AFG18" s="5">
        <v>94.084000000000003</v>
      </c>
      <c r="AFH18" s="5">
        <v>87.084000000000003</v>
      </c>
      <c r="AFI18" s="5">
        <v>58.076999999999998</v>
      </c>
      <c r="AFJ18" s="5">
        <v>41.798999999999999</v>
      </c>
      <c r="AFK18" s="5">
        <v>31.068999999999999</v>
      </c>
      <c r="AFL18" s="5">
        <v>19.257000000000001</v>
      </c>
      <c r="AFM18" s="5">
        <v>10.597</v>
      </c>
      <c r="AFN18" s="5">
        <v>5.9390000000000001</v>
      </c>
      <c r="AFO18" s="5">
        <v>3.8069999999999999</v>
      </c>
      <c r="AFP18" s="5">
        <v>1.8160000000000001</v>
      </c>
      <c r="AFQ18" s="5">
        <v>1.2649999999999999</v>
      </c>
      <c r="AFR18" s="5">
        <v>0.52</v>
      </c>
      <c r="AFS18" s="5">
        <v>0.25900000000000001</v>
      </c>
      <c r="AFT18" s="5">
        <v>8.3000000000000004E-2</v>
      </c>
      <c r="AFU18" s="5">
        <v>5.8999999999999997E-2</v>
      </c>
      <c r="AFV18" s="5">
        <v>65.501999999999995</v>
      </c>
      <c r="AFW18" s="5">
        <v>69.349999999999994</v>
      </c>
      <c r="AFX18" s="5">
        <v>70.287000000000006</v>
      </c>
      <c r="AFY18" s="5">
        <v>67.691999999999993</v>
      </c>
      <c r="AFZ18" s="5">
        <v>67.41</v>
      </c>
      <c r="AGA18" s="5">
        <v>77.694000000000003</v>
      </c>
      <c r="AGB18" s="5">
        <v>83.019000000000005</v>
      </c>
      <c r="AGC18" s="5">
        <v>87.936999999999998</v>
      </c>
      <c r="AGD18" s="5">
        <v>88.825999999999993</v>
      </c>
      <c r="AGE18" s="5">
        <v>71.748999999999995</v>
      </c>
      <c r="AGF18" s="5">
        <v>41.734000000000002</v>
      </c>
      <c r="AGG18" s="5">
        <v>31.35</v>
      </c>
      <c r="AGH18" s="5">
        <v>28.385000000000002</v>
      </c>
      <c r="AGI18" s="5">
        <v>18.045999999999999</v>
      </c>
      <c r="AGJ18" s="5">
        <v>9.5839999999999996</v>
      </c>
      <c r="AGK18" s="5">
        <v>4.6399999999999997</v>
      </c>
      <c r="AGL18" s="5">
        <v>2.5409999999999999</v>
      </c>
      <c r="AGM18" s="5">
        <v>1.038</v>
      </c>
      <c r="AGN18" s="5">
        <v>0.58599999999999997</v>
      </c>
      <c r="AGO18" s="5">
        <v>0.188</v>
      </c>
      <c r="AGP18" s="5">
        <v>8.5999999999999993E-2</v>
      </c>
      <c r="AGQ18" s="5">
        <v>66.41</v>
      </c>
      <c r="AGR18" s="5">
        <v>66.662999999999997</v>
      </c>
      <c r="AGS18" s="5">
        <v>66.355000000000004</v>
      </c>
      <c r="AGT18" s="5">
        <v>67.203000000000003</v>
      </c>
      <c r="AGU18" s="5">
        <v>75.582999999999998</v>
      </c>
      <c r="AGV18" s="5">
        <v>88.674000000000007</v>
      </c>
      <c r="AGW18" s="5">
        <v>97.070999999999998</v>
      </c>
      <c r="AGX18" s="5">
        <v>94.426000000000002</v>
      </c>
      <c r="AGY18" s="5">
        <v>83.075000000000003</v>
      </c>
      <c r="AGZ18" s="5">
        <v>76.475999999999999</v>
      </c>
      <c r="AHA18" s="5">
        <v>68.355000000000004</v>
      </c>
      <c r="AHB18" s="5">
        <v>70.040999999999997</v>
      </c>
      <c r="AHC18" s="5">
        <v>74.634</v>
      </c>
      <c r="AHD18" s="5">
        <v>61.954999999999998</v>
      </c>
      <c r="AHE18" s="5">
        <v>35.424999999999997</v>
      </c>
      <c r="AHF18" s="5">
        <v>24.292000000000002</v>
      </c>
      <c r="AHG18" s="5">
        <v>18.478999999999999</v>
      </c>
      <c r="AHH18" s="5">
        <v>9.0640000000000001</v>
      </c>
      <c r="AHI18" s="5">
        <v>3.444</v>
      </c>
      <c r="AHJ18" s="5">
        <v>1.0840000000000001</v>
      </c>
      <c r="AHK18" s="5">
        <v>0.379</v>
      </c>
      <c r="AHL18" s="5">
        <v>19.140999999999998</v>
      </c>
      <c r="AHM18" s="5">
        <v>25.792000000000002</v>
      </c>
      <c r="AHN18" s="5">
        <v>27.992999999999999</v>
      </c>
      <c r="AHO18" s="5">
        <v>105.982</v>
      </c>
      <c r="AHP18" s="5">
        <v>237.44300000000001</v>
      </c>
      <c r="AHQ18" s="5">
        <v>479.928</v>
      </c>
      <c r="AHR18" s="5">
        <v>148.36799999999999</v>
      </c>
      <c r="AHS18" s="5">
        <v>229.81100000000001</v>
      </c>
      <c r="AHT18" s="5">
        <v>386.00900000000001</v>
      </c>
      <c r="AHU18" s="5">
        <v>144.202</v>
      </c>
      <c r="AHV18" s="5">
        <v>210.16300000000001</v>
      </c>
      <c r="AHW18" s="5">
        <v>314.661</v>
      </c>
      <c r="AHX18" s="25">
        <v>2.4252406781586302</v>
      </c>
      <c r="AHY18" s="25">
        <v>1.3191150995370999</v>
      </c>
      <c r="AHZ18" s="25">
        <v>0.161162070826115</v>
      </c>
      <c r="AIA18" s="25">
        <v>3.6148785179676999</v>
      </c>
      <c r="AIB18" s="25">
        <v>1.61260152369252</v>
      </c>
      <c r="AIC18" s="25">
        <v>8.7985275744930397E-2</v>
      </c>
      <c r="AID18" s="25">
        <v>9.4958929897952</v>
      </c>
      <c r="AIE18" s="25">
        <v>4.9180811759709204</v>
      </c>
      <c r="AIF18" s="25">
        <v>0.28148065548177997</v>
      </c>
      <c r="AIG18" s="25">
        <v>20.460519912229099</v>
      </c>
      <c r="AIH18" s="25">
        <v>14.4923470586777</v>
      </c>
      <c r="AII18" s="25">
        <v>3.6739373649396598</v>
      </c>
      <c r="AIJ18" s="25">
        <v>3.00229551769965</v>
      </c>
      <c r="AIK18" s="25">
        <v>2.0103902380089398</v>
      </c>
      <c r="AIL18" s="25">
        <v>0.37453183520599298</v>
      </c>
      <c r="AIM18" s="25">
        <v>3.40049586199672</v>
      </c>
      <c r="AIN18" s="25">
        <v>1.9203128819359601</v>
      </c>
      <c r="AIO18" s="25">
        <v>0.30533924642944399</v>
      </c>
      <c r="AIP18" s="25">
        <v>7.3333453501629</v>
      </c>
      <c r="AIQ18" s="25">
        <v>4.13555434385857</v>
      </c>
      <c r="AIR18" s="25">
        <v>0.50008787306622904</v>
      </c>
      <c r="AIS18" s="25">
        <v>19.907613690161199</v>
      </c>
      <c r="AIT18" s="25">
        <v>13.412549778607</v>
      </c>
      <c r="AIU18" s="25">
        <v>2.82397866830043</v>
      </c>
      <c r="AIV18" s="31">
        <v>54.2989682476206</v>
      </c>
      <c r="AIW18" s="25">
        <v>55.466636923849101</v>
      </c>
      <c r="AIX18" s="25">
        <v>55.707743283456097</v>
      </c>
      <c r="AIY18" s="25">
        <v>58.656000869199097</v>
      </c>
      <c r="AIZ18" s="25">
        <v>61.922371052126998</v>
      </c>
      <c r="AJA18" s="26">
        <v>64.769283201674796</v>
      </c>
      <c r="AJB18" s="25">
        <v>84.165561938429803</v>
      </c>
      <c r="AJC18" s="25">
        <v>80.288558214357494</v>
      </c>
      <c r="AJD18" s="25">
        <v>79.508258827095005</v>
      </c>
      <c r="AJE18" s="25">
        <v>70.485540299613305</v>
      </c>
      <c r="AJF18" s="25">
        <v>61.4925241086437</v>
      </c>
      <c r="AJG18" s="25">
        <v>54.394174301151097</v>
      </c>
      <c r="AJH18" s="25">
        <v>54.356199179977096</v>
      </c>
      <c r="AJI18" s="25">
        <v>43.208074630093002</v>
      </c>
      <c r="AJJ18" s="25">
        <v>42.031306380859498</v>
      </c>
      <c r="AJK18" s="25">
        <v>40.2921985660575</v>
      </c>
      <c r="AJL18" s="25">
        <v>37.8689508810142</v>
      </c>
      <c r="AJM18" s="25">
        <v>29.875138818020801</v>
      </c>
      <c r="AJN18" s="25">
        <v>15.743284992888899</v>
      </c>
      <c r="AJO18" s="25">
        <v>16.866704867510201</v>
      </c>
      <c r="AJP18" s="25">
        <v>18.103189949509002</v>
      </c>
      <c r="AJQ18" s="25">
        <v>19.3019687424163</v>
      </c>
      <c r="AJR18" s="25">
        <v>21.106294281093302</v>
      </c>
      <c r="AJS18" s="25">
        <v>24.208151706434599</v>
      </c>
      <c r="AJT18" s="25">
        <v>27.104292247935199</v>
      </c>
      <c r="AJU18" s="25">
        <v>29.616815504504601</v>
      </c>
      <c r="AJV18" s="25">
        <v>33.060092486124297</v>
      </c>
      <c r="AJW18" s="25">
        <v>37.895423019790996</v>
      </c>
      <c r="AJX18" s="25">
        <v>43.184183737457097</v>
      </c>
      <c r="AJY18" s="25">
        <v>47.333865482863999</v>
      </c>
      <c r="AJZ18" s="25">
        <v>51.134087717263398</v>
      </c>
      <c r="AKA18" s="25">
        <v>53.918672595270301</v>
      </c>
      <c r="AKB18" s="25">
        <v>55.556568449443603</v>
      </c>
      <c r="AKC18" s="25">
        <v>56.189236035732598</v>
      </c>
      <c r="AKD18" s="25">
        <v>56.114395745405901</v>
      </c>
      <c r="AKE18" s="25">
        <v>55.758308520105302</v>
      </c>
      <c r="AKF18" s="25">
        <v>55.209775542127602</v>
      </c>
      <c r="AKG18" s="25">
        <v>51.925121139749002</v>
      </c>
      <c r="AKH18" s="25">
        <v>41.348114169215101</v>
      </c>
      <c r="AKI18" s="25">
        <v>40.176720911576901</v>
      </c>
      <c r="AKJ18" s="25">
        <v>38.272984611349102</v>
      </c>
      <c r="AKK18" s="25">
        <v>35.464196289780602</v>
      </c>
      <c r="AKL18" s="25">
        <v>28.188762493621901</v>
      </c>
      <c r="AKM18" s="25">
        <v>14.916079167843501</v>
      </c>
      <c r="AKN18" s="25">
        <v>15.699726794126301</v>
      </c>
      <c r="AKO18" s="25">
        <v>16.108349324005498</v>
      </c>
      <c r="AKP18" s="25">
        <v>15.946182993871901</v>
      </c>
      <c r="AKQ18" s="25">
        <v>15.4030405364822</v>
      </c>
      <c r="AKR18" s="25">
        <v>14.915436504751501</v>
      </c>
      <c r="AKS18" s="25">
        <v>14.3795332291145</v>
      </c>
      <c r="AKT18" s="25">
        <v>14.0720773204899</v>
      </c>
      <c r="AKU18" s="25">
        <v>14.2052647436039</v>
      </c>
      <c r="AKV18" s="25">
        <v>14.641701468595301</v>
      </c>
      <c r="AKW18" s="25">
        <v>15.118936044698099</v>
      </c>
      <c r="AKX18" s="25">
        <v>15.458604916015799</v>
      </c>
      <c r="AKY18" s="25">
        <v>15.813767592913401</v>
      </c>
      <c r="AKZ18" s="25">
        <v>16.187564221448099</v>
      </c>
      <c r="ALA18" s="25">
        <v>16.5817844846421</v>
      </c>
      <c r="ALB18" s="25">
        <v>16.966546619040301</v>
      </c>
      <c r="ALC18" s="25">
        <v>17.300648834645902</v>
      </c>
      <c r="ALD18" s="25">
        <v>17.553497069348101</v>
      </c>
      <c r="ALE18" s="25">
        <v>17.738156719659798</v>
      </c>
      <c r="ALF18" s="25">
        <v>2.4310780402280598</v>
      </c>
      <c r="ALG18" s="25">
        <v>1.8599604608778899</v>
      </c>
      <c r="ALH18" s="25">
        <v>1.85458546928259</v>
      </c>
      <c r="ALI18" s="25">
        <v>2.0192139547084</v>
      </c>
      <c r="ALJ18" s="25">
        <v>2.4047545912336101</v>
      </c>
      <c r="ALK18" s="25">
        <v>1.68637632439896</v>
      </c>
      <c r="ALL18" s="25">
        <v>0.82720582504537599</v>
      </c>
      <c r="ALM18" s="25">
        <v>1.1669780733838799</v>
      </c>
      <c r="ALN18" s="25">
        <v>1.9948406255034401</v>
      </c>
      <c r="ALO18" s="25">
        <v>3.3557857485444198</v>
      </c>
      <c r="ALP18" s="25">
        <v>5.7032537446111</v>
      </c>
      <c r="ALQ18" s="25">
        <v>9.2927152016830998</v>
      </c>
      <c r="ALR18" s="25">
        <v>12.7247590188207</v>
      </c>
      <c r="ALS18" s="25">
        <v>15.5447381840146</v>
      </c>
      <c r="ALT18" s="25">
        <v>18.854827742520399</v>
      </c>
      <c r="ALU18" s="25">
        <v>23.253721551195699</v>
      </c>
      <c r="ALV18" s="25">
        <v>28.065247692759002</v>
      </c>
      <c r="ALW18" s="25">
        <v>31.875260566848201</v>
      </c>
      <c r="ALX18" s="25">
        <v>35.320320124349998</v>
      </c>
      <c r="ALY18" s="25">
        <v>37.731108373822202</v>
      </c>
      <c r="ALZ18" s="25">
        <v>38.974783964801503</v>
      </c>
      <c r="AMA18" s="25">
        <v>39.222689416692397</v>
      </c>
      <c r="AMB18" s="25">
        <v>38.813746910760003</v>
      </c>
      <c r="AMC18" s="25">
        <v>38.204811450757198</v>
      </c>
      <c r="AMD18" s="25">
        <v>37.471618822467804</v>
      </c>
    </row>
    <row r="19" spans="1:1018">
      <c r="A19" s="6" t="s">
        <v>99</v>
      </c>
      <c r="B19" s="5">
        <v>5193.5829999999996</v>
      </c>
      <c r="C19" s="5">
        <v>5555.3159999999998</v>
      </c>
      <c r="D19" s="5">
        <v>5948.2870000000003</v>
      </c>
      <c r="E19" s="5">
        <v>6362.2690000000002</v>
      </c>
      <c r="F19" s="5">
        <v>6783.25</v>
      </c>
      <c r="G19" s="5">
        <v>7199.8329999999996</v>
      </c>
      <c r="H19" s="5">
        <v>7608.8230000000003</v>
      </c>
      <c r="I19" s="5">
        <v>8008.991</v>
      </c>
      <c r="J19" s="5">
        <v>8393.3829999999998</v>
      </c>
      <c r="K19" s="5">
        <v>8754.4940000000006</v>
      </c>
      <c r="L19" s="5">
        <v>9087.1209999999992</v>
      </c>
      <c r="M19" s="5">
        <v>9390.8909999999996</v>
      </c>
      <c r="N19" s="5">
        <v>9667.2839999999997</v>
      </c>
      <c r="O19" s="5">
        <v>9916.0769999999993</v>
      </c>
      <c r="P19" s="5">
        <v>10137.866</v>
      </c>
      <c r="Q19" s="5">
        <v>10335.541999999999</v>
      </c>
      <c r="R19" s="5">
        <v>10505.86</v>
      </c>
      <c r="S19" s="5">
        <v>10655.412</v>
      </c>
      <c r="T19" s="5">
        <v>10808.963</v>
      </c>
      <c r="U19" s="5">
        <v>10999.071</v>
      </c>
      <c r="V19" s="5">
        <v>11248.492</v>
      </c>
      <c r="W19" s="5">
        <v>11568.767</v>
      </c>
      <c r="X19" s="5">
        <v>11952.63</v>
      </c>
      <c r="Y19" s="5">
        <v>12380.768</v>
      </c>
      <c r="Z19" s="5">
        <v>12823.919</v>
      </c>
      <c r="AA19" s="5">
        <v>13260.921</v>
      </c>
      <c r="AB19" s="5">
        <v>13683.609</v>
      </c>
      <c r="AC19" s="5">
        <v>14098.635</v>
      </c>
      <c r="AD19" s="5">
        <v>14517.099</v>
      </c>
      <c r="AE19" s="5">
        <v>14956.361999999999</v>
      </c>
      <c r="AF19" s="5">
        <v>15427.491</v>
      </c>
      <c r="AG19" s="5">
        <v>15932.439</v>
      </c>
      <c r="AH19" s="5">
        <v>16461.89</v>
      </c>
      <c r="AI19" s="5">
        <v>17001.885999999999</v>
      </c>
      <c r="AJ19" s="5">
        <v>17533.215</v>
      </c>
      <c r="AK19" s="5">
        <v>18040.933000000001</v>
      </c>
      <c r="AL19" s="5">
        <v>18521.330000000002</v>
      </c>
      <c r="AM19" s="5">
        <v>18975.12</v>
      </c>
      <c r="AN19" s="5">
        <v>19397.335999999999</v>
      </c>
      <c r="AO19" s="5">
        <v>19783.531999999999</v>
      </c>
      <c r="AP19" s="5">
        <v>20131.308000000001</v>
      </c>
      <c r="AQ19" s="5">
        <v>20437.083999999999</v>
      </c>
      <c r="AR19" s="5">
        <v>20702.763999999999</v>
      </c>
      <c r="AS19" s="5">
        <v>20938.722000000002</v>
      </c>
      <c r="AT19" s="5">
        <v>21159.528999999999</v>
      </c>
      <c r="AU19" s="5">
        <v>21376.098000000002</v>
      </c>
      <c r="AV19" s="5">
        <v>21592.035</v>
      </c>
      <c r="AW19" s="5">
        <v>21805.475999999999</v>
      </c>
      <c r="AX19" s="5">
        <v>22015.24</v>
      </c>
      <c r="AY19" s="5">
        <v>22218.187999999998</v>
      </c>
      <c r="AZ19" s="5">
        <v>22411.98</v>
      </c>
      <c r="BA19" s="5">
        <v>22597.52</v>
      </c>
      <c r="BB19" s="5">
        <v>22776.116999999998</v>
      </c>
      <c r="BC19" s="5">
        <v>22946.198</v>
      </c>
      <c r="BD19" s="5">
        <v>23105.574000000001</v>
      </c>
      <c r="BE19" s="5">
        <v>23252.826000000001</v>
      </c>
      <c r="BF19" s="5">
        <v>23387.311000000002</v>
      </c>
      <c r="BG19" s="5">
        <v>23509.907999999999</v>
      </c>
      <c r="BH19" s="5">
        <v>23622.581999999999</v>
      </c>
      <c r="BI19" s="5">
        <v>23728.129000000001</v>
      </c>
      <c r="BJ19" s="5">
        <v>23828.616000000002</v>
      </c>
      <c r="BK19" s="5">
        <v>23924.694</v>
      </c>
      <c r="BL19" s="5">
        <v>24015.922999999999</v>
      </c>
      <c r="BM19" s="5">
        <v>24101.948</v>
      </c>
      <c r="BN19" s="5">
        <v>24182.047999999999</v>
      </c>
      <c r="BO19" s="5">
        <v>24255.656999999999</v>
      </c>
      <c r="BP19" s="5">
        <v>24322.859</v>
      </c>
      <c r="BQ19" s="5">
        <v>24383.855</v>
      </c>
      <c r="BR19" s="5">
        <v>24438.288</v>
      </c>
      <c r="BS19" s="5">
        <v>24485.703000000001</v>
      </c>
      <c r="BT19" s="5">
        <v>24525.788</v>
      </c>
      <c r="BU19" s="5">
        <v>24558.473999999998</v>
      </c>
      <c r="BV19" s="5">
        <v>24583.875</v>
      </c>
      <c r="BW19" s="5">
        <v>24602.062000000002</v>
      </c>
      <c r="BX19" s="5">
        <v>24613.191999999999</v>
      </c>
      <c r="BY19" s="5">
        <v>24617.43</v>
      </c>
      <c r="BZ19" s="5">
        <v>24614.938999999998</v>
      </c>
      <c r="CA19" s="5">
        <v>24605.935000000001</v>
      </c>
      <c r="CB19" s="5">
        <v>24590.661</v>
      </c>
      <c r="CC19" s="5">
        <v>24569.414000000001</v>
      </c>
      <c r="CD19" s="5">
        <v>24542.532999999999</v>
      </c>
      <c r="CE19" s="5">
        <v>24510.294999999998</v>
      </c>
      <c r="CF19" s="5">
        <v>24473.109</v>
      </c>
      <c r="CG19" s="5">
        <v>24431.598000000002</v>
      </c>
      <c r="CH19" s="5">
        <v>24386.54</v>
      </c>
      <c r="CI19" s="5">
        <v>24338.574000000001</v>
      </c>
      <c r="CJ19" s="5">
        <v>24288.098000000002</v>
      </c>
      <c r="CK19" s="5">
        <v>24235.449000000001</v>
      </c>
      <c r="CL19" s="5">
        <v>24181.154999999999</v>
      </c>
      <c r="CM19" s="5">
        <v>24125.751</v>
      </c>
      <c r="CN19" s="5">
        <v>24069.696</v>
      </c>
      <c r="CO19" s="5">
        <v>24013.303</v>
      </c>
      <c r="CP19" s="5">
        <v>23956.760999999999</v>
      </c>
      <c r="CQ19" s="5">
        <v>23900.258000000002</v>
      </c>
      <c r="CR19" s="5">
        <v>23843.886999999999</v>
      </c>
      <c r="CS19" s="5">
        <v>23787.725999999999</v>
      </c>
      <c r="CT19" s="5">
        <v>23731.876</v>
      </c>
      <c r="CU19" s="5">
        <v>23676.383000000002</v>
      </c>
      <c r="CV19" s="5">
        <v>23621.177</v>
      </c>
      <c r="CW19" s="5">
        <v>23566.083999999999</v>
      </c>
      <c r="CX19" s="5">
        <v>23510.974999999999</v>
      </c>
      <c r="CY19" s="5">
        <v>23455.800999999999</v>
      </c>
      <c r="CZ19" s="5">
        <v>23400.496999999999</v>
      </c>
      <c r="DA19" s="5">
        <v>23344.825000000001</v>
      </c>
      <c r="DB19" s="5">
        <v>23288.5</v>
      </c>
      <c r="DC19" s="5">
        <v>23231.280999999999</v>
      </c>
      <c r="DD19" s="5">
        <v>23173.072</v>
      </c>
      <c r="DE19" s="5">
        <v>23113.811000000002</v>
      </c>
      <c r="DF19" s="5">
        <v>23053.382000000001</v>
      </c>
      <c r="DG19" s="5">
        <v>22991.665000000001</v>
      </c>
      <c r="DH19" s="5">
        <v>22928.579000000002</v>
      </c>
      <c r="DI19" s="5">
        <v>22864.072</v>
      </c>
      <c r="DJ19" s="5">
        <v>22798.170999999998</v>
      </c>
      <c r="DK19" s="5">
        <v>22730.883000000002</v>
      </c>
      <c r="DL19" s="5">
        <v>22662.264999999999</v>
      </c>
      <c r="DM19" s="5">
        <v>22592.413</v>
      </c>
      <c r="DN19" s="5">
        <v>22521.383999999998</v>
      </c>
      <c r="DO19" s="5">
        <v>22449.277999999998</v>
      </c>
      <c r="DP19" s="5">
        <v>22376.2</v>
      </c>
      <c r="DQ19" s="5">
        <v>22302.257000000001</v>
      </c>
      <c r="DR19" s="5">
        <v>22227.577000000001</v>
      </c>
      <c r="DS19" s="5">
        <v>4497.8879999999999</v>
      </c>
      <c r="DT19" s="5">
        <v>4756.4549999999999</v>
      </c>
      <c r="DU19" s="5">
        <v>5040.5640000000003</v>
      </c>
      <c r="DV19" s="5">
        <v>5338.8630000000003</v>
      </c>
      <c r="DW19" s="5">
        <v>5635.5860000000002</v>
      </c>
      <c r="DX19" s="5">
        <v>5919.165</v>
      </c>
      <c r="DY19" s="5">
        <v>6185.3440000000001</v>
      </c>
      <c r="DZ19" s="5">
        <v>6436.6719999999996</v>
      </c>
      <c r="EA19" s="5">
        <v>6676.6989999999996</v>
      </c>
      <c r="EB19" s="5">
        <v>6911.7950000000001</v>
      </c>
      <c r="EC19" s="5">
        <v>7146.665</v>
      </c>
      <c r="ED19" s="5">
        <v>7381.8040000000001</v>
      </c>
      <c r="EE19" s="5">
        <v>7615.402</v>
      </c>
      <c r="EF19" s="5">
        <v>7847.22</v>
      </c>
      <c r="EG19" s="5">
        <v>8076.6090000000004</v>
      </c>
      <c r="EH19" s="5">
        <v>8303.2479999999996</v>
      </c>
      <c r="EI19" s="5">
        <v>8527.9830000000002</v>
      </c>
      <c r="EJ19" s="5">
        <v>8751.7260000000006</v>
      </c>
      <c r="EK19" s="5">
        <v>8974.3379999999997</v>
      </c>
      <c r="EL19" s="5">
        <v>9195.4599999999991</v>
      </c>
      <c r="EM19" s="5">
        <v>9415.348</v>
      </c>
      <c r="EN19" s="5">
        <v>9633.8790000000008</v>
      </c>
      <c r="EO19" s="5">
        <v>9852.6919999999991</v>
      </c>
      <c r="EP19" s="5">
        <v>10075.877</v>
      </c>
      <c r="EQ19" s="5">
        <v>10308.767</v>
      </c>
      <c r="ER19" s="5">
        <v>10555.254000000001</v>
      </c>
      <c r="ES19" s="5">
        <v>10814.704</v>
      </c>
      <c r="ET19" s="5">
        <v>11085.954</v>
      </c>
      <c r="EU19" s="5">
        <v>11371.436</v>
      </c>
      <c r="EV19" s="5">
        <v>11673.941000000001</v>
      </c>
      <c r="EW19" s="5">
        <v>11993.977000000001</v>
      </c>
      <c r="EX19" s="5">
        <v>12335.152</v>
      </c>
      <c r="EY19" s="5">
        <v>12693.016</v>
      </c>
      <c r="EZ19" s="5">
        <v>13050.172</v>
      </c>
      <c r="FA19" s="5">
        <v>13383.388000000001</v>
      </c>
      <c r="FB19" s="5">
        <v>13676.743</v>
      </c>
      <c r="FC19" s="5">
        <v>13922.112999999999</v>
      </c>
      <c r="FD19" s="5">
        <v>14126.063</v>
      </c>
      <c r="FE19" s="5">
        <v>14305.421</v>
      </c>
      <c r="FF19" s="5">
        <v>14484.996999999999</v>
      </c>
      <c r="FG19" s="5">
        <v>14682.558999999999</v>
      </c>
      <c r="FH19" s="5">
        <v>14903.596</v>
      </c>
      <c r="FI19" s="5">
        <v>15142.148999999999</v>
      </c>
      <c r="FJ19" s="5">
        <v>15390.7</v>
      </c>
      <c r="FK19" s="5">
        <v>15637.204</v>
      </c>
      <c r="FL19" s="5">
        <v>15872.824000000001</v>
      </c>
      <c r="FM19" s="5">
        <v>16096.021000000001</v>
      </c>
      <c r="FN19" s="5">
        <v>16309.843000000001</v>
      </c>
      <c r="FO19" s="5">
        <v>16515.413</v>
      </c>
      <c r="FP19" s="5">
        <v>16715.009999999998</v>
      </c>
      <c r="FQ19" s="5">
        <v>16910.356</v>
      </c>
      <c r="FR19" s="5">
        <v>17101.367999999999</v>
      </c>
      <c r="FS19" s="5">
        <v>17287.371999999999</v>
      </c>
      <c r="FT19" s="5">
        <v>17468.859</v>
      </c>
      <c r="FU19" s="5">
        <v>17646.425999999999</v>
      </c>
      <c r="FV19" s="5">
        <v>17820.55</v>
      </c>
      <c r="FW19" s="5">
        <v>17991.413</v>
      </c>
      <c r="FX19" s="5">
        <v>18159.058000000001</v>
      </c>
      <c r="FY19" s="5">
        <v>18323.679</v>
      </c>
      <c r="FZ19" s="5">
        <v>18485.442999999999</v>
      </c>
      <c r="GA19" s="5">
        <v>18644.413</v>
      </c>
      <c r="GB19" s="5">
        <v>18800.57</v>
      </c>
      <c r="GC19" s="5">
        <v>18953.814999999999</v>
      </c>
      <c r="GD19" s="5">
        <v>19103.870999999999</v>
      </c>
      <c r="GE19" s="5">
        <v>19250.446</v>
      </c>
      <c r="GF19" s="5">
        <v>19393.174999999999</v>
      </c>
      <c r="GG19" s="5">
        <v>19531.917000000001</v>
      </c>
      <c r="GH19" s="5">
        <v>19666.348999999998</v>
      </c>
      <c r="GI19" s="5">
        <v>19795.804</v>
      </c>
      <c r="GJ19" s="5">
        <v>19919.475999999999</v>
      </c>
      <c r="GK19" s="5">
        <v>20036.696</v>
      </c>
      <c r="GL19" s="5">
        <v>20147.133999999998</v>
      </c>
      <c r="GM19" s="5">
        <v>20250.669000000002</v>
      </c>
      <c r="GN19" s="5">
        <v>20346.973000000002</v>
      </c>
      <c r="GO19" s="5">
        <v>20435.781999999999</v>
      </c>
      <c r="GP19" s="5">
        <v>20516.907999999999</v>
      </c>
      <c r="GQ19" s="5">
        <v>20590.252</v>
      </c>
      <c r="GR19" s="5">
        <v>20655.813999999998</v>
      </c>
      <c r="GS19" s="5">
        <v>20713.606</v>
      </c>
      <c r="GT19" s="5">
        <v>20763.690999999999</v>
      </c>
      <c r="GU19" s="5">
        <v>20806.239000000001</v>
      </c>
      <c r="GV19" s="5">
        <v>20841.361000000001</v>
      </c>
      <c r="GW19" s="5">
        <v>20869.348999999998</v>
      </c>
      <c r="GX19" s="5">
        <v>20890.665000000001</v>
      </c>
      <c r="GY19" s="5">
        <v>20905.897000000001</v>
      </c>
      <c r="GZ19" s="5">
        <v>20915.613000000001</v>
      </c>
      <c r="HA19" s="5">
        <v>20920.153999999999</v>
      </c>
      <c r="HB19" s="5">
        <v>20919.87</v>
      </c>
      <c r="HC19" s="5">
        <v>20915.416000000001</v>
      </c>
      <c r="HD19" s="5">
        <v>20907.512999999999</v>
      </c>
      <c r="HE19" s="5">
        <v>20896.769</v>
      </c>
      <c r="HF19" s="5">
        <v>20883.580000000002</v>
      </c>
      <c r="HG19" s="5">
        <v>20868.25</v>
      </c>
      <c r="HH19" s="5">
        <v>20851.145</v>
      </c>
      <c r="HI19" s="5">
        <v>20832.592000000001</v>
      </c>
      <c r="HJ19" s="5">
        <v>20812.877</v>
      </c>
      <c r="HK19" s="5">
        <v>20792.235000000001</v>
      </c>
      <c r="HL19" s="5">
        <v>20770.843000000001</v>
      </c>
      <c r="HM19" s="5">
        <v>20748.84</v>
      </c>
      <c r="HN19" s="5">
        <v>20726.274000000001</v>
      </c>
      <c r="HO19" s="5">
        <v>20703.201000000001</v>
      </c>
      <c r="HP19" s="5">
        <v>20679.685000000001</v>
      </c>
      <c r="HQ19" s="5">
        <v>20655.735000000001</v>
      </c>
      <c r="HR19" s="5">
        <v>20631.251</v>
      </c>
      <c r="HS19" s="5">
        <v>20606.046999999999</v>
      </c>
      <c r="HT19" s="5">
        <v>20579.983</v>
      </c>
      <c r="HU19" s="5">
        <v>20552.990000000002</v>
      </c>
      <c r="HV19" s="5">
        <v>20524.996999999999</v>
      </c>
      <c r="HW19" s="5">
        <v>20495.808000000001</v>
      </c>
      <c r="HX19" s="5">
        <v>20465.2</v>
      </c>
      <c r="HY19" s="5">
        <v>20432.973000000002</v>
      </c>
      <c r="HZ19" s="5">
        <v>20398.991000000002</v>
      </c>
      <c r="IA19" s="5">
        <v>20363.182000000001</v>
      </c>
      <c r="IB19" s="5">
        <v>20325.492999999999</v>
      </c>
      <c r="IC19" s="5">
        <v>20285.883999999998</v>
      </c>
      <c r="ID19" s="5">
        <v>20244.311000000002</v>
      </c>
      <c r="IE19" s="5">
        <v>20200.694</v>
      </c>
      <c r="IF19" s="5">
        <v>20154.932000000001</v>
      </c>
      <c r="IG19" s="5">
        <v>20106.911</v>
      </c>
      <c r="IH19" s="5">
        <v>20056.472000000002</v>
      </c>
      <c r="II19" s="5">
        <v>20003.435000000001</v>
      </c>
      <c r="IJ19" s="5">
        <v>9691.4709999999995</v>
      </c>
      <c r="IK19" s="5">
        <v>10311.771000000001</v>
      </c>
      <c r="IL19" s="5">
        <v>10988.851000000001</v>
      </c>
      <c r="IM19" s="5">
        <v>11701.132</v>
      </c>
      <c r="IN19" s="5">
        <v>12418.835999999999</v>
      </c>
      <c r="IO19" s="5">
        <v>13118.998</v>
      </c>
      <c r="IP19" s="5">
        <v>13794.166999999999</v>
      </c>
      <c r="IQ19" s="5">
        <v>14445.663</v>
      </c>
      <c r="IR19" s="5">
        <v>15070.082</v>
      </c>
      <c r="IS19" s="5">
        <v>15666.289000000001</v>
      </c>
      <c r="IT19" s="5">
        <v>16233.786</v>
      </c>
      <c r="IU19" s="5">
        <v>16772.695</v>
      </c>
      <c r="IV19" s="5">
        <v>17282.686000000002</v>
      </c>
      <c r="IW19" s="5">
        <v>17763.296999999999</v>
      </c>
      <c r="IX19" s="5">
        <v>18214.474999999999</v>
      </c>
      <c r="IY19" s="5">
        <v>18638.79</v>
      </c>
      <c r="IZ19" s="5">
        <v>19033.843000000001</v>
      </c>
      <c r="JA19" s="5">
        <v>19407.137999999999</v>
      </c>
      <c r="JB19" s="5">
        <v>19783.300999999999</v>
      </c>
      <c r="JC19" s="5">
        <v>20194.530999999999</v>
      </c>
      <c r="JD19" s="5">
        <v>20663.84</v>
      </c>
      <c r="JE19" s="5">
        <v>21202.646000000001</v>
      </c>
      <c r="JF19" s="5">
        <v>21805.322</v>
      </c>
      <c r="JG19" s="5">
        <v>22456.645</v>
      </c>
      <c r="JH19" s="5">
        <v>23132.686000000002</v>
      </c>
      <c r="JI19" s="5">
        <v>23816.174999999999</v>
      </c>
      <c r="JJ19" s="5">
        <v>24498.312999999998</v>
      </c>
      <c r="JK19" s="5">
        <v>25184.589</v>
      </c>
      <c r="JL19" s="5">
        <v>25888.535</v>
      </c>
      <c r="JM19" s="5">
        <v>26630.303</v>
      </c>
      <c r="JN19" s="5">
        <v>27421.468000000001</v>
      </c>
      <c r="JO19" s="5">
        <v>28267.591</v>
      </c>
      <c r="JP19" s="5">
        <v>29154.905999999999</v>
      </c>
      <c r="JQ19" s="5">
        <v>30052.058000000001</v>
      </c>
      <c r="JR19" s="5">
        <v>30916.602999999999</v>
      </c>
      <c r="JS19" s="5">
        <v>31717.675999999999</v>
      </c>
      <c r="JT19" s="5">
        <v>32443.442999999999</v>
      </c>
      <c r="JU19" s="5">
        <v>33101.182999999997</v>
      </c>
      <c r="JV19" s="5">
        <v>33702.756999999998</v>
      </c>
      <c r="JW19" s="5">
        <v>34268.529000000002</v>
      </c>
      <c r="JX19" s="5">
        <v>34813.866999999998</v>
      </c>
      <c r="JY19" s="5">
        <v>35340.68</v>
      </c>
      <c r="JZ19" s="5">
        <v>35844.913</v>
      </c>
      <c r="KA19" s="5">
        <v>36329.421999999999</v>
      </c>
      <c r="KB19" s="5">
        <v>36796.733</v>
      </c>
      <c r="KC19" s="5">
        <v>37248.921999999999</v>
      </c>
      <c r="KD19" s="5">
        <v>37688.055999999997</v>
      </c>
      <c r="KE19" s="5">
        <v>38115.319000000003</v>
      </c>
      <c r="KF19" s="5">
        <v>38530.652999999998</v>
      </c>
      <c r="KG19" s="5">
        <v>38933.197999999997</v>
      </c>
      <c r="KH19" s="5">
        <v>39322.336000000003</v>
      </c>
      <c r="KI19" s="5">
        <v>39698.887999999999</v>
      </c>
      <c r="KJ19" s="5">
        <v>40063.489000000001</v>
      </c>
      <c r="KK19" s="5">
        <v>40415.057000000001</v>
      </c>
      <c r="KL19" s="5">
        <v>40752</v>
      </c>
      <c r="KM19" s="5">
        <v>41073.375999999997</v>
      </c>
      <c r="KN19" s="5">
        <v>41378.724000000002</v>
      </c>
      <c r="KO19" s="5">
        <v>41668.966</v>
      </c>
      <c r="KP19" s="5">
        <v>41946.260999999999</v>
      </c>
      <c r="KQ19" s="5">
        <v>42213.572</v>
      </c>
      <c r="KR19" s="5">
        <v>42473.029000000002</v>
      </c>
      <c r="KS19" s="5">
        <v>42725.264000000003</v>
      </c>
      <c r="KT19" s="5">
        <v>42969.737999999998</v>
      </c>
      <c r="KU19" s="5">
        <v>43205.819000000003</v>
      </c>
      <c r="KV19" s="5">
        <v>43432.493999999999</v>
      </c>
      <c r="KW19" s="5">
        <v>43648.832000000002</v>
      </c>
      <c r="KX19" s="5">
        <v>43854.775999999998</v>
      </c>
      <c r="KY19" s="5">
        <v>44050.203999999998</v>
      </c>
      <c r="KZ19" s="5">
        <v>44234.091999999997</v>
      </c>
      <c r="LA19" s="5">
        <v>44405.178999999996</v>
      </c>
      <c r="LB19" s="5">
        <v>44562.483999999997</v>
      </c>
      <c r="LC19" s="5">
        <v>44705.608</v>
      </c>
      <c r="LD19" s="5">
        <v>44834.544000000002</v>
      </c>
      <c r="LE19" s="5">
        <v>44949.035000000003</v>
      </c>
      <c r="LF19" s="5">
        <v>45048.974000000002</v>
      </c>
      <c r="LG19" s="5">
        <v>45134.338000000003</v>
      </c>
      <c r="LH19" s="5">
        <v>45205.190999999999</v>
      </c>
      <c r="LI19" s="5">
        <v>45261.749000000003</v>
      </c>
      <c r="LJ19" s="5">
        <v>45304.267</v>
      </c>
      <c r="LK19" s="5">
        <v>45333.105000000003</v>
      </c>
      <c r="LL19" s="5">
        <v>45348.771999999997</v>
      </c>
      <c r="LM19" s="5">
        <v>45351.656000000003</v>
      </c>
      <c r="LN19" s="5">
        <v>45342.457999999999</v>
      </c>
      <c r="LO19" s="5">
        <v>45322.262999999999</v>
      </c>
      <c r="LP19" s="5">
        <v>45292.436999999998</v>
      </c>
      <c r="LQ19" s="5">
        <v>45254.186999999998</v>
      </c>
      <c r="LR19" s="5">
        <v>45208.252</v>
      </c>
      <c r="LS19" s="5">
        <v>45155.319000000003</v>
      </c>
      <c r="LT19" s="5">
        <v>45096.571000000004</v>
      </c>
      <c r="LU19" s="5">
        <v>45033.264000000003</v>
      </c>
      <c r="LV19" s="5">
        <v>44966.464999999997</v>
      </c>
      <c r="LW19" s="5">
        <v>44896.883000000002</v>
      </c>
      <c r="LX19" s="5">
        <v>44825.010999999999</v>
      </c>
      <c r="LY19" s="5">
        <v>44751.402999999998</v>
      </c>
      <c r="LZ19" s="5">
        <v>44676.478999999999</v>
      </c>
      <c r="MA19" s="5">
        <v>44600.603000000003</v>
      </c>
      <c r="MB19" s="5">
        <v>44524.110999999997</v>
      </c>
      <c r="MC19" s="5">
        <v>44447.226000000002</v>
      </c>
      <c r="MD19" s="5">
        <v>44370.017</v>
      </c>
      <c r="ME19" s="5">
        <v>44292.358</v>
      </c>
      <c r="MF19" s="5">
        <v>44214.175999999999</v>
      </c>
      <c r="MG19" s="5">
        <v>44135.485999999997</v>
      </c>
      <c r="MH19" s="5">
        <v>44056.232000000004</v>
      </c>
      <c r="MI19" s="5">
        <v>43976.076000000001</v>
      </c>
      <c r="MJ19" s="5">
        <v>43894.546999999999</v>
      </c>
      <c r="MK19" s="5">
        <v>43811.264000000003</v>
      </c>
      <c r="ML19" s="5">
        <v>43726.061999999998</v>
      </c>
      <c r="MM19" s="5">
        <v>43638.807999999997</v>
      </c>
      <c r="MN19" s="5">
        <v>43549.19</v>
      </c>
      <c r="MO19" s="5">
        <v>43456.864999999998</v>
      </c>
      <c r="MP19" s="5">
        <v>43361.552000000003</v>
      </c>
      <c r="MQ19" s="5">
        <v>43263.063000000002</v>
      </c>
      <c r="MR19" s="5">
        <v>43161.353000000003</v>
      </c>
      <c r="MS19" s="5">
        <v>43056.375999999997</v>
      </c>
      <c r="MT19" s="5">
        <v>42948.148999999998</v>
      </c>
      <c r="MU19" s="5">
        <v>42836.724000000002</v>
      </c>
      <c r="MV19" s="5">
        <v>42722.078000000001</v>
      </c>
      <c r="MW19" s="5">
        <v>42604.21</v>
      </c>
      <c r="MX19" s="5">
        <v>42483.110999999997</v>
      </c>
      <c r="MY19" s="5">
        <v>42358.728999999999</v>
      </c>
      <c r="MZ19" s="5">
        <v>42231.012000000002</v>
      </c>
      <c r="NA19" s="16">
        <v>6.056</v>
      </c>
      <c r="NB19" s="16">
        <v>4.2610000000000001</v>
      </c>
      <c r="NC19" s="16">
        <v>2.7629999999999999</v>
      </c>
      <c r="ND19" s="16">
        <v>2.0630000000000002</v>
      </c>
      <c r="NE19" s="16">
        <v>2.84</v>
      </c>
      <c r="NF19" s="16">
        <v>2.819</v>
      </c>
      <c r="NG19" s="16">
        <v>2.911</v>
      </c>
      <c r="NH19" s="16">
        <v>1.863</v>
      </c>
      <c r="NI19" s="16">
        <v>1.3520000000000001</v>
      </c>
      <c r="NJ19" s="16">
        <v>1.083</v>
      </c>
      <c r="NK19" s="16">
        <v>0.871</v>
      </c>
      <c r="NL19" s="16">
        <v>0.67</v>
      </c>
      <c r="NM19" s="16">
        <v>0.54600000000000004</v>
      </c>
      <c r="NN19" s="16">
        <v>0.41399999999999998</v>
      </c>
      <c r="NO19" s="16">
        <v>0.255</v>
      </c>
      <c r="NP19" s="16">
        <v>9.5000000000000001E-2</v>
      </c>
      <c r="NQ19" s="16">
        <v>-4.2000000000000003E-2</v>
      </c>
      <c r="NR19" s="16">
        <v>-0.128</v>
      </c>
      <c r="NS19" s="16">
        <v>-0.16300000000000001</v>
      </c>
      <c r="NT19" s="16">
        <v>-0.17399999999999999</v>
      </c>
      <c r="NU19" s="16">
        <v>-0.183</v>
      </c>
      <c r="NV19" s="16">
        <v>-0.20599999999999999</v>
      </c>
      <c r="NW19" s="16">
        <v>-0.24399999999999999</v>
      </c>
      <c r="NX19" s="182">
        <v>-0.28499999999999998</v>
      </c>
      <c r="NY19" s="16">
        <v>63.23</v>
      </c>
      <c r="NZ19" s="16">
        <v>66.430000000000007</v>
      </c>
      <c r="OA19" s="16">
        <v>68.45</v>
      </c>
      <c r="OB19" s="16">
        <v>70.27</v>
      </c>
      <c r="OC19" s="16">
        <v>71.569999999999993</v>
      </c>
      <c r="OD19" s="16">
        <v>72.14</v>
      </c>
      <c r="OE19" s="16">
        <v>73.11</v>
      </c>
      <c r="OF19" s="16">
        <v>73.709999999999994</v>
      </c>
      <c r="OG19" s="16">
        <v>74.47</v>
      </c>
      <c r="OH19" s="16">
        <v>75.23</v>
      </c>
      <c r="OI19" s="16">
        <v>75.97</v>
      </c>
      <c r="OJ19" s="16">
        <v>76.72</v>
      </c>
      <c r="OK19" s="16">
        <v>77.47</v>
      </c>
      <c r="OL19" s="16">
        <v>78.22</v>
      </c>
      <c r="OM19" s="16">
        <v>78.98</v>
      </c>
      <c r="ON19" s="16">
        <v>79.760000000000005</v>
      </c>
      <c r="OO19" s="16">
        <v>80.5</v>
      </c>
      <c r="OP19" s="16">
        <v>81.239999999999995</v>
      </c>
      <c r="OQ19" s="16">
        <v>81.97</v>
      </c>
      <c r="OR19" s="16">
        <v>82.66</v>
      </c>
      <c r="OS19" s="16">
        <v>83.28</v>
      </c>
      <c r="OT19" s="16">
        <v>83.86</v>
      </c>
      <c r="OU19" s="16">
        <v>84.38</v>
      </c>
      <c r="OV19" s="16">
        <v>84.84</v>
      </c>
      <c r="OW19" s="16">
        <v>66.47</v>
      </c>
      <c r="OX19" s="16">
        <v>69.53</v>
      </c>
      <c r="OY19" s="16">
        <v>72.22</v>
      </c>
      <c r="OZ19" s="16">
        <v>73.95</v>
      </c>
      <c r="PA19" s="16">
        <v>74.709999999999994</v>
      </c>
      <c r="PB19" s="16">
        <v>75.069999999999993</v>
      </c>
      <c r="PC19" s="16">
        <v>76.010000000000005</v>
      </c>
      <c r="PD19" s="16">
        <v>76.510000000000005</v>
      </c>
      <c r="PE19" s="16">
        <v>77.37</v>
      </c>
      <c r="PF19" s="16">
        <v>78.17</v>
      </c>
      <c r="PG19" s="16">
        <v>78.91</v>
      </c>
      <c r="PH19" s="16">
        <v>79.62</v>
      </c>
      <c r="PI19" s="16">
        <v>80.290000000000006</v>
      </c>
      <c r="PJ19" s="16">
        <v>80.930000000000007</v>
      </c>
      <c r="PK19" s="16">
        <v>81.55</v>
      </c>
      <c r="PL19" s="16">
        <v>82.16</v>
      </c>
      <c r="PM19" s="16">
        <v>82.75</v>
      </c>
      <c r="PN19" s="16">
        <v>83.31</v>
      </c>
      <c r="PO19" s="16">
        <v>83.87</v>
      </c>
      <c r="PP19" s="16">
        <v>84.43</v>
      </c>
      <c r="PQ19" s="16">
        <v>84.95</v>
      </c>
      <c r="PR19" s="16">
        <v>85.48</v>
      </c>
      <c r="PS19" s="16">
        <v>86.01</v>
      </c>
      <c r="PT19" s="16">
        <v>86.53</v>
      </c>
      <c r="PU19" s="16">
        <v>64.736999999999995</v>
      </c>
      <c r="PV19" s="16">
        <v>67.835999999999999</v>
      </c>
      <c r="PW19" s="16">
        <v>70.108999999999995</v>
      </c>
      <c r="PX19" s="16">
        <v>71.902000000000001</v>
      </c>
      <c r="PY19" s="16">
        <v>73.013999999999996</v>
      </c>
      <c r="PZ19" s="16">
        <v>73.460999999999999</v>
      </c>
      <c r="QA19" s="16">
        <v>74.382000000000005</v>
      </c>
      <c r="QB19" s="16">
        <v>74.900999999999996</v>
      </c>
      <c r="QC19" s="16">
        <v>75.686999999999998</v>
      </c>
      <c r="QD19" s="16">
        <v>76.400999999999996</v>
      </c>
      <c r="QE19" s="16">
        <v>77.096999999999994</v>
      </c>
      <c r="QF19" s="16">
        <v>77.822999999999993</v>
      </c>
      <c r="QG19" s="16">
        <v>78.566000000000003</v>
      </c>
      <c r="QH19" s="16">
        <v>79.322999999999993</v>
      </c>
      <c r="QI19" s="16">
        <v>80.066999999999993</v>
      </c>
      <c r="QJ19" s="16">
        <v>80.805999999999997</v>
      </c>
      <c r="QK19" s="16">
        <v>81.492000000000004</v>
      </c>
      <c r="QL19" s="16">
        <v>82.16</v>
      </c>
      <c r="QM19" s="16">
        <v>82.817999999999998</v>
      </c>
      <c r="QN19" s="16">
        <v>83.453999999999994</v>
      </c>
      <c r="QO19" s="16">
        <v>84.043999999999997</v>
      </c>
      <c r="QP19" s="16">
        <v>84.611999999999995</v>
      </c>
      <c r="QQ19" s="16">
        <v>85.147000000000006</v>
      </c>
      <c r="QR19" s="16">
        <v>85.638999999999996</v>
      </c>
      <c r="QS19" s="5">
        <v>59.045000000000002</v>
      </c>
      <c r="QT19" s="5">
        <v>42.768999999999998</v>
      </c>
      <c r="QU19" s="5">
        <v>30.035</v>
      </c>
      <c r="QV19" s="5">
        <v>21.751000000000001</v>
      </c>
      <c r="QW19" s="5">
        <v>16.318000000000001</v>
      </c>
      <c r="QX19" s="5">
        <v>12.195</v>
      </c>
      <c r="QY19" s="5">
        <v>8.6869999999999994</v>
      </c>
      <c r="QZ19" s="5">
        <v>6.3049999999999997</v>
      </c>
      <c r="RA19" s="5">
        <v>5.2949999999999999</v>
      </c>
      <c r="RB19" s="5">
        <v>4.6109999999999998</v>
      </c>
      <c r="RC19" s="5">
        <v>4.0890000000000004</v>
      </c>
      <c r="RD19" s="5">
        <v>3.661</v>
      </c>
      <c r="RE19" s="5">
        <v>3.3170000000000002</v>
      </c>
      <c r="RF19" s="5">
        <v>3.032</v>
      </c>
      <c r="RG19" s="5">
        <v>2.7919999999999998</v>
      </c>
      <c r="RH19" s="5">
        <v>2.5790000000000002</v>
      </c>
      <c r="RI19" s="5">
        <v>2.4049999999999998</v>
      </c>
      <c r="RJ19" s="5">
        <v>2.2879999999999998</v>
      </c>
      <c r="RK19" s="5">
        <v>2.181</v>
      </c>
      <c r="RL19" s="5">
        <v>2.085</v>
      </c>
      <c r="RM19" s="5">
        <v>2.0030000000000001</v>
      </c>
      <c r="RN19" s="5">
        <v>1.923</v>
      </c>
      <c r="RO19" s="5">
        <v>1.8460000000000001</v>
      </c>
      <c r="RP19" s="5">
        <v>1.7749999999999999</v>
      </c>
      <c r="RQ19" s="5">
        <v>79.683000000000007</v>
      </c>
      <c r="RR19" s="5">
        <v>54.825000000000003</v>
      </c>
      <c r="RS19" s="5">
        <v>36.781999999999996</v>
      </c>
      <c r="RT19" s="5">
        <v>25.858000000000001</v>
      </c>
      <c r="RU19" s="5">
        <v>19.084</v>
      </c>
      <c r="RV19" s="5">
        <v>14.191000000000001</v>
      </c>
      <c r="RW19" s="5">
        <v>10.163</v>
      </c>
      <c r="RX19" s="5">
        <v>7.3550000000000004</v>
      </c>
      <c r="RY19" s="5">
        <v>6.1970000000000001</v>
      </c>
      <c r="RZ19" s="5">
        <v>5.4089999999999998</v>
      </c>
      <c r="SA19" s="5">
        <v>4.8049999999999997</v>
      </c>
      <c r="SB19" s="5">
        <v>4.3070000000000004</v>
      </c>
      <c r="SC19" s="5">
        <v>3.9060000000000001</v>
      </c>
      <c r="SD19" s="5">
        <v>3.5720000000000001</v>
      </c>
      <c r="SE19" s="5">
        <v>3.3029999999999999</v>
      </c>
      <c r="SF19" s="5">
        <v>3.0649999999999999</v>
      </c>
      <c r="SG19" s="5">
        <v>2.8690000000000002</v>
      </c>
      <c r="SH19" s="5">
        <v>2.7309999999999999</v>
      </c>
      <c r="SI19" s="5">
        <v>2.6070000000000002</v>
      </c>
      <c r="SJ19" s="5">
        <v>2.4940000000000002</v>
      </c>
      <c r="SK19" s="5">
        <v>2.3959999999999999</v>
      </c>
      <c r="SL19" s="5">
        <v>2.302</v>
      </c>
      <c r="SM19" s="5">
        <v>2.2120000000000002</v>
      </c>
      <c r="SN19" s="5">
        <v>2.1269999999999998</v>
      </c>
      <c r="SO19" s="16">
        <v>7.0149999999999997</v>
      </c>
      <c r="SP19" s="16">
        <v>6.2169999999999996</v>
      </c>
      <c r="SQ19" s="16">
        <v>5.55</v>
      </c>
      <c r="SR19" s="16">
        <v>4.4000000000000004</v>
      </c>
      <c r="SS19" s="16">
        <v>3.65</v>
      </c>
      <c r="ST19" s="16">
        <v>3.2250000000000001</v>
      </c>
      <c r="SU19" s="16">
        <v>2.7250000000000001</v>
      </c>
      <c r="SV19" s="16">
        <v>2.34</v>
      </c>
      <c r="SW19" s="16">
        <v>2.1745999999999999</v>
      </c>
      <c r="SX19" s="16">
        <v>2.0375000000000001</v>
      </c>
      <c r="SY19" s="16">
        <v>1.9214</v>
      </c>
      <c r="SZ19" s="16">
        <v>1.8255999999999999</v>
      </c>
      <c r="TA19" s="16">
        <v>1.7513000000000001</v>
      </c>
      <c r="TB19" s="16">
        <v>1.7028000000000001</v>
      </c>
      <c r="TC19" s="16">
        <v>1.6658999999999999</v>
      </c>
      <c r="TD19" s="16">
        <v>1.6487000000000001</v>
      </c>
      <c r="TE19" s="16">
        <v>1.6419999999999999</v>
      </c>
      <c r="TF19" s="16">
        <v>1.6411</v>
      </c>
      <c r="TG19" s="16">
        <v>1.6473</v>
      </c>
      <c r="TH19" s="16">
        <v>1.6549</v>
      </c>
      <c r="TI19" s="16">
        <v>1.6649</v>
      </c>
      <c r="TJ19" s="16">
        <v>1.6719999999999999</v>
      </c>
      <c r="TK19" s="16">
        <v>1.6783999999999999</v>
      </c>
      <c r="TL19" s="16">
        <v>1.6878</v>
      </c>
      <c r="TM19" s="5">
        <v>1753.3320000000001</v>
      </c>
      <c r="TN19" s="5">
        <v>2474.7069999999999</v>
      </c>
      <c r="TO19" s="5">
        <v>1730.2539999999999</v>
      </c>
      <c r="TP19" s="5">
        <v>3440.0790000000002</v>
      </c>
      <c r="TQ19" s="5">
        <v>293.09899999999999</v>
      </c>
      <c r="TR19" s="5">
        <v>2316.6669999999999</v>
      </c>
      <c r="TS19" s="5">
        <v>3218.4760000000001</v>
      </c>
      <c r="TT19" s="5">
        <v>2357.2510000000002</v>
      </c>
      <c r="TU19" s="5">
        <v>4881.9840000000004</v>
      </c>
      <c r="TV19" s="5">
        <v>344.62</v>
      </c>
      <c r="TW19" s="5">
        <v>2695.1190000000001</v>
      </c>
      <c r="TX19" s="5">
        <v>4123.848</v>
      </c>
      <c r="TY19" s="5">
        <v>2991.18</v>
      </c>
      <c r="TZ19" s="5">
        <v>5966.3130000000001</v>
      </c>
      <c r="UA19" s="5">
        <v>457.32600000000002</v>
      </c>
      <c r="UB19" s="5">
        <v>2742.1219999999998</v>
      </c>
      <c r="UC19" s="5">
        <v>5043.6970000000001</v>
      </c>
      <c r="UD19" s="5">
        <v>3093.1579999999999</v>
      </c>
      <c r="UE19" s="5">
        <v>7217.1360000000004</v>
      </c>
      <c r="UF19" s="5">
        <v>542.67700000000002</v>
      </c>
      <c r="UG19" s="5">
        <v>2695.6550000000002</v>
      </c>
      <c r="UH19" s="5">
        <v>5212.8909999999996</v>
      </c>
      <c r="UI19" s="5">
        <v>3751.5970000000002</v>
      </c>
      <c r="UJ19" s="5">
        <v>8383.5619999999999</v>
      </c>
      <c r="UK19" s="5">
        <v>620.13499999999999</v>
      </c>
      <c r="UL19" s="5">
        <v>2736.0250000000001</v>
      </c>
      <c r="UM19" s="5">
        <v>5331.4440000000004</v>
      </c>
      <c r="UN19" s="5">
        <v>4382.2650000000003</v>
      </c>
      <c r="UO19" s="5">
        <v>10660.388999999999</v>
      </c>
      <c r="UP19" s="5">
        <v>706.05200000000002</v>
      </c>
      <c r="UQ19" s="5">
        <v>2919.9070000000002</v>
      </c>
      <c r="UR19" s="5">
        <v>5225.2129999999997</v>
      </c>
      <c r="US19" s="5">
        <v>5075.7079999999996</v>
      </c>
      <c r="UT19" s="5">
        <v>13386.375</v>
      </c>
      <c r="UU19" s="5">
        <v>814.26499999999999</v>
      </c>
      <c r="UV19" s="5">
        <v>2983.7890000000002</v>
      </c>
      <c r="UW19" s="5">
        <v>5206.6120000000001</v>
      </c>
      <c r="UX19" s="5">
        <v>4831.5240000000003</v>
      </c>
      <c r="UY19" s="5">
        <v>17737.651000000002</v>
      </c>
      <c r="UZ19" s="5">
        <v>958.1</v>
      </c>
      <c r="VA19" s="5">
        <v>2978.337</v>
      </c>
      <c r="VB19" s="5">
        <v>5619.3779999999997</v>
      </c>
      <c r="VC19" s="5">
        <v>4551.9129999999996</v>
      </c>
      <c r="VD19" s="5">
        <v>20446.29</v>
      </c>
      <c r="VE19" s="5">
        <v>1217.9490000000001</v>
      </c>
      <c r="VF19" s="5">
        <v>2807.8969999999999</v>
      </c>
      <c r="VG19" s="5">
        <v>5925.768</v>
      </c>
      <c r="VH19" s="5">
        <v>4983.076</v>
      </c>
      <c r="VI19" s="5">
        <v>21887.963</v>
      </c>
      <c r="VJ19" s="5">
        <v>1644.2180000000001</v>
      </c>
      <c r="VK19" s="5">
        <v>2574.7849999999999</v>
      </c>
      <c r="VL19" s="5">
        <v>5742.8339999999998</v>
      </c>
      <c r="VM19" s="5">
        <v>5700.5069999999996</v>
      </c>
      <c r="VN19" s="5">
        <v>22925.485000000001</v>
      </c>
      <c r="VO19" s="5">
        <v>2378.7249999999999</v>
      </c>
      <c r="VP19" s="5">
        <v>2429.8589999999999</v>
      </c>
      <c r="VQ19" s="5">
        <v>5365.2250000000004</v>
      </c>
      <c r="VR19" s="5">
        <v>5998.826</v>
      </c>
      <c r="VS19" s="5">
        <v>23897.022000000001</v>
      </c>
      <c r="VT19" s="5">
        <v>3382.444</v>
      </c>
      <c r="VU19" s="5">
        <v>2399.0450000000001</v>
      </c>
      <c r="VV19" s="5">
        <v>5003.6809999999996</v>
      </c>
      <c r="VW19" s="5">
        <v>5794.9089999999997</v>
      </c>
      <c r="VX19" s="5">
        <v>24488.280999999999</v>
      </c>
      <c r="VY19" s="5">
        <v>4787.1130000000003</v>
      </c>
      <c r="VZ19" s="5">
        <v>2429.1419999999998</v>
      </c>
      <c r="WA19" s="5">
        <v>4829.54</v>
      </c>
      <c r="WB19" s="5">
        <v>5373.4129999999996</v>
      </c>
      <c r="WC19" s="5">
        <v>24608.695</v>
      </c>
      <c r="WD19" s="5">
        <v>6408.0420000000004</v>
      </c>
      <c r="WE19" s="5">
        <v>2438.1869999999999</v>
      </c>
      <c r="WF19" s="5">
        <v>4829.8760000000002</v>
      </c>
      <c r="WG19" s="5">
        <v>5015.9449999999997</v>
      </c>
      <c r="WH19" s="5">
        <v>24597.477999999999</v>
      </c>
      <c r="WI19" s="5">
        <v>7680.9979999999996</v>
      </c>
      <c r="WJ19" s="25">
        <v>18.091495088826001</v>
      </c>
      <c r="WK19" s="25">
        <v>25.534895579835101</v>
      </c>
      <c r="WL19" s="25">
        <v>17.853368183220098</v>
      </c>
      <c r="WM19" s="25">
        <v>53.349310955994198</v>
      </c>
      <c r="WN19" s="25">
        <v>35.4959427727741</v>
      </c>
      <c r="WO19" s="25">
        <v>4.7182620677500902</v>
      </c>
      <c r="WP19" s="25">
        <v>3.0242983753446699</v>
      </c>
      <c r="WQ19" s="25">
        <v>0.332292177317561</v>
      </c>
      <c r="WR19" s="25">
        <v>17.658871508327099</v>
      </c>
      <c r="WS19" s="25">
        <v>24.532940701721301</v>
      </c>
      <c r="WT19" s="25">
        <v>17.9682244025039</v>
      </c>
      <c r="WU19" s="25">
        <v>55.181310340926998</v>
      </c>
      <c r="WV19" s="25">
        <v>37.213085938422999</v>
      </c>
      <c r="WW19" s="25">
        <v>4.0424733657250398</v>
      </c>
      <c r="WX19" s="25">
        <v>2.6268774490246898</v>
      </c>
      <c r="WY19" s="25">
        <v>0.31593114047277099</v>
      </c>
      <c r="WZ19" s="25">
        <v>16.601912825510901</v>
      </c>
      <c r="XA19" s="25">
        <v>25.402872749462102</v>
      </c>
      <c r="XB19" s="25">
        <v>18.425646364933002</v>
      </c>
      <c r="XC19" s="25">
        <v>55.178089695158</v>
      </c>
      <c r="XD19" s="25">
        <v>36.752443330224999</v>
      </c>
      <c r="XE19" s="25">
        <v>4.3087792336303998</v>
      </c>
      <c r="XF19" s="25">
        <v>2.8171247298689299</v>
      </c>
      <c r="XG19" s="25">
        <v>0.31693777409656598</v>
      </c>
      <c r="XH19" s="25">
        <v>14.711909946943999</v>
      </c>
      <c r="XI19" s="25">
        <v>27.060216891761801</v>
      </c>
      <c r="XJ19" s="25">
        <v>16.595272547198601</v>
      </c>
      <c r="XK19" s="25">
        <v>55.316326864565802</v>
      </c>
      <c r="XL19" s="25">
        <v>38.721054317367198</v>
      </c>
      <c r="XM19" s="25">
        <v>4.3114172110957796</v>
      </c>
      <c r="XN19" s="25">
        <v>2.9115462967284902</v>
      </c>
      <c r="XO19" s="25">
        <v>0.33665811997452599</v>
      </c>
      <c r="XP19" s="25">
        <v>13.045276192614701</v>
      </c>
      <c r="XQ19" s="25">
        <v>25.227116547553599</v>
      </c>
      <c r="XR19" s="25">
        <v>18.155371896027098</v>
      </c>
      <c r="XS19" s="25">
        <v>58.7265435659587</v>
      </c>
      <c r="XT19" s="25">
        <v>40.571171669931601</v>
      </c>
      <c r="XU19" s="25">
        <v>4.4294042152862199</v>
      </c>
      <c r="XV19" s="25">
        <v>3.00106369387297</v>
      </c>
      <c r="XW19" s="25">
        <v>0.408592981749762</v>
      </c>
      <c r="XX19" s="25">
        <v>11.488095800438099</v>
      </c>
      <c r="XY19" s="25">
        <v>22.385811323606699</v>
      </c>
      <c r="XZ19" s="25">
        <v>18.400372855842701</v>
      </c>
      <c r="YA19" s="25">
        <v>63.161502634239099</v>
      </c>
      <c r="YB19" s="25">
        <v>44.761129778396402</v>
      </c>
      <c r="YC19" s="25">
        <v>4.4469189531904298</v>
      </c>
      <c r="YD19" s="25">
        <v>2.96459024171598</v>
      </c>
      <c r="YE19" s="25">
        <v>0.466435101354437</v>
      </c>
      <c r="YF19" s="25">
        <v>10.6482519462488</v>
      </c>
      <c r="YG19" s="25">
        <v>19.055190626555799</v>
      </c>
      <c r="YH19" s="25">
        <v>18.509979115633101</v>
      </c>
      <c r="YI19" s="25">
        <v>67.3271139240248</v>
      </c>
      <c r="YJ19" s="25">
        <v>48.8171348083917</v>
      </c>
      <c r="YK19" s="25">
        <v>4.4554179229208302</v>
      </c>
      <c r="YL19" s="25">
        <v>2.9694435031705799</v>
      </c>
      <c r="YM19" s="25">
        <v>0.47675784534949001</v>
      </c>
      <c r="YN19" s="25">
        <v>9.4073380407820597</v>
      </c>
      <c r="YO19" s="25">
        <v>16.415490214352399</v>
      </c>
      <c r="YP19" s="25">
        <v>15.232906723683</v>
      </c>
      <c r="YQ19" s="25">
        <v>71.156458625783301</v>
      </c>
      <c r="YR19" s="25">
        <v>55.9235519021003</v>
      </c>
      <c r="YS19" s="25">
        <v>5.1630516687288202</v>
      </c>
      <c r="YT19" s="25">
        <v>3.0207131190822398</v>
      </c>
      <c r="YU19" s="25">
        <v>0.46112457924092598</v>
      </c>
      <c r="YV19" s="25">
        <v>8.5550306721169491</v>
      </c>
      <c r="YW19" s="25">
        <v>16.141206031493098</v>
      </c>
      <c r="YX19" s="25">
        <v>13.0749996833158</v>
      </c>
      <c r="YY19" s="25">
        <v>71.805303903757704</v>
      </c>
      <c r="YZ19" s="25">
        <v>58.730304220441802</v>
      </c>
      <c r="ZA19" s="25">
        <v>5.85078928462615</v>
      </c>
      <c r="ZB19" s="25">
        <v>3.4984593926322498</v>
      </c>
      <c r="ZC19" s="25">
        <v>0.48690080880701903</v>
      </c>
      <c r="ZD19" s="25">
        <v>7.53819667586622</v>
      </c>
      <c r="ZE19" s="25">
        <v>15.908562400812601</v>
      </c>
      <c r="ZF19" s="25">
        <v>13.3777723822451</v>
      </c>
      <c r="ZG19" s="25">
        <v>72.139105126317503</v>
      </c>
      <c r="ZH19" s="25">
        <v>58.761332744072398</v>
      </c>
      <c r="ZI19" s="25">
        <v>7.7671563220004103</v>
      </c>
      <c r="ZJ19" s="25">
        <v>4.4141357970037403</v>
      </c>
      <c r="ZK19" s="25">
        <v>0.56035715610776604</v>
      </c>
      <c r="ZL19" s="25">
        <v>6.5478943061775396</v>
      </c>
      <c r="ZM19" s="25">
        <v>14.6045087453604</v>
      </c>
      <c r="ZN19" s="25">
        <v>14.4968676326859</v>
      </c>
      <c r="ZO19" s="25">
        <v>72.798299673752894</v>
      </c>
      <c r="ZP19" s="25">
        <v>58.301432041066903</v>
      </c>
      <c r="ZQ19" s="25">
        <v>10.337981955090401</v>
      </c>
      <c r="ZR19" s="25">
        <v>6.0492972747092102</v>
      </c>
      <c r="ZS19" s="25">
        <v>0.63287949118790898</v>
      </c>
      <c r="ZT19" s="25">
        <v>5.9158979286241298</v>
      </c>
      <c r="ZU19" s="25">
        <v>13.062537153020999</v>
      </c>
      <c r="ZV19" s="25">
        <v>14.60514470493</v>
      </c>
      <c r="ZW19" s="25">
        <v>72.786439566107305</v>
      </c>
      <c r="ZX19" s="25">
        <v>58.1812948611772</v>
      </c>
      <c r="ZY19" s="25">
        <v>13.8728089943227</v>
      </c>
      <c r="ZZ19" s="25">
        <v>8.2351253522476497</v>
      </c>
      <c r="AAA19" s="25">
        <v>0.90125535334616802</v>
      </c>
      <c r="AAB19" s="25">
        <v>5.6483963034517704</v>
      </c>
      <c r="AAC19" s="25">
        <v>11.780843320592901</v>
      </c>
      <c r="AAD19" s="25">
        <v>13.643738476952</v>
      </c>
      <c r="AAE19" s="25">
        <v>71.299812405656297</v>
      </c>
      <c r="AAF19" s="25">
        <v>57.656073928704302</v>
      </c>
      <c r="AAG19" s="25">
        <v>17.879633684708502</v>
      </c>
      <c r="AAH19" s="25">
        <v>11.270947970299</v>
      </c>
      <c r="AAI19" s="25">
        <v>1.2600608258949499</v>
      </c>
      <c r="AAJ19" s="25">
        <v>5.5651935886852604</v>
      </c>
      <c r="AAK19" s="25">
        <v>11.064534327058301</v>
      </c>
      <c r="AAL19" s="25">
        <v>12.3105539227258</v>
      </c>
      <c r="AAM19" s="25">
        <v>68.689370657157596</v>
      </c>
      <c r="AAN19" s="25">
        <v>56.378816734431702</v>
      </c>
      <c r="AAO19" s="25">
        <v>20.9795396128813</v>
      </c>
      <c r="AAP19" s="25">
        <v>14.680901427098901</v>
      </c>
      <c r="AAQ19" s="25">
        <v>1.90501317423568</v>
      </c>
      <c r="AAR19" s="25">
        <v>5.4713893417611104</v>
      </c>
      <c r="AAS19" s="25">
        <v>10.8384353080497</v>
      </c>
      <c r="AAT19" s="25">
        <v>11.255981601025701</v>
      </c>
      <c r="AAU19" s="25">
        <v>66.453708011429498</v>
      </c>
      <c r="AAV19" s="25">
        <v>55.197726410403902</v>
      </c>
      <c r="AAW19" s="25">
        <v>23.6783299602419</v>
      </c>
      <c r="AAX19" s="25">
        <v>17.236467338759699</v>
      </c>
      <c r="AAY19" s="25">
        <v>2.7714814999989699</v>
      </c>
      <c r="AAZ19" s="5">
        <v>886.53499999999997</v>
      </c>
      <c r="ABA19" s="5">
        <v>695.43200000000002</v>
      </c>
      <c r="ABB19" s="5">
        <v>556.56100000000004</v>
      </c>
      <c r="ABC19" s="5">
        <v>467.85399999999998</v>
      </c>
      <c r="ABD19" s="5">
        <v>455.04500000000002</v>
      </c>
      <c r="ABE19" s="5">
        <v>480.12799999999999</v>
      </c>
      <c r="ABF19" s="5">
        <v>431.82299999999998</v>
      </c>
      <c r="ABG19" s="5">
        <v>321.17500000000001</v>
      </c>
      <c r="ABH19" s="5">
        <v>239.68299999999999</v>
      </c>
      <c r="ABI19" s="5">
        <v>185.256</v>
      </c>
      <c r="ABJ19" s="5">
        <v>143.77600000000001</v>
      </c>
      <c r="ABK19" s="5">
        <v>110.705</v>
      </c>
      <c r="ABL19" s="5">
        <v>82.605000000000004</v>
      </c>
      <c r="ABM19" s="5">
        <v>59.734999999999999</v>
      </c>
      <c r="ABN19" s="5">
        <v>40.412999999999997</v>
      </c>
      <c r="ABO19" s="5">
        <v>23.140999999999998</v>
      </c>
      <c r="ABP19" s="5">
        <v>10.239000000000001</v>
      </c>
      <c r="ABQ19" s="5">
        <v>2.93</v>
      </c>
      <c r="ABR19" s="5">
        <v>0.496</v>
      </c>
      <c r="ABS19" s="5">
        <v>4.8000000000000001E-2</v>
      </c>
      <c r="ABT19" s="5">
        <v>3.0000000000000001E-3</v>
      </c>
      <c r="ABU19" s="5">
        <v>1510.712</v>
      </c>
      <c r="ABV19" s="5">
        <v>1510.498</v>
      </c>
      <c r="ABW19" s="5">
        <v>1340.8389999999999</v>
      </c>
      <c r="ABX19" s="5">
        <v>1128.96</v>
      </c>
      <c r="ABY19" s="5">
        <v>1228.06</v>
      </c>
      <c r="ABZ19" s="5">
        <v>1663.7919999999999</v>
      </c>
      <c r="ACA19" s="5">
        <v>2020.91</v>
      </c>
      <c r="ACB19" s="5">
        <v>2209.6179999999999</v>
      </c>
      <c r="ACC19" s="5">
        <v>2293.87</v>
      </c>
      <c r="ACD19" s="5">
        <v>1861.9079999999999</v>
      </c>
      <c r="ACE19" s="5">
        <v>1284.9749999999999</v>
      </c>
      <c r="ACF19" s="5">
        <v>898.452</v>
      </c>
      <c r="ACG19" s="5">
        <v>532.16600000000005</v>
      </c>
      <c r="ACH19" s="5">
        <v>315.25700000000001</v>
      </c>
      <c r="ACI19" s="5">
        <v>151.011</v>
      </c>
      <c r="ACJ19" s="5">
        <v>101.58</v>
      </c>
      <c r="ACK19" s="5">
        <v>50.137</v>
      </c>
      <c r="ACL19" s="5">
        <v>20.619</v>
      </c>
      <c r="ACM19" s="5">
        <v>6.6029999999999998</v>
      </c>
      <c r="ACN19" s="5">
        <v>1.254</v>
      </c>
      <c r="ACO19" s="5">
        <v>8.6999999999999994E-2</v>
      </c>
      <c r="ACP19" s="5">
        <v>1305.9929999999999</v>
      </c>
      <c r="ACQ19" s="5">
        <v>1417.2819999999999</v>
      </c>
      <c r="ACR19" s="5">
        <v>1495.259</v>
      </c>
      <c r="ACS19" s="5">
        <v>1491.6369999999999</v>
      </c>
      <c r="ACT19" s="5">
        <v>1448.606</v>
      </c>
      <c r="ACU19" s="5">
        <v>1539.8150000000001</v>
      </c>
      <c r="ACV19" s="5">
        <v>1777.9690000000001</v>
      </c>
      <c r="ACW19" s="5">
        <v>2015.546</v>
      </c>
      <c r="ACX19" s="5">
        <v>1988.0730000000001</v>
      </c>
      <c r="ACY19" s="5">
        <v>1915.3340000000001</v>
      </c>
      <c r="ACZ19" s="5">
        <v>1891.528</v>
      </c>
      <c r="ADA19" s="5">
        <v>1542.43</v>
      </c>
      <c r="ADB19" s="5">
        <v>1123.9749999999999</v>
      </c>
      <c r="ADC19" s="5">
        <v>751.92499999999995</v>
      </c>
      <c r="ADD19" s="5">
        <v>397.19099999999997</v>
      </c>
      <c r="ADE19" s="5">
        <v>193.26</v>
      </c>
      <c r="ADF19" s="5">
        <v>71.436000000000007</v>
      </c>
      <c r="ADG19" s="5">
        <v>32.558</v>
      </c>
      <c r="ADH19" s="5">
        <v>9.8290000000000006</v>
      </c>
      <c r="ADI19" s="5">
        <v>2.1190000000000002</v>
      </c>
      <c r="ADJ19" s="5">
        <v>0.215</v>
      </c>
      <c r="ADK19" s="5">
        <v>1236.9010000000001</v>
      </c>
      <c r="ADL19" s="5">
        <v>1233.4639999999999</v>
      </c>
      <c r="ADM19" s="5">
        <v>1216.204</v>
      </c>
      <c r="ADN19" s="5">
        <v>1224.616</v>
      </c>
      <c r="ADO19" s="5">
        <v>1325.75</v>
      </c>
      <c r="ADP19" s="5">
        <v>1551.184</v>
      </c>
      <c r="ADQ19" s="5">
        <v>1856.9949999999999</v>
      </c>
      <c r="ADR19" s="5">
        <v>2012.77</v>
      </c>
      <c r="ADS19" s="5">
        <v>1885.7</v>
      </c>
      <c r="ADT19" s="5">
        <v>1685.0730000000001</v>
      </c>
      <c r="ADU19" s="5">
        <v>1604.644</v>
      </c>
      <c r="ADV19" s="5">
        <v>1689.7619999999999</v>
      </c>
      <c r="ADW19" s="5">
        <v>1583.502</v>
      </c>
      <c r="ADX19" s="5">
        <v>1440.904</v>
      </c>
      <c r="ADY19" s="5">
        <v>1327.2760000000001</v>
      </c>
      <c r="ADZ19" s="5">
        <v>906.04899999999998</v>
      </c>
      <c r="AEA19" s="5">
        <v>485.815</v>
      </c>
      <c r="AEB19" s="5">
        <v>196.96299999999999</v>
      </c>
      <c r="AEC19" s="5">
        <v>52.201999999999998</v>
      </c>
      <c r="AED19" s="5">
        <v>9.3290000000000006</v>
      </c>
      <c r="AEE19" s="5">
        <v>0.68500000000000005</v>
      </c>
      <c r="AEF19" s="5">
        <v>866.79700000000003</v>
      </c>
      <c r="AEG19" s="5">
        <v>681.02300000000002</v>
      </c>
      <c r="AEH19" s="5">
        <v>541.69100000000003</v>
      </c>
      <c r="AEI19" s="5">
        <v>444.17700000000002</v>
      </c>
      <c r="AEJ19" s="5">
        <v>363.178</v>
      </c>
      <c r="AEK19" s="5">
        <v>309.09399999999999</v>
      </c>
      <c r="AEL19" s="5">
        <v>267.94400000000002</v>
      </c>
      <c r="AEM19" s="5">
        <v>222.65199999999999</v>
      </c>
      <c r="AEN19" s="5">
        <v>183.84899999999999</v>
      </c>
      <c r="AEO19" s="5">
        <v>152.584</v>
      </c>
      <c r="AEP19" s="5">
        <v>124.961</v>
      </c>
      <c r="AEQ19" s="5">
        <v>102.279</v>
      </c>
      <c r="AER19" s="5">
        <v>81.564999999999998</v>
      </c>
      <c r="AES19" s="5">
        <v>62.905000000000001</v>
      </c>
      <c r="AET19" s="5">
        <v>46.128</v>
      </c>
      <c r="AEU19" s="5">
        <v>28.573</v>
      </c>
      <c r="AEV19" s="5">
        <v>13.37</v>
      </c>
      <c r="AEW19" s="5">
        <v>4.17</v>
      </c>
      <c r="AEX19" s="5">
        <v>0.84399999999999997</v>
      </c>
      <c r="AEY19" s="5">
        <v>9.7000000000000003E-2</v>
      </c>
      <c r="AEZ19" s="5">
        <v>7.0000000000000001E-3</v>
      </c>
      <c r="AFA19" s="5">
        <v>1467.625</v>
      </c>
      <c r="AFB19" s="5">
        <v>1467.3810000000001</v>
      </c>
      <c r="AFC19" s="5">
        <v>1300.6600000000001</v>
      </c>
      <c r="AFD19" s="5">
        <v>1089.8219999999999</v>
      </c>
      <c r="AFE19" s="5">
        <v>1105.0709999999999</v>
      </c>
      <c r="AFF19" s="5">
        <v>1357.837</v>
      </c>
      <c r="AFG19" s="5">
        <v>1417.027</v>
      </c>
      <c r="AFH19" s="5">
        <v>1332.808</v>
      </c>
      <c r="AFI19" s="5">
        <v>1283.693</v>
      </c>
      <c r="AFJ19" s="5">
        <v>969.31799999999998</v>
      </c>
      <c r="AFK19" s="5">
        <v>606.77099999999996</v>
      </c>
      <c r="AFL19" s="5">
        <v>426.37400000000002</v>
      </c>
      <c r="AFM19" s="5">
        <v>286.77100000000002</v>
      </c>
      <c r="AFN19" s="5">
        <v>239.327</v>
      </c>
      <c r="AFO19" s="5">
        <v>142.03</v>
      </c>
      <c r="AFP19" s="5">
        <v>99.234999999999999</v>
      </c>
      <c r="AFQ19" s="5">
        <v>56.036000000000001</v>
      </c>
      <c r="AFR19" s="5">
        <v>24.393999999999998</v>
      </c>
      <c r="AFS19" s="5">
        <v>8.3209999999999997</v>
      </c>
      <c r="AFT19" s="5">
        <v>1.8340000000000001</v>
      </c>
      <c r="AFU19" s="5">
        <v>0.224</v>
      </c>
      <c r="AFV19" s="5">
        <v>1268.7919999999999</v>
      </c>
      <c r="AFW19" s="5">
        <v>1377.0650000000001</v>
      </c>
      <c r="AFX19" s="5">
        <v>1453.2280000000001</v>
      </c>
      <c r="AFY19" s="5">
        <v>1453.33</v>
      </c>
      <c r="AFZ19" s="5">
        <v>1306.934</v>
      </c>
      <c r="AGA19" s="5">
        <v>1141.58</v>
      </c>
      <c r="AGB19" s="5">
        <v>1194.18</v>
      </c>
      <c r="AGC19" s="5">
        <v>1409.684</v>
      </c>
      <c r="AGD19" s="5">
        <v>1397.4849999999999</v>
      </c>
      <c r="AGE19" s="5">
        <v>1282.971</v>
      </c>
      <c r="AGF19" s="5">
        <v>1226.4169999999999</v>
      </c>
      <c r="AGG19" s="5">
        <v>916.06200000000001</v>
      </c>
      <c r="AGH19" s="5">
        <v>562.43600000000004</v>
      </c>
      <c r="AGI19" s="5">
        <v>381.54899999999998</v>
      </c>
      <c r="AGJ19" s="5">
        <v>236.02</v>
      </c>
      <c r="AGK19" s="5">
        <v>169.917</v>
      </c>
      <c r="AGL19" s="5">
        <v>79.853999999999999</v>
      </c>
      <c r="AGM19" s="5">
        <v>37.972000000000001</v>
      </c>
      <c r="AGN19" s="5">
        <v>11.999000000000001</v>
      </c>
      <c r="AGO19" s="5">
        <v>2.504</v>
      </c>
      <c r="AGP19" s="5">
        <v>0.377</v>
      </c>
      <c r="AGQ19" s="5">
        <v>1201.2860000000001</v>
      </c>
      <c r="AGR19" s="5">
        <v>1198.258</v>
      </c>
      <c r="AGS19" s="5">
        <v>1181.95</v>
      </c>
      <c r="AGT19" s="5">
        <v>1192.9269999999999</v>
      </c>
      <c r="AGU19" s="5">
        <v>1272.652</v>
      </c>
      <c r="AGV19" s="5">
        <v>1406.059</v>
      </c>
      <c r="AGW19" s="5">
        <v>1515.367</v>
      </c>
      <c r="AGX19" s="5">
        <v>1528.308</v>
      </c>
      <c r="AGY19" s="5">
        <v>1358.713</v>
      </c>
      <c r="AGZ19" s="5">
        <v>1151.07</v>
      </c>
      <c r="AHA19" s="5">
        <v>1152.625</v>
      </c>
      <c r="AHB19" s="5">
        <v>1328.5540000000001</v>
      </c>
      <c r="AHC19" s="5">
        <v>1287.152</v>
      </c>
      <c r="AHD19" s="5">
        <v>1132.075</v>
      </c>
      <c r="AHE19" s="5">
        <v>998.85599999999999</v>
      </c>
      <c r="AHF19" s="5">
        <v>640.79700000000003</v>
      </c>
      <c r="AHG19" s="5">
        <v>305.57</v>
      </c>
      <c r="AHH19" s="5">
        <v>132.91200000000001</v>
      </c>
      <c r="AHI19" s="5">
        <v>40.159999999999997</v>
      </c>
      <c r="AHJ19" s="5">
        <v>10.218</v>
      </c>
      <c r="AHK19" s="5">
        <v>1.1870000000000001</v>
      </c>
      <c r="AHL19" s="5">
        <v>912.03099999999995</v>
      </c>
      <c r="AHM19" s="5">
        <v>818.22299999999996</v>
      </c>
      <c r="AHN19" s="5">
        <v>789.22199999999998</v>
      </c>
      <c r="AHO19" s="5">
        <v>2218.7820000000002</v>
      </c>
      <c r="AHP19" s="5">
        <v>2333.1309999999999</v>
      </c>
      <c r="AHQ19" s="5">
        <v>3021.6289999999999</v>
      </c>
      <c r="AHR19" s="5">
        <v>2944.9670000000001</v>
      </c>
      <c r="AHS19" s="5">
        <v>2755.54</v>
      </c>
      <c r="AHT19" s="5">
        <v>2681.395</v>
      </c>
      <c r="AHU19" s="5">
        <v>2417.5430000000001</v>
      </c>
      <c r="AHV19" s="5">
        <v>2598.402</v>
      </c>
      <c r="AHW19" s="5">
        <v>2957.2429999999999</v>
      </c>
      <c r="AHX19" s="25">
        <v>4.2284873467892998</v>
      </c>
      <c r="AHY19" s="25">
        <v>2.6379668910653802</v>
      </c>
      <c r="AHZ19" s="25">
        <v>0.26409513432248999</v>
      </c>
      <c r="AIA19" s="25">
        <v>5.8551287377849501</v>
      </c>
      <c r="AIB19" s="25">
        <v>3.2116542054793502</v>
      </c>
      <c r="AIC19" s="25">
        <v>0.390933366078349</v>
      </c>
      <c r="AID19" s="25">
        <v>11.5228908824655</v>
      </c>
      <c r="AIE19" s="25">
        <v>6.50782751010843</v>
      </c>
      <c r="AIF19" s="25">
        <v>0.51828084801075103</v>
      </c>
      <c r="AIG19" s="25">
        <v>24.475156516887399</v>
      </c>
      <c r="AIH19" s="25">
        <v>18.018678951314399</v>
      </c>
      <c r="AII19" s="25">
        <v>3.0375945514981999</v>
      </c>
      <c r="AIJ19" s="25">
        <v>5.2837909703398598</v>
      </c>
      <c r="AIK19" s="25">
        <v>3.4703843225976301</v>
      </c>
      <c r="AIL19" s="25">
        <v>0.41103735797778901</v>
      </c>
      <c r="AIM19" s="25">
        <v>5.8448394452220498</v>
      </c>
      <c r="AIN19" s="25">
        <v>3.8916989878944102</v>
      </c>
      <c r="AIO19" s="25">
        <v>0.61848210519705704</v>
      </c>
      <c r="AIP19" s="25">
        <v>8.7675741421410596</v>
      </c>
      <c r="AIQ19" s="25">
        <v>5.4415885744806296</v>
      </c>
      <c r="AIR19" s="25">
        <v>0.78476171642986103</v>
      </c>
      <c r="AIS19" s="25">
        <v>22.7029795730793</v>
      </c>
      <c r="AIT19" s="25">
        <v>16.2790062792788</v>
      </c>
      <c r="AIU19" s="25">
        <v>2.4457475424091899</v>
      </c>
      <c r="AIV19" s="31">
        <v>54.650246368546803</v>
      </c>
      <c r="AIW19" s="25">
        <v>54.031024418485401</v>
      </c>
      <c r="AIX19" s="25">
        <v>53.233644942144103</v>
      </c>
      <c r="AIY19" s="25">
        <v>52.800047567610399</v>
      </c>
      <c r="AIZ19" s="25">
        <v>52.334748820674697</v>
      </c>
      <c r="AJA19" s="26">
        <v>52.518921122029198</v>
      </c>
      <c r="AJB19" s="25">
        <v>82.981791748250103</v>
      </c>
      <c r="AJC19" s="25">
        <v>85.078852522713802</v>
      </c>
      <c r="AJD19" s="25">
        <v>87.851123304975502</v>
      </c>
      <c r="AJE19" s="25">
        <v>89.393768768768695</v>
      </c>
      <c r="AJF19" s="25">
        <v>91.077634369948996</v>
      </c>
      <c r="AJG19" s="25">
        <v>90.407567146414095</v>
      </c>
      <c r="AJH19" s="25">
        <v>87.443845493123902</v>
      </c>
      <c r="AJI19" s="25">
        <v>81.220778162333502</v>
      </c>
      <c r="AJJ19" s="25">
        <v>81.231355692937697</v>
      </c>
      <c r="AJK19" s="25">
        <v>80.778453068360605</v>
      </c>
      <c r="AJL19" s="25">
        <v>70.280751986850802</v>
      </c>
      <c r="AJM19" s="25">
        <v>58.324289051652698</v>
      </c>
      <c r="AJN19" s="25">
        <v>48.528570692700299</v>
      </c>
      <c r="AJO19" s="25">
        <v>40.535380668544597</v>
      </c>
      <c r="AJP19" s="25">
        <v>39.265478402587597</v>
      </c>
      <c r="AJQ19" s="25">
        <v>38.621070811590101</v>
      </c>
      <c r="AJR19" s="25">
        <v>37.365845697155201</v>
      </c>
      <c r="AJS19" s="25">
        <v>37.388228626262801</v>
      </c>
      <c r="AJT19" s="25">
        <v>40.252823431084998</v>
      </c>
      <c r="AJU19" s="25">
        <v>45.582932327506803</v>
      </c>
      <c r="AJV19" s="25">
        <v>50.4806924886731</v>
      </c>
      <c r="AJW19" s="25">
        <v>55.024903612492203</v>
      </c>
      <c r="AJX19" s="25">
        <v>58.316212783729299</v>
      </c>
      <c r="AJY19" s="25">
        <v>58.569992187865502</v>
      </c>
      <c r="AJZ19" s="25">
        <v>58.4225726755068</v>
      </c>
      <c r="AKA19" s="25">
        <v>60.374883087032401</v>
      </c>
      <c r="AKB19" s="25">
        <v>64.246794332434604</v>
      </c>
      <c r="AKC19" s="25">
        <v>68.151729970774397</v>
      </c>
      <c r="AKD19" s="25">
        <v>70.913071189289298</v>
      </c>
      <c r="AKE19" s="25">
        <v>72.132280513654095</v>
      </c>
      <c r="AKF19" s="25">
        <v>72.287626218162202</v>
      </c>
      <c r="AKG19" s="25">
        <v>81.774984319191802</v>
      </c>
      <c r="AKH19" s="25">
        <v>76.460330407840104</v>
      </c>
      <c r="AKI19" s="25">
        <v>76.125842353435303</v>
      </c>
      <c r="AKJ19" s="25">
        <v>75.515004712765702</v>
      </c>
      <c r="AKK19" s="25">
        <v>65.170518161319507</v>
      </c>
      <c r="AKL19" s="25">
        <v>53.630622628161198</v>
      </c>
      <c r="AKM19" s="25">
        <v>44.118098699913801</v>
      </c>
      <c r="AKN19" s="25">
        <v>36.290209987737697</v>
      </c>
      <c r="AKO19" s="25">
        <v>34.393332192717999</v>
      </c>
      <c r="AKP19" s="25">
        <v>32.502148502705801</v>
      </c>
      <c r="AKQ19" s="25">
        <v>29.0561773370159</v>
      </c>
      <c r="AKR19" s="25">
        <v>26.0741357796574</v>
      </c>
      <c r="AKS19" s="25">
        <v>24.4450006752921</v>
      </c>
      <c r="AKT19" s="25">
        <v>24.210045537825401</v>
      </c>
      <c r="AKU19" s="25">
        <v>24.5431370767236</v>
      </c>
      <c r="AKV19" s="25">
        <v>24.848539804391301</v>
      </c>
      <c r="AKW19" s="25">
        <v>24.624028960327902</v>
      </c>
      <c r="AKX19" s="25">
        <v>23.659877286941501</v>
      </c>
      <c r="AKY19" s="25">
        <v>22.754398404023402</v>
      </c>
      <c r="AKZ19" s="25">
        <v>22.530075906994899</v>
      </c>
      <c r="ALA19" s="25">
        <v>22.951067102130299</v>
      </c>
      <c r="ALB19" s="25">
        <v>23.538294693582301</v>
      </c>
      <c r="ALC19" s="25">
        <v>23.840404595410501</v>
      </c>
      <c r="ALD19" s="25">
        <v>23.723924676643598</v>
      </c>
      <c r="ALE19" s="25">
        <v>23.395185135201999</v>
      </c>
      <c r="ALF19" s="25">
        <v>5.66886117393212</v>
      </c>
      <c r="ALG19" s="25">
        <v>4.7604477544934003</v>
      </c>
      <c r="ALH19" s="25">
        <v>5.1055133395024699</v>
      </c>
      <c r="ALI19" s="25">
        <v>5.2634483555948997</v>
      </c>
      <c r="ALJ19" s="25">
        <v>5.1102338255312496</v>
      </c>
      <c r="ALK19" s="25">
        <v>4.6936664234914902</v>
      </c>
      <c r="ALL19" s="25">
        <v>4.4104719927865101</v>
      </c>
      <c r="ALM19" s="25">
        <v>4.2451706808068996</v>
      </c>
      <c r="ALN19" s="25">
        <v>4.8721462098695598</v>
      </c>
      <c r="ALO19" s="25">
        <v>6.1189223088842999</v>
      </c>
      <c r="ALP19" s="25">
        <v>8.3096683601392805</v>
      </c>
      <c r="ALQ19" s="25">
        <v>11.3140928466053</v>
      </c>
      <c r="ALR19" s="25">
        <v>15.8078227557929</v>
      </c>
      <c r="ALS19" s="25">
        <v>21.372886789681399</v>
      </c>
      <c r="ALT19" s="25">
        <v>25.9375554119495</v>
      </c>
      <c r="ALU19" s="25">
        <v>30.176363808100898</v>
      </c>
      <c r="ALV19" s="25">
        <v>33.692183823401301</v>
      </c>
      <c r="ALW19" s="25">
        <v>34.910114900924</v>
      </c>
      <c r="ALX19" s="25">
        <v>35.668174271483402</v>
      </c>
      <c r="ALY19" s="25">
        <v>37.844807180037499</v>
      </c>
      <c r="ALZ19" s="25">
        <v>41.295727230304301</v>
      </c>
      <c r="AMA19" s="25">
        <v>44.613435277192103</v>
      </c>
      <c r="AMB19" s="25">
        <v>47.0726665938788</v>
      </c>
      <c r="AMC19" s="25">
        <v>48.408355837010397</v>
      </c>
      <c r="AMD19" s="25">
        <v>48.892441082960303</v>
      </c>
    </row>
    <row r="20" spans="1:1018">
      <c r="A20" s="6" t="s">
        <v>22</v>
      </c>
      <c r="B20" s="5">
        <v>3200.3510000000001</v>
      </c>
      <c r="C20" s="5">
        <v>3318.58</v>
      </c>
      <c r="D20" s="5">
        <v>3363.6320000000001</v>
      </c>
      <c r="E20" s="5">
        <v>3361.0450000000001</v>
      </c>
      <c r="F20" s="5">
        <v>3350.1689999999999</v>
      </c>
      <c r="G20" s="5">
        <v>3359.6329999999998</v>
      </c>
      <c r="H20" s="5">
        <v>3398.2139999999999</v>
      </c>
      <c r="I20" s="5">
        <v>3456.819</v>
      </c>
      <c r="J20" s="5">
        <v>3525.2660000000001</v>
      </c>
      <c r="K20" s="5">
        <v>3586.8110000000001</v>
      </c>
      <c r="L20" s="5">
        <v>3630.3960000000002</v>
      </c>
      <c r="M20" s="5">
        <v>3652.78</v>
      </c>
      <c r="N20" s="5">
        <v>3661.864</v>
      </c>
      <c r="O20" s="5">
        <v>3670.8870000000002</v>
      </c>
      <c r="P20" s="5">
        <v>3698.24</v>
      </c>
      <c r="Q20" s="5">
        <v>3756.8290000000002</v>
      </c>
      <c r="R20" s="5">
        <v>3851.4259999999999</v>
      </c>
      <c r="S20" s="5">
        <v>3977.2449999999999</v>
      </c>
      <c r="T20" s="5">
        <v>4125.8519999999999</v>
      </c>
      <c r="U20" s="5">
        <v>4284.3180000000002</v>
      </c>
      <c r="V20" s="5">
        <v>4442.9369999999999</v>
      </c>
      <c r="W20" s="5">
        <v>4599.5510000000004</v>
      </c>
      <c r="X20" s="5">
        <v>4756.2759999999998</v>
      </c>
      <c r="Y20" s="5">
        <v>4912.67</v>
      </c>
      <c r="Z20" s="5">
        <v>5069.2669999999998</v>
      </c>
      <c r="AA20" s="5">
        <v>5226.4709999999995</v>
      </c>
      <c r="AB20" s="5">
        <v>5383.5969999999998</v>
      </c>
      <c r="AC20" s="5">
        <v>5540.0389999999998</v>
      </c>
      <c r="AD20" s="5">
        <v>5696.6980000000003</v>
      </c>
      <c r="AE20" s="5">
        <v>5854.9679999999998</v>
      </c>
      <c r="AF20" s="5">
        <v>6016.0429999999997</v>
      </c>
      <c r="AG20" s="5">
        <v>6180.2049999999999</v>
      </c>
      <c r="AH20" s="5">
        <v>6347.7240000000002</v>
      </c>
      <c r="AI20" s="5">
        <v>6519.8029999999999</v>
      </c>
      <c r="AJ20" s="5">
        <v>6697.8119999999999</v>
      </c>
      <c r="AK20" s="5">
        <v>6882.8559999999998</v>
      </c>
      <c r="AL20" s="5">
        <v>7075.4930000000004</v>
      </c>
      <c r="AM20" s="5">
        <v>7275.8580000000002</v>
      </c>
      <c r="AN20" s="5">
        <v>7484.0990000000002</v>
      </c>
      <c r="AO20" s="5">
        <v>7700.1959999999999</v>
      </c>
      <c r="AP20" s="5">
        <v>7924.0870000000004</v>
      </c>
      <c r="AQ20" s="5">
        <v>8155.933</v>
      </c>
      <c r="AR20" s="5">
        <v>8395.7549999999992</v>
      </c>
      <c r="AS20" s="5">
        <v>8643.1939999999995</v>
      </c>
      <c r="AT20" s="5">
        <v>8897.7530000000006</v>
      </c>
      <c r="AU20" s="5">
        <v>9158.9840000000004</v>
      </c>
      <c r="AV20" s="5">
        <v>9426.7019999999993</v>
      </c>
      <c r="AW20" s="5">
        <v>9700.8140000000003</v>
      </c>
      <c r="AX20" s="5">
        <v>9981.0450000000001</v>
      </c>
      <c r="AY20" s="5">
        <v>10267.114</v>
      </c>
      <c r="AZ20" s="5">
        <v>10558.758</v>
      </c>
      <c r="BA20" s="5">
        <v>10855.802</v>
      </c>
      <c r="BB20" s="5">
        <v>11158.079</v>
      </c>
      <c r="BC20" s="5">
        <v>11465.335999999999</v>
      </c>
      <c r="BD20" s="5">
        <v>11777.29</v>
      </c>
      <c r="BE20" s="5">
        <v>12093.743</v>
      </c>
      <c r="BF20" s="5">
        <v>12414.565000000001</v>
      </c>
      <c r="BG20" s="5">
        <v>12739.71</v>
      </c>
      <c r="BH20" s="5">
        <v>13069.183999999999</v>
      </c>
      <c r="BI20" s="5">
        <v>13403.031000000001</v>
      </c>
      <c r="BJ20" s="5">
        <v>13741.324000000001</v>
      </c>
      <c r="BK20" s="5">
        <v>14083.978999999999</v>
      </c>
      <c r="BL20" s="5">
        <v>14431.009</v>
      </c>
      <c r="BM20" s="5">
        <v>14782.629000000001</v>
      </c>
      <c r="BN20" s="5">
        <v>15139.148999999999</v>
      </c>
      <c r="BO20" s="5">
        <v>15500.754999999999</v>
      </c>
      <c r="BP20" s="5">
        <v>15867.458000000001</v>
      </c>
      <c r="BQ20" s="5">
        <v>16239.130999999999</v>
      </c>
      <c r="BR20" s="5">
        <v>16615.724999999999</v>
      </c>
      <c r="BS20" s="5">
        <v>16997.14</v>
      </c>
      <c r="BT20" s="5">
        <v>17383.257000000001</v>
      </c>
      <c r="BU20" s="5">
        <v>17773.957999999999</v>
      </c>
      <c r="BV20" s="5">
        <v>18169.028999999999</v>
      </c>
      <c r="BW20" s="5">
        <v>18568.161</v>
      </c>
      <c r="BX20" s="5">
        <v>18970.951000000001</v>
      </c>
      <c r="BY20" s="5">
        <v>19377.053</v>
      </c>
      <c r="BZ20" s="5">
        <v>19786.196</v>
      </c>
      <c r="CA20" s="5">
        <v>20198.147000000001</v>
      </c>
      <c r="CB20" s="5">
        <v>20612.511999999999</v>
      </c>
      <c r="CC20" s="5">
        <v>21028.865000000002</v>
      </c>
      <c r="CD20" s="5">
        <v>21446.796999999999</v>
      </c>
      <c r="CE20" s="5">
        <v>21866.044999999998</v>
      </c>
      <c r="CF20" s="5">
        <v>22286.368999999999</v>
      </c>
      <c r="CG20" s="5">
        <v>22707.53</v>
      </c>
      <c r="CH20" s="5">
        <v>23129.327000000001</v>
      </c>
      <c r="CI20" s="5">
        <v>23551.536</v>
      </c>
      <c r="CJ20" s="5">
        <v>23973.98</v>
      </c>
      <c r="CK20" s="5">
        <v>24396.458999999999</v>
      </c>
      <c r="CL20" s="5">
        <v>24818.748</v>
      </c>
      <c r="CM20" s="5">
        <v>25240.632000000001</v>
      </c>
      <c r="CN20" s="5">
        <v>25661.938999999998</v>
      </c>
      <c r="CO20" s="5">
        <v>26082.456999999999</v>
      </c>
      <c r="CP20" s="5">
        <v>26502.067999999999</v>
      </c>
      <c r="CQ20" s="5">
        <v>26920.851999999999</v>
      </c>
      <c r="CR20" s="5">
        <v>27338.977999999999</v>
      </c>
      <c r="CS20" s="5">
        <v>27756.492999999999</v>
      </c>
      <c r="CT20" s="5">
        <v>28173.327000000001</v>
      </c>
      <c r="CU20" s="5">
        <v>28589.23</v>
      </c>
      <c r="CV20" s="5">
        <v>29003.916000000001</v>
      </c>
      <c r="CW20" s="5">
        <v>29417.019</v>
      </c>
      <c r="CX20" s="5">
        <v>29828.208999999999</v>
      </c>
      <c r="CY20" s="5">
        <v>30237.268</v>
      </c>
      <c r="CZ20" s="5">
        <v>30644.039000000001</v>
      </c>
      <c r="DA20" s="5">
        <v>31048.321</v>
      </c>
      <c r="DB20" s="5">
        <v>31449.941999999999</v>
      </c>
      <c r="DC20" s="5">
        <v>31848.718000000001</v>
      </c>
      <c r="DD20" s="5">
        <v>32244.418000000001</v>
      </c>
      <c r="DE20" s="5">
        <v>32636.792000000001</v>
      </c>
      <c r="DF20" s="5">
        <v>33025.593999999997</v>
      </c>
      <c r="DG20" s="5">
        <v>33410.552000000003</v>
      </c>
      <c r="DH20" s="5">
        <v>33791.392</v>
      </c>
      <c r="DI20" s="5">
        <v>34167.856</v>
      </c>
      <c r="DJ20" s="5">
        <v>34539.731</v>
      </c>
      <c r="DK20" s="5">
        <v>34906.775000000001</v>
      </c>
      <c r="DL20" s="5">
        <v>35268.773000000001</v>
      </c>
      <c r="DM20" s="5">
        <v>35625.491000000002</v>
      </c>
      <c r="DN20" s="5">
        <v>35976.682999999997</v>
      </c>
      <c r="DO20" s="5">
        <v>36322.095999999998</v>
      </c>
      <c r="DP20" s="5">
        <v>36661.472999999998</v>
      </c>
      <c r="DQ20" s="5">
        <v>36994.527000000002</v>
      </c>
      <c r="DR20" s="5">
        <v>37320.987999999998</v>
      </c>
      <c r="DS20" s="5">
        <v>3080.7869999999998</v>
      </c>
      <c r="DT20" s="5">
        <v>3192.5349999999999</v>
      </c>
      <c r="DU20" s="5">
        <v>3244.4079999999999</v>
      </c>
      <c r="DV20" s="5">
        <v>3257.549</v>
      </c>
      <c r="DW20" s="5">
        <v>3264.5439999999999</v>
      </c>
      <c r="DX20" s="5">
        <v>3288.9949999999999</v>
      </c>
      <c r="DY20" s="5">
        <v>3338.5369999999998</v>
      </c>
      <c r="DZ20" s="5">
        <v>3405.4479999999999</v>
      </c>
      <c r="EA20" s="5">
        <v>3479.96</v>
      </c>
      <c r="EB20" s="5">
        <v>3546.4520000000002</v>
      </c>
      <c r="EC20" s="5">
        <v>3594.6930000000002</v>
      </c>
      <c r="ED20" s="5">
        <v>3621.2460000000001</v>
      </c>
      <c r="EE20" s="5">
        <v>3633.5160000000001</v>
      </c>
      <c r="EF20" s="5">
        <v>3644.9769999999999</v>
      </c>
      <c r="EG20" s="5">
        <v>3674.3519999999999</v>
      </c>
      <c r="EH20" s="5">
        <v>3734.8180000000002</v>
      </c>
      <c r="EI20" s="5">
        <v>3831.2570000000001</v>
      </c>
      <c r="EJ20" s="5">
        <v>3958.877</v>
      </c>
      <c r="EK20" s="5">
        <v>4109.2120000000004</v>
      </c>
      <c r="EL20" s="5">
        <v>4269.277</v>
      </c>
      <c r="EM20" s="5">
        <v>4429.3130000000001</v>
      </c>
      <c r="EN20" s="5">
        <v>4587.1679999999997</v>
      </c>
      <c r="EO20" s="5">
        <v>4745.0590000000002</v>
      </c>
      <c r="EP20" s="5">
        <v>4902.7420000000002</v>
      </c>
      <c r="EQ20" s="5">
        <v>5060.9840000000004</v>
      </c>
      <c r="ER20" s="5">
        <v>5220.3850000000002</v>
      </c>
      <c r="ES20" s="5">
        <v>5380.3069999999998</v>
      </c>
      <c r="ET20" s="5">
        <v>5540.0829999999996</v>
      </c>
      <c r="EU20" s="5">
        <v>5700.49</v>
      </c>
      <c r="EV20" s="5">
        <v>5862.723</v>
      </c>
      <c r="EW20" s="5">
        <v>6027.8429999999998</v>
      </c>
      <c r="EX20" s="5">
        <v>6196.1</v>
      </c>
      <c r="EY20" s="5">
        <v>6367.7629999999999</v>
      </c>
      <c r="EZ20" s="5">
        <v>6543.9080000000004</v>
      </c>
      <c r="FA20" s="5">
        <v>6725.759</v>
      </c>
      <c r="FB20" s="5">
        <v>6914.348</v>
      </c>
      <c r="FC20" s="5">
        <v>7110.1419999999998</v>
      </c>
      <c r="FD20" s="5">
        <v>7313.3069999999998</v>
      </c>
      <c r="FE20" s="5">
        <v>7524.1260000000002</v>
      </c>
      <c r="FF20" s="5">
        <v>7742.71</v>
      </c>
      <c r="FG20" s="5">
        <v>7969.1319999999996</v>
      </c>
      <c r="FH20" s="5">
        <v>8203.5669999999991</v>
      </c>
      <c r="FI20" s="5">
        <v>8446.0499999999993</v>
      </c>
      <c r="FJ20" s="5">
        <v>8696.1929999999993</v>
      </c>
      <c r="FK20" s="5">
        <v>8953.5020000000004</v>
      </c>
      <c r="FL20" s="5">
        <v>9217.5349999999999</v>
      </c>
      <c r="FM20" s="5">
        <v>9488.1229999999996</v>
      </c>
      <c r="FN20" s="5">
        <v>9765.1710000000003</v>
      </c>
      <c r="FO20" s="5">
        <v>10048.407999999999</v>
      </c>
      <c r="FP20" s="5">
        <v>10337.539000000001</v>
      </c>
      <c r="FQ20" s="5">
        <v>10632.282999999999</v>
      </c>
      <c r="FR20" s="5">
        <v>10932.472</v>
      </c>
      <c r="FS20" s="5">
        <v>11237.957</v>
      </c>
      <c r="FT20" s="5">
        <v>11548.478999999999</v>
      </c>
      <c r="FU20" s="5">
        <v>11863.778</v>
      </c>
      <c r="FV20" s="5">
        <v>12183.645</v>
      </c>
      <c r="FW20" s="5">
        <v>12507.968999999999</v>
      </c>
      <c r="FX20" s="5">
        <v>12836.712</v>
      </c>
      <c r="FY20" s="5">
        <v>13169.874</v>
      </c>
      <c r="FZ20" s="5">
        <v>13507.5</v>
      </c>
      <c r="GA20" s="5">
        <v>13849.662</v>
      </c>
      <c r="GB20" s="5">
        <v>14196.277</v>
      </c>
      <c r="GC20" s="5">
        <v>14547.397000000001</v>
      </c>
      <c r="GD20" s="5">
        <v>14903.235000000001</v>
      </c>
      <c r="GE20" s="5">
        <v>15264.133</v>
      </c>
      <c r="GF20" s="5">
        <v>15630.325000000001</v>
      </c>
      <c r="GG20" s="5">
        <v>16001.81</v>
      </c>
      <c r="GH20" s="5">
        <v>16378.498</v>
      </c>
      <c r="GI20" s="5">
        <v>16760.348999999998</v>
      </c>
      <c r="GJ20" s="5">
        <v>17147.28</v>
      </c>
      <c r="GK20" s="5">
        <v>17539.191999999999</v>
      </c>
      <c r="GL20" s="5">
        <v>17935.966</v>
      </c>
      <c r="GM20" s="5">
        <v>18337.432000000001</v>
      </c>
      <c r="GN20" s="5">
        <v>18743.316999999999</v>
      </c>
      <c r="GO20" s="5">
        <v>19153.257000000001</v>
      </c>
      <c r="GP20" s="5">
        <v>19566.907999999999</v>
      </c>
      <c r="GQ20" s="5">
        <v>19984.062999999998</v>
      </c>
      <c r="GR20" s="5">
        <v>20404.48</v>
      </c>
      <c r="GS20" s="5">
        <v>20827.803</v>
      </c>
      <c r="GT20" s="5">
        <v>21253.612000000001</v>
      </c>
      <c r="GU20" s="5">
        <v>21681.558000000001</v>
      </c>
      <c r="GV20" s="5">
        <v>22111.364000000001</v>
      </c>
      <c r="GW20" s="5">
        <v>22542.804</v>
      </c>
      <c r="GX20" s="5">
        <v>22975.654999999999</v>
      </c>
      <c r="GY20" s="5">
        <v>23409.698</v>
      </c>
      <c r="GZ20" s="5">
        <v>23844.722000000002</v>
      </c>
      <c r="HA20" s="5">
        <v>24280.541000000001</v>
      </c>
      <c r="HB20" s="5">
        <v>24716.95</v>
      </c>
      <c r="HC20" s="5">
        <v>25153.732</v>
      </c>
      <c r="HD20" s="5">
        <v>25590.665000000001</v>
      </c>
      <c r="HE20" s="5">
        <v>26027.556</v>
      </c>
      <c r="HF20" s="5">
        <v>26464.185000000001</v>
      </c>
      <c r="HG20" s="5">
        <v>26900.442999999999</v>
      </c>
      <c r="HH20" s="5">
        <v>27336.407999999999</v>
      </c>
      <c r="HI20" s="5">
        <v>27772.256000000001</v>
      </c>
      <c r="HJ20" s="5">
        <v>28208.046999999999</v>
      </c>
      <c r="HK20" s="5">
        <v>28643.732</v>
      </c>
      <c r="HL20" s="5">
        <v>29079.023000000001</v>
      </c>
      <c r="HM20" s="5">
        <v>29513.618999999999</v>
      </c>
      <c r="HN20" s="5">
        <v>29947.107</v>
      </c>
      <c r="HO20" s="5">
        <v>30379.137999999999</v>
      </c>
      <c r="HP20" s="5">
        <v>30809.484</v>
      </c>
      <c r="HQ20" s="5">
        <v>31237.992999999999</v>
      </c>
      <c r="HR20" s="5">
        <v>31664.491999999998</v>
      </c>
      <c r="HS20" s="5">
        <v>32088.817999999999</v>
      </c>
      <c r="HT20" s="5">
        <v>32510.774000000001</v>
      </c>
      <c r="HU20" s="5">
        <v>32930.173999999999</v>
      </c>
      <c r="HV20" s="5">
        <v>33346.749000000003</v>
      </c>
      <c r="HW20" s="5">
        <v>33760.275999999998</v>
      </c>
      <c r="HX20" s="5">
        <v>34170.550999999999</v>
      </c>
      <c r="HY20" s="5">
        <v>34577.328000000001</v>
      </c>
      <c r="HZ20" s="5">
        <v>34980.362999999998</v>
      </c>
      <c r="IA20" s="5">
        <v>35379.404999999999</v>
      </c>
      <c r="IB20" s="5">
        <v>35774.19</v>
      </c>
      <c r="IC20" s="5">
        <v>36164.464999999997</v>
      </c>
      <c r="ID20" s="5">
        <v>36549.925999999999</v>
      </c>
      <c r="IE20" s="5">
        <v>36930.324999999997</v>
      </c>
      <c r="IF20" s="5">
        <v>37305.362999999998</v>
      </c>
      <c r="IG20" s="5">
        <v>37674.754000000001</v>
      </c>
      <c r="IH20" s="5">
        <v>38038.216999999997</v>
      </c>
      <c r="II20" s="5">
        <v>38395.440999999999</v>
      </c>
      <c r="IJ20" s="5">
        <v>6281.1379999999999</v>
      </c>
      <c r="IK20" s="5">
        <v>6511.1149999999998</v>
      </c>
      <c r="IL20" s="5">
        <v>6608.04</v>
      </c>
      <c r="IM20" s="5">
        <v>6618.5940000000001</v>
      </c>
      <c r="IN20" s="5">
        <v>6614.7129999999997</v>
      </c>
      <c r="IO20" s="5">
        <v>6648.6279999999997</v>
      </c>
      <c r="IP20" s="5">
        <v>6736.7510000000002</v>
      </c>
      <c r="IQ20" s="5">
        <v>6862.2669999999998</v>
      </c>
      <c r="IR20" s="5">
        <v>7005.2259999999997</v>
      </c>
      <c r="IS20" s="5">
        <v>7133.2629999999999</v>
      </c>
      <c r="IT20" s="5">
        <v>7225.0889999999999</v>
      </c>
      <c r="IU20" s="5">
        <v>7274.0259999999998</v>
      </c>
      <c r="IV20" s="5">
        <v>7295.38</v>
      </c>
      <c r="IW20" s="5">
        <v>7315.8639999999996</v>
      </c>
      <c r="IX20" s="5">
        <v>7372.5919999999996</v>
      </c>
      <c r="IY20" s="5">
        <v>7491.6469999999999</v>
      </c>
      <c r="IZ20" s="5">
        <v>7682.683</v>
      </c>
      <c r="JA20" s="5">
        <v>7936.1220000000003</v>
      </c>
      <c r="JB20" s="5">
        <v>8235.0640000000003</v>
      </c>
      <c r="JC20" s="5">
        <v>8553.5949999999993</v>
      </c>
      <c r="JD20" s="5">
        <v>8872.25</v>
      </c>
      <c r="JE20" s="5">
        <v>9186.7189999999991</v>
      </c>
      <c r="JF20" s="5">
        <v>9501.3349999999991</v>
      </c>
      <c r="JG20" s="5">
        <v>9815.4120000000003</v>
      </c>
      <c r="JH20" s="5">
        <v>10130.251</v>
      </c>
      <c r="JI20" s="5">
        <v>10446.856</v>
      </c>
      <c r="JJ20" s="5">
        <v>10763.904</v>
      </c>
      <c r="JK20" s="5">
        <v>11080.121999999999</v>
      </c>
      <c r="JL20" s="5">
        <v>11397.188</v>
      </c>
      <c r="JM20" s="5">
        <v>11717.691000000001</v>
      </c>
      <c r="JN20" s="5">
        <v>12043.886</v>
      </c>
      <c r="JO20" s="5">
        <v>12376.305</v>
      </c>
      <c r="JP20" s="5">
        <v>12715.486999999999</v>
      </c>
      <c r="JQ20" s="5">
        <v>13063.710999999999</v>
      </c>
      <c r="JR20" s="5">
        <v>13423.571</v>
      </c>
      <c r="JS20" s="5">
        <v>13797.204</v>
      </c>
      <c r="JT20" s="5">
        <v>14185.635</v>
      </c>
      <c r="JU20" s="5">
        <v>14589.165000000001</v>
      </c>
      <c r="JV20" s="5">
        <v>15008.225</v>
      </c>
      <c r="JW20" s="5">
        <v>15442.906000000001</v>
      </c>
      <c r="JX20" s="5">
        <v>15893.218999999999</v>
      </c>
      <c r="JY20" s="5">
        <v>16359.5</v>
      </c>
      <c r="JZ20" s="5">
        <v>16841.805</v>
      </c>
      <c r="KA20" s="5">
        <v>17339.386999999999</v>
      </c>
      <c r="KB20" s="5">
        <v>17851.255000000001</v>
      </c>
      <c r="KC20" s="5">
        <v>18376.519</v>
      </c>
      <c r="KD20" s="5">
        <v>18914.825000000001</v>
      </c>
      <c r="KE20" s="5">
        <v>19465.985000000001</v>
      </c>
      <c r="KF20" s="5">
        <v>20029.453000000001</v>
      </c>
      <c r="KG20" s="5">
        <v>20604.652999999998</v>
      </c>
      <c r="KH20" s="5">
        <v>21191.041000000001</v>
      </c>
      <c r="KI20" s="5">
        <v>21788.274000000001</v>
      </c>
      <c r="KJ20" s="5">
        <v>22396.036</v>
      </c>
      <c r="KK20" s="5">
        <v>23013.814999999999</v>
      </c>
      <c r="KL20" s="5">
        <v>23641.067999999999</v>
      </c>
      <c r="KM20" s="5">
        <v>24277.387999999999</v>
      </c>
      <c r="KN20" s="5">
        <v>24922.534</v>
      </c>
      <c r="KO20" s="5">
        <v>25576.421999999999</v>
      </c>
      <c r="KP20" s="5">
        <v>26239.058000000001</v>
      </c>
      <c r="KQ20" s="5">
        <v>26910.530999999999</v>
      </c>
      <c r="KR20" s="5">
        <v>27590.986000000001</v>
      </c>
      <c r="KS20" s="5">
        <v>28280.256000000001</v>
      </c>
      <c r="KT20" s="5">
        <v>28978.405999999999</v>
      </c>
      <c r="KU20" s="5">
        <v>29685.864000000001</v>
      </c>
      <c r="KV20" s="5">
        <v>30403.281999999999</v>
      </c>
      <c r="KW20" s="5">
        <v>31131.08</v>
      </c>
      <c r="KX20" s="5">
        <v>31869.268</v>
      </c>
      <c r="KY20" s="5">
        <v>32617.629000000001</v>
      </c>
      <c r="KZ20" s="5">
        <v>33376.074000000001</v>
      </c>
      <c r="LA20" s="5">
        <v>34144.42</v>
      </c>
      <c r="LB20" s="5">
        <v>34922.449000000001</v>
      </c>
      <c r="LC20" s="5">
        <v>35709.923999999999</v>
      </c>
      <c r="LD20" s="5">
        <v>36506.461000000003</v>
      </c>
      <c r="LE20" s="5">
        <v>37311.478000000003</v>
      </c>
      <c r="LF20" s="5">
        <v>38124.207999999999</v>
      </c>
      <c r="LG20" s="5">
        <v>38943.961000000003</v>
      </c>
      <c r="LH20" s="5">
        <v>39770.258999999998</v>
      </c>
      <c r="LI20" s="5">
        <v>40602.627</v>
      </c>
      <c r="LJ20" s="5">
        <v>41440.315000000002</v>
      </c>
      <c r="LK20" s="5">
        <v>42282.476999999999</v>
      </c>
      <c r="LL20" s="5">
        <v>43128.355000000003</v>
      </c>
      <c r="LM20" s="5">
        <v>43977.409</v>
      </c>
      <c r="LN20" s="5">
        <v>44829.173000000003</v>
      </c>
      <c r="LO20" s="5">
        <v>45683.184999999998</v>
      </c>
      <c r="LP20" s="5">
        <v>46539.025000000001</v>
      </c>
      <c r="LQ20" s="5">
        <v>47396.258000000002</v>
      </c>
      <c r="LR20" s="5">
        <v>48254.521000000001</v>
      </c>
      <c r="LS20" s="5">
        <v>49113.409</v>
      </c>
      <c r="LT20" s="5">
        <v>49972.480000000003</v>
      </c>
      <c r="LU20" s="5">
        <v>50831.296999999999</v>
      </c>
      <c r="LV20" s="5">
        <v>51689.495000000003</v>
      </c>
      <c r="LW20" s="5">
        <v>52546.642</v>
      </c>
      <c r="LX20" s="5">
        <v>53402.510999999999</v>
      </c>
      <c r="LY20" s="5">
        <v>54257.26</v>
      </c>
      <c r="LZ20" s="5">
        <v>55111.233999999997</v>
      </c>
      <c r="MA20" s="5">
        <v>55964.54</v>
      </c>
      <c r="MB20" s="5">
        <v>56817.059000000001</v>
      </c>
      <c r="MC20" s="5">
        <v>57668.252999999997</v>
      </c>
      <c r="MD20" s="5">
        <v>58517.535000000003</v>
      </c>
      <c r="ME20" s="5">
        <v>59364.125999999997</v>
      </c>
      <c r="MF20" s="5">
        <v>60207.347000000002</v>
      </c>
      <c r="MG20" s="5">
        <v>61046.752</v>
      </c>
      <c r="MH20" s="5">
        <v>61882.031999999999</v>
      </c>
      <c r="MI20" s="5">
        <v>62712.813000000002</v>
      </c>
      <c r="MJ20" s="5">
        <v>63538.76</v>
      </c>
      <c r="MK20" s="5">
        <v>64359.491999999998</v>
      </c>
      <c r="ML20" s="5">
        <v>65174.591999999997</v>
      </c>
      <c r="MM20" s="5">
        <v>65983.540999999997</v>
      </c>
      <c r="MN20" s="5">
        <v>66785.87</v>
      </c>
      <c r="MO20" s="5">
        <v>67581.103000000003</v>
      </c>
      <c r="MP20" s="5">
        <v>68368.72</v>
      </c>
      <c r="MQ20" s="5">
        <v>69148.218999999997</v>
      </c>
      <c r="MR20" s="5">
        <v>69919.135999999999</v>
      </c>
      <c r="MS20" s="5">
        <v>70680.964999999997</v>
      </c>
      <c r="MT20" s="5">
        <v>71433.237999999998</v>
      </c>
      <c r="MU20" s="5">
        <v>72175.417000000001</v>
      </c>
      <c r="MV20" s="5">
        <v>72907.008000000002</v>
      </c>
      <c r="MW20" s="5">
        <v>73627.459000000003</v>
      </c>
      <c r="MX20" s="5">
        <v>74336.226999999999</v>
      </c>
      <c r="MY20" s="5">
        <v>75032.744000000006</v>
      </c>
      <c r="MZ20" s="5">
        <v>75716.429000000004</v>
      </c>
      <c r="NA20" s="16">
        <v>1.137</v>
      </c>
      <c r="NB20" s="16">
        <v>1.663</v>
      </c>
      <c r="NC20" s="16">
        <v>0.72499999999999998</v>
      </c>
      <c r="ND20" s="16">
        <v>3.383</v>
      </c>
      <c r="NE20" s="16">
        <v>3.2669999999999999</v>
      </c>
      <c r="NF20" s="16">
        <v>2.8450000000000002</v>
      </c>
      <c r="NG20" s="16">
        <v>2.718</v>
      </c>
      <c r="NH20" s="16">
        <v>2.8290000000000002</v>
      </c>
      <c r="NI20" s="16">
        <v>2.9039999999999999</v>
      </c>
      <c r="NJ20" s="16">
        <v>2.85</v>
      </c>
      <c r="NK20" s="16">
        <v>2.7189999999999999</v>
      </c>
      <c r="NL20" s="16">
        <v>2.5590000000000002</v>
      </c>
      <c r="NM20" s="16">
        <v>2.4140000000000001</v>
      </c>
      <c r="NN20" s="16">
        <v>2.298</v>
      </c>
      <c r="NO20" s="16">
        <v>2.1800000000000002</v>
      </c>
      <c r="NP20" s="16">
        <v>2.0409999999999999</v>
      </c>
      <c r="NQ20" s="16">
        <v>1.887</v>
      </c>
      <c r="NR20" s="16">
        <v>1.734</v>
      </c>
      <c r="NS20" s="16">
        <v>1.589</v>
      </c>
      <c r="NT20" s="16">
        <v>1.462</v>
      </c>
      <c r="NU20" s="16">
        <v>1.3340000000000001</v>
      </c>
      <c r="NV20" s="16">
        <v>1.2090000000000001</v>
      </c>
      <c r="NW20" s="16">
        <v>1.0840000000000001</v>
      </c>
      <c r="NX20" s="182">
        <v>0.95799999999999996</v>
      </c>
      <c r="NY20" s="16">
        <v>44</v>
      </c>
      <c r="NZ20" s="16">
        <v>44.89</v>
      </c>
      <c r="OA20" s="16">
        <v>43.49</v>
      </c>
      <c r="OB20" s="16">
        <v>48.28</v>
      </c>
      <c r="OC20" s="16">
        <v>49.98</v>
      </c>
      <c r="OD20" s="16">
        <v>51.65</v>
      </c>
      <c r="OE20" s="16">
        <v>53.28</v>
      </c>
      <c r="OF20" s="16">
        <v>55.29</v>
      </c>
      <c r="OG20" s="16">
        <v>56.62</v>
      </c>
      <c r="OH20" s="16">
        <v>57.89</v>
      </c>
      <c r="OI20" s="16">
        <v>59.09</v>
      </c>
      <c r="OJ20" s="16">
        <v>60.21</v>
      </c>
      <c r="OK20" s="16">
        <v>61.24</v>
      </c>
      <c r="OL20" s="16">
        <v>62.14</v>
      </c>
      <c r="OM20" s="16">
        <v>63.02</v>
      </c>
      <c r="ON20" s="16">
        <v>63.81</v>
      </c>
      <c r="OO20" s="16">
        <v>64.540000000000006</v>
      </c>
      <c r="OP20" s="16">
        <v>65.22</v>
      </c>
      <c r="OQ20" s="16">
        <v>65.87</v>
      </c>
      <c r="OR20" s="16">
        <v>66.45</v>
      </c>
      <c r="OS20" s="16">
        <v>67.02</v>
      </c>
      <c r="OT20" s="16">
        <v>67.56</v>
      </c>
      <c r="OU20" s="16">
        <v>68.09</v>
      </c>
      <c r="OV20" s="16">
        <v>68.599999999999994</v>
      </c>
      <c r="OW20" s="16">
        <v>47.09</v>
      </c>
      <c r="OX20" s="16">
        <v>47.96</v>
      </c>
      <c r="OY20" s="16">
        <v>46.53</v>
      </c>
      <c r="OZ20" s="16">
        <v>51.42</v>
      </c>
      <c r="PA20" s="16">
        <v>53.1</v>
      </c>
      <c r="PB20" s="16">
        <v>54.8</v>
      </c>
      <c r="PC20" s="16">
        <v>56.51</v>
      </c>
      <c r="PD20" s="16">
        <v>58.66</v>
      </c>
      <c r="PE20" s="16">
        <v>60.11</v>
      </c>
      <c r="PF20" s="16">
        <v>61.49</v>
      </c>
      <c r="PG20" s="16">
        <v>62.82</v>
      </c>
      <c r="PH20" s="16">
        <v>64.069999999999993</v>
      </c>
      <c r="PI20" s="16">
        <v>65.23</v>
      </c>
      <c r="PJ20" s="16">
        <v>66.290000000000006</v>
      </c>
      <c r="PK20" s="16">
        <v>67.31</v>
      </c>
      <c r="PL20" s="16">
        <v>68.239999999999995</v>
      </c>
      <c r="PM20" s="16">
        <v>69.099999999999994</v>
      </c>
      <c r="PN20" s="16">
        <v>69.91</v>
      </c>
      <c r="PO20" s="16">
        <v>70.680000000000007</v>
      </c>
      <c r="PP20" s="16">
        <v>71.42</v>
      </c>
      <c r="PQ20" s="16">
        <v>72.12</v>
      </c>
      <c r="PR20" s="16">
        <v>72.8</v>
      </c>
      <c r="PS20" s="16">
        <v>73.45</v>
      </c>
      <c r="PT20" s="16">
        <v>74.069999999999993</v>
      </c>
      <c r="PU20" s="16">
        <v>45.48</v>
      </c>
      <c r="PV20" s="16">
        <v>46.375999999999998</v>
      </c>
      <c r="PW20" s="16">
        <v>44.96</v>
      </c>
      <c r="PX20" s="16">
        <v>49.802999999999997</v>
      </c>
      <c r="PY20" s="16">
        <v>51.491999999999997</v>
      </c>
      <c r="PZ20" s="16">
        <v>53.18</v>
      </c>
      <c r="QA20" s="16">
        <v>54.856000000000002</v>
      </c>
      <c r="QB20" s="16">
        <v>56.941000000000003</v>
      </c>
      <c r="QC20" s="16">
        <v>58.338999999999999</v>
      </c>
      <c r="QD20" s="16">
        <v>59.665999999999997</v>
      </c>
      <c r="QE20" s="16">
        <v>60.933999999999997</v>
      </c>
      <c r="QF20" s="16">
        <v>62.12</v>
      </c>
      <c r="QG20" s="16">
        <v>63.215000000000003</v>
      </c>
      <c r="QH20" s="16">
        <v>64.195999999999998</v>
      </c>
      <c r="QI20" s="16">
        <v>65.141999999999996</v>
      </c>
      <c r="QJ20" s="16">
        <v>65.998999999999995</v>
      </c>
      <c r="QK20" s="16">
        <v>66.793999999999997</v>
      </c>
      <c r="QL20" s="16">
        <v>67.531000000000006</v>
      </c>
      <c r="QM20" s="16">
        <v>68.239999999999995</v>
      </c>
      <c r="QN20" s="16">
        <v>68.897000000000006</v>
      </c>
      <c r="QO20" s="16">
        <v>69.531000000000006</v>
      </c>
      <c r="QP20" s="16">
        <v>70.138999999999996</v>
      </c>
      <c r="QQ20" s="16">
        <v>70.727999999999994</v>
      </c>
      <c r="QR20" s="16">
        <v>71.296999999999997</v>
      </c>
      <c r="QS20" s="5">
        <v>127.61499999999999</v>
      </c>
      <c r="QT20" s="5">
        <v>123.09099999999999</v>
      </c>
      <c r="QU20" s="5">
        <v>129.41200000000001</v>
      </c>
      <c r="QV20" s="5">
        <v>105.005</v>
      </c>
      <c r="QW20" s="5">
        <v>96.962999999999994</v>
      </c>
      <c r="QX20" s="5">
        <v>89.757000000000005</v>
      </c>
      <c r="QY20" s="5">
        <v>79.435000000000002</v>
      </c>
      <c r="QZ20" s="5">
        <v>69.307000000000002</v>
      </c>
      <c r="RA20" s="5">
        <v>62.793999999999997</v>
      </c>
      <c r="RB20" s="5">
        <v>57.680999999999997</v>
      </c>
      <c r="RC20" s="5">
        <v>52.984000000000002</v>
      </c>
      <c r="RD20" s="5">
        <v>48.731999999999999</v>
      </c>
      <c r="RE20" s="5">
        <v>44.918999999999997</v>
      </c>
      <c r="RF20" s="5">
        <v>41.603999999999999</v>
      </c>
      <c r="RG20" s="5">
        <v>38.424999999999997</v>
      </c>
      <c r="RH20" s="5">
        <v>35.570999999999998</v>
      </c>
      <c r="RI20" s="5">
        <v>32.963000000000001</v>
      </c>
      <c r="RJ20" s="5">
        <v>30.591000000000001</v>
      </c>
      <c r="RK20" s="5">
        <v>28.37</v>
      </c>
      <c r="RL20" s="5">
        <v>26.393999999999998</v>
      </c>
      <c r="RM20" s="5">
        <v>24.544</v>
      </c>
      <c r="RN20" s="5">
        <v>22.872</v>
      </c>
      <c r="RO20" s="5">
        <v>21.416</v>
      </c>
      <c r="RP20" s="5">
        <v>20.097000000000001</v>
      </c>
      <c r="RQ20" s="5">
        <v>219.00899999999999</v>
      </c>
      <c r="RR20" s="5">
        <v>210.47200000000001</v>
      </c>
      <c r="RS20" s="5">
        <v>221.751</v>
      </c>
      <c r="RT20" s="5">
        <v>176.16800000000001</v>
      </c>
      <c r="RU20" s="5">
        <v>160.59299999999999</v>
      </c>
      <c r="RV20" s="5">
        <v>146.976</v>
      </c>
      <c r="RW20" s="5">
        <v>131.20400000000001</v>
      </c>
      <c r="RX20" s="5">
        <v>115.06699999999999</v>
      </c>
      <c r="RY20" s="5">
        <v>104.61199999999999</v>
      </c>
      <c r="RZ20" s="5">
        <v>95.581999999999994</v>
      </c>
      <c r="SA20" s="5">
        <v>87.21</v>
      </c>
      <c r="SB20" s="5">
        <v>79.554000000000002</v>
      </c>
      <c r="SC20" s="5">
        <v>72.620999999999995</v>
      </c>
      <c r="SD20" s="5">
        <v>66.516999999999996</v>
      </c>
      <c r="SE20" s="5">
        <v>60.673999999999999</v>
      </c>
      <c r="SF20" s="5">
        <v>55.43</v>
      </c>
      <c r="SG20" s="5">
        <v>50.658999999999999</v>
      </c>
      <c r="SH20" s="5">
        <v>46.351999999999997</v>
      </c>
      <c r="SI20" s="5">
        <v>42.4</v>
      </c>
      <c r="SJ20" s="5">
        <v>38.89</v>
      </c>
      <c r="SK20" s="5">
        <v>35.637</v>
      </c>
      <c r="SL20" s="5">
        <v>32.715000000000003</v>
      </c>
      <c r="SM20" s="5">
        <v>30.17</v>
      </c>
      <c r="SN20" s="5">
        <v>27.884</v>
      </c>
      <c r="SO20" s="16">
        <v>7.07</v>
      </c>
      <c r="SP20" s="16">
        <v>7.26</v>
      </c>
      <c r="SQ20" s="16">
        <v>7.5309999999999997</v>
      </c>
      <c r="SR20" s="16">
        <v>7.7</v>
      </c>
      <c r="SS20" s="16">
        <v>7.47</v>
      </c>
      <c r="ST20" s="16">
        <v>7.1</v>
      </c>
      <c r="SU20" s="16">
        <v>6.61</v>
      </c>
      <c r="SV20" s="16">
        <v>6.12</v>
      </c>
      <c r="SW20" s="16">
        <v>5.6605999999999996</v>
      </c>
      <c r="SX20" s="16">
        <v>5.2351999999999999</v>
      </c>
      <c r="SY20" s="16">
        <v>4.8376999999999999</v>
      </c>
      <c r="SZ20" s="16">
        <v>4.4744000000000002</v>
      </c>
      <c r="TA20" s="16">
        <v>4.1508000000000003</v>
      </c>
      <c r="TB20" s="16">
        <v>3.8746</v>
      </c>
      <c r="TC20" s="16">
        <v>3.6272000000000002</v>
      </c>
      <c r="TD20" s="16">
        <v>3.4085999999999999</v>
      </c>
      <c r="TE20" s="16">
        <v>3.2187000000000001</v>
      </c>
      <c r="TF20" s="16">
        <v>3.0556999999999999</v>
      </c>
      <c r="TG20" s="16">
        <v>2.9085000000000001</v>
      </c>
      <c r="TH20" s="16">
        <v>2.7860999999999998</v>
      </c>
      <c r="TI20" s="16">
        <v>2.67</v>
      </c>
      <c r="TJ20" s="16">
        <v>2.5661</v>
      </c>
      <c r="TK20" s="16">
        <v>2.4689000000000001</v>
      </c>
      <c r="TL20" s="16">
        <v>2.3727</v>
      </c>
      <c r="TM20" s="5">
        <v>1089.6849999999999</v>
      </c>
      <c r="TN20" s="5">
        <v>1659.067</v>
      </c>
      <c r="TO20" s="5">
        <v>1192.626</v>
      </c>
      <c r="TP20" s="5">
        <v>2139.1170000000002</v>
      </c>
      <c r="TQ20" s="5">
        <v>200.643</v>
      </c>
      <c r="TR20" s="5">
        <v>1160.3389999999999</v>
      </c>
      <c r="TS20" s="5">
        <v>1741.4290000000001</v>
      </c>
      <c r="TT20" s="5">
        <v>1281.2909999999999</v>
      </c>
      <c r="TU20" s="5">
        <v>2260.1460000000002</v>
      </c>
      <c r="TV20" s="5">
        <v>205.423</v>
      </c>
      <c r="TW20" s="5">
        <v>1339.2919999999999</v>
      </c>
      <c r="TX20" s="5">
        <v>1854.01</v>
      </c>
      <c r="TY20" s="5">
        <v>1399.4680000000001</v>
      </c>
      <c r="TZ20" s="5">
        <v>2419.9430000000002</v>
      </c>
      <c r="UA20" s="5">
        <v>212.376</v>
      </c>
      <c r="UB20" s="5">
        <v>1442.873</v>
      </c>
      <c r="UC20" s="5">
        <v>1955.837</v>
      </c>
      <c r="UD20" s="5">
        <v>1397.8009999999999</v>
      </c>
      <c r="UE20" s="5">
        <v>2487.9589999999998</v>
      </c>
      <c r="UF20" s="5">
        <v>207.17699999999999</v>
      </c>
      <c r="UG20" s="5">
        <v>1777.5440000000001</v>
      </c>
      <c r="UH20" s="5">
        <v>2410.1080000000002</v>
      </c>
      <c r="UI20" s="5">
        <v>1569.588</v>
      </c>
      <c r="UJ20" s="5">
        <v>2881.721</v>
      </c>
      <c r="UK20" s="5">
        <v>233.28899999999999</v>
      </c>
      <c r="UL20" s="5">
        <v>2013.8</v>
      </c>
      <c r="UM20" s="5">
        <v>2988.98</v>
      </c>
      <c r="UN20" s="5">
        <v>1871.9010000000001</v>
      </c>
      <c r="UO20" s="5">
        <v>3295.9540000000002</v>
      </c>
      <c r="UP20" s="5">
        <v>276.221</v>
      </c>
      <c r="UQ20" s="5">
        <v>2266.6619999999998</v>
      </c>
      <c r="UR20" s="5">
        <v>3535.4209999999998</v>
      </c>
      <c r="US20" s="5">
        <v>2275.7190000000001</v>
      </c>
      <c r="UT20" s="5">
        <v>3642.0320000000002</v>
      </c>
      <c r="UU20" s="5">
        <v>324.05200000000002</v>
      </c>
      <c r="UV20" s="5">
        <v>2488.3330000000001</v>
      </c>
      <c r="UW20" s="5">
        <v>4019.6509999999998</v>
      </c>
      <c r="UX20" s="5">
        <v>2820.6030000000001</v>
      </c>
      <c r="UY20" s="5">
        <v>4082.596</v>
      </c>
      <c r="UZ20" s="5">
        <v>386.02100000000002</v>
      </c>
      <c r="VA20" s="5">
        <v>2826.5050000000001</v>
      </c>
      <c r="VB20" s="5">
        <v>4508.2020000000002</v>
      </c>
      <c r="VC20" s="5">
        <v>3352.5219999999999</v>
      </c>
      <c r="VD20" s="5">
        <v>4744.7460000000001</v>
      </c>
      <c r="VE20" s="5">
        <v>461.24400000000003</v>
      </c>
      <c r="VF20" s="5">
        <v>3215.5729999999999</v>
      </c>
      <c r="VG20" s="5">
        <v>5074.1019999999999</v>
      </c>
      <c r="VH20" s="5">
        <v>3845.3780000000002</v>
      </c>
      <c r="VI20" s="5">
        <v>5700.5749999999998</v>
      </c>
      <c r="VJ20" s="5">
        <v>540.89099999999996</v>
      </c>
      <c r="VK20" s="5">
        <v>3603.319</v>
      </c>
      <c r="VL20" s="5">
        <v>5797.0659999999998</v>
      </c>
      <c r="VM20" s="5">
        <v>4335.1170000000002</v>
      </c>
      <c r="VN20" s="5">
        <v>6831.55</v>
      </c>
      <c r="VO20" s="5">
        <v>623.98900000000003</v>
      </c>
      <c r="VP20" s="5">
        <v>3935.2579999999998</v>
      </c>
      <c r="VQ20" s="5">
        <v>6570.4520000000002</v>
      </c>
      <c r="VR20" s="5">
        <v>4898.5410000000002</v>
      </c>
      <c r="VS20" s="5">
        <v>8150.1769999999997</v>
      </c>
      <c r="VT20" s="5">
        <v>722.96</v>
      </c>
      <c r="VU20" s="5">
        <v>4226.0540000000001</v>
      </c>
      <c r="VV20" s="5">
        <v>7291.7380000000003</v>
      </c>
      <c r="VW20" s="5">
        <v>5617.2560000000003</v>
      </c>
      <c r="VX20" s="5">
        <v>9619.1769999999997</v>
      </c>
      <c r="VY20" s="5">
        <v>836.76099999999997</v>
      </c>
      <c r="VZ20" s="5">
        <v>4522.2169999999996</v>
      </c>
      <c r="WA20" s="5">
        <v>7921.4059999999999</v>
      </c>
      <c r="WB20" s="5">
        <v>6387.393</v>
      </c>
      <c r="WC20" s="5">
        <v>11353.111999999999</v>
      </c>
      <c r="WD20" s="5">
        <v>946.952</v>
      </c>
      <c r="WE20" s="5">
        <v>4854.835</v>
      </c>
      <c r="WF20" s="5">
        <v>8517.42</v>
      </c>
      <c r="WG20" s="5">
        <v>7108.098</v>
      </c>
      <c r="WH20" s="5">
        <v>13367.731</v>
      </c>
      <c r="WI20" s="5">
        <v>1074.365</v>
      </c>
      <c r="WJ20" s="25">
        <v>17.3485282444041</v>
      </c>
      <c r="WK20" s="25">
        <v>26.413477939825601</v>
      </c>
      <c r="WL20" s="25">
        <v>18.987419158757501</v>
      </c>
      <c r="WM20" s="25">
        <v>53.043620439480897</v>
      </c>
      <c r="WN20" s="25">
        <v>34.0562012807233</v>
      </c>
      <c r="WO20" s="25">
        <v>5.1467106756769203</v>
      </c>
      <c r="WP20" s="25">
        <v>3.1943733762894602</v>
      </c>
      <c r="WQ20" s="25">
        <v>0.28084082852502201</v>
      </c>
      <c r="WR20" s="25">
        <v>17.4523074535077</v>
      </c>
      <c r="WS20" s="25">
        <v>26.192306141958898</v>
      </c>
      <c r="WT20" s="25">
        <v>19.271509851355798</v>
      </c>
      <c r="WU20" s="25">
        <v>53.265681280408501</v>
      </c>
      <c r="WV20" s="25">
        <v>33.994171429052699</v>
      </c>
      <c r="WW20" s="25">
        <v>4.9236925272402097</v>
      </c>
      <c r="WX20" s="25">
        <v>3.0897051241248601</v>
      </c>
      <c r="WY20" s="25">
        <v>0.30227288998572299</v>
      </c>
      <c r="WZ20" s="25">
        <v>18.536685153636199</v>
      </c>
      <c r="XA20" s="25">
        <v>25.660721964808999</v>
      </c>
      <c r="XB20" s="25">
        <v>19.369560707141499</v>
      </c>
      <c r="XC20" s="25">
        <v>52.863168882763901</v>
      </c>
      <c r="XD20" s="25">
        <v>33.493608175622498</v>
      </c>
      <c r="XE20" s="25">
        <v>4.6334238927714297</v>
      </c>
      <c r="XF20" s="25">
        <v>2.9394239987908799</v>
      </c>
      <c r="XG20" s="25">
        <v>0.30443915638963098</v>
      </c>
      <c r="XH20" s="25">
        <v>19.259756899917999</v>
      </c>
      <c r="XI20" s="25">
        <v>26.106902794539</v>
      </c>
      <c r="XJ20" s="25">
        <v>18.6581268444709</v>
      </c>
      <c r="XK20" s="25">
        <v>51.867900342875203</v>
      </c>
      <c r="XL20" s="25">
        <v>33.209773498404303</v>
      </c>
      <c r="XM20" s="25">
        <v>4.3164340231193501</v>
      </c>
      <c r="XN20" s="25">
        <v>2.7654399626677502</v>
      </c>
      <c r="XO20" s="25">
        <v>0.30149578590662401</v>
      </c>
      <c r="XP20" s="25">
        <v>20.034872777480299</v>
      </c>
      <c r="XQ20" s="25">
        <v>27.164563667615301</v>
      </c>
      <c r="XR20" s="25">
        <v>17.690980303756099</v>
      </c>
      <c r="XS20" s="25">
        <v>50.171140353348903</v>
      </c>
      <c r="XT20" s="25">
        <v>32.480160049592797</v>
      </c>
      <c r="XU20" s="25">
        <v>4.2571726450449399</v>
      </c>
      <c r="XV20" s="25">
        <v>2.6294232015554102</v>
      </c>
      <c r="XW20" s="25">
        <v>0.301332807348756</v>
      </c>
      <c r="XX20" s="25">
        <v>19.276612982891699</v>
      </c>
      <c r="XY20" s="25">
        <v>28.6112874533735</v>
      </c>
      <c r="XZ20" s="25">
        <v>17.9183191574575</v>
      </c>
      <c r="YA20" s="25">
        <v>49.468040911064499</v>
      </c>
      <c r="YB20" s="25">
        <v>31.549721753606999</v>
      </c>
      <c r="YC20" s="25">
        <v>4.2553855437463701</v>
      </c>
      <c r="YD20" s="25">
        <v>2.6440586526702399</v>
      </c>
      <c r="YE20" s="25">
        <v>0.30416806740707403</v>
      </c>
      <c r="YF20" s="25">
        <v>18.820022042719401</v>
      </c>
      <c r="YG20" s="25">
        <v>29.3544874137799</v>
      </c>
      <c r="YH20" s="25">
        <v>18.895222023855101</v>
      </c>
      <c r="YI20" s="25">
        <v>49.134897158608098</v>
      </c>
      <c r="YJ20" s="25">
        <v>30.239675134753</v>
      </c>
      <c r="YK20" s="25">
        <v>4.3752988030607396</v>
      </c>
      <c r="YL20" s="25">
        <v>2.6905933848925501</v>
      </c>
      <c r="YM20" s="25">
        <v>0.304785349180489</v>
      </c>
      <c r="YN20" s="25">
        <v>18.035052609209799</v>
      </c>
      <c r="YO20" s="25">
        <v>29.1338085600532</v>
      </c>
      <c r="YP20" s="25">
        <v>20.443294163078299</v>
      </c>
      <c r="YQ20" s="25">
        <v>50.033318344789301</v>
      </c>
      <c r="YR20" s="25">
        <v>29.590024181711001</v>
      </c>
      <c r="YS20" s="25">
        <v>4.4919318435822202</v>
      </c>
      <c r="YT20" s="25">
        <v>2.7978204859477298</v>
      </c>
      <c r="YU20" s="25">
        <v>0.29975638542417699</v>
      </c>
      <c r="YV20" s="25">
        <v>17.7843456382247</v>
      </c>
      <c r="YW20" s="25">
        <v>28.365568988887699</v>
      </c>
      <c r="YX20" s="25">
        <v>21.0940401689551</v>
      </c>
      <c r="YY20" s="25">
        <v>50.9479420122506</v>
      </c>
      <c r="YZ20" s="25">
        <v>29.853901843295599</v>
      </c>
      <c r="ZA20" s="25">
        <v>4.5561506451273299</v>
      </c>
      <c r="ZB20" s="25">
        <v>2.9021433606370102</v>
      </c>
      <c r="ZC20" s="25">
        <v>0.32228839230114398</v>
      </c>
      <c r="ZD20" s="25">
        <v>17.498270483109501</v>
      </c>
      <c r="ZE20" s="25">
        <v>27.611877962306099</v>
      </c>
      <c r="ZF20" s="25">
        <v>20.9254973697685</v>
      </c>
      <c r="ZG20" s="25">
        <v>51.9464703842986</v>
      </c>
      <c r="ZH20" s="25">
        <v>31.020973014530099</v>
      </c>
      <c r="ZI20" s="25">
        <v>4.5501381409613</v>
      </c>
      <c r="ZJ20" s="25">
        <v>2.9433811702858401</v>
      </c>
      <c r="ZK20" s="25">
        <v>0.33770813721575899</v>
      </c>
      <c r="ZL20" s="25">
        <v>17.0039735188092</v>
      </c>
      <c r="ZM20" s="25">
        <v>27.356211523539599</v>
      </c>
      <c r="ZN20" s="25">
        <v>20.457310237849999</v>
      </c>
      <c r="ZO20" s="25">
        <v>52.695226251508799</v>
      </c>
      <c r="ZP20" s="25">
        <v>32.237916013658797</v>
      </c>
      <c r="ZQ20" s="25">
        <v>4.5633954462171102</v>
      </c>
      <c r="ZR20" s="25">
        <v>2.9445887061423699</v>
      </c>
      <c r="ZS20" s="25">
        <v>0.36201147456606803</v>
      </c>
      <c r="ZT20" s="25">
        <v>16.209560929701301</v>
      </c>
      <c r="ZU20" s="25">
        <v>27.0640811935782</v>
      </c>
      <c r="ZV20" s="25">
        <v>20.177380696803102</v>
      </c>
      <c r="ZW20" s="25">
        <v>53.7484427896444</v>
      </c>
      <c r="ZX20" s="25">
        <v>33.571062092841302</v>
      </c>
      <c r="ZY20" s="25">
        <v>4.5976486432560204</v>
      </c>
      <c r="ZZ20" s="25">
        <v>2.9779150870760902</v>
      </c>
      <c r="AAA20" s="25">
        <v>0.38216219965673398</v>
      </c>
      <c r="AAB20" s="25">
        <v>15.316792230621999</v>
      </c>
      <c r="AAC20" s="25">
        <v>26.427971802095101</v>
      </c>
      <c r="AAD20" s="25">
        <v>20.359025951446601</v>
      </c>
      <c r="AAE20" s="25">
        <v>55.222502740568999</v>
      </c>
      <c r="AAF20" s="25">
        <v>34.863476789122402</v>
      </c>
      <c r="AAG20" s="25">
        <v>4.5795644997971401</v>
      </c>
      <c r="AAH20" s="25">
        <v>3.0327332267139702</v>
      </c>
      <c r="AAI20" s="25">
        <v>0.39359593745580501</v>
      </c>
      <c r="AAJ20" s="25">
        <v>14.5263736433172</v>
      </c>
      <c r="AAK20" s="25">
        <v>25.4453298761238</v>
      </c>
      <c r="AAL20" s="25">
        <v>20.5177366156266</v>
      </c>
      <c r="AAM20" s="25">
        <v>56.986474609939599</v>
      </c>
      <c r="AAN20" s="25">
        <v>36.468737994313102</v>
      </c>
      <c r="AAO20" s="25">
        <v>4.6019476356104603</v>
      </c>
      <c r="AAP20" s="25">
        <v>3.0418218706193301</v>
      </c>
      <c r="AAQ20" s="25">
        <v>0.402848214710187</v>
      </c>
      <c r="AAR20" s="25">
        <v>13.9017598679863</v>
      </c>
      <c r="AAS20" s="25">
        <v>24.389526633713501</v>
      </c>
      <c r="AAT20" s="25">
        <v>20.3539505491153</v>
      </c>
      <c r="AAU20" s="25">
        <v>58.6322826328704</v>
      </c>
      <c r="AAV20" s="25">
        <v>38.278332083755103</v>
      </c>
      <c r="AAW20" s="25">
        <v>4.8351820916110402</v>
      </c>
      <c r="AAX20" s="25">
        <v>3.07643086542986</v>
      </c>
      <c r="AAY20" s="25">
        <v>0.42240737469471301</v>
      </c>
      <c r="AAZ20" s="5">
        <v>545.56399999999996</v>
      </c>
      <c r="ABA20" s="5">
        <v>448.64</v>
      </c>
      <c r="ABB20" s="5">
        <v>382.654</v>
      </c>
      <c r="ABC20" s="5">
        <v>329.697</v>
      </c>
      <c r="ABD20" s="5">
        <v>289.04399999999998</v>
      </c>
      <c r="ABE20" s="5">
        <v>249.453</v>
      </c>
      <c r="ABF20" s="5">
        <v>209.476</v>
      </c>
      <c r="ABG20" s="5">
        <v>168.15799999999999</v>
      </c>
      <c r="ABH20" s="5">
        <v>139.11099999999999</v>
      </c>
      <c r="ABI20" s="5">
        <v>111.092</v>
      </c>
      <c r="ABJ20" s="5">
        <v>93.331999999999994</v>
      </c>
      <c r="ABK20" s="5">
        <v>76.753</v>
      </c>
      <c r="ABL20" s="5">
        <v>60.686</v>
      </c>
      <c r="ABM20" s="5">
        <v>44.523000000000003</v>
      </c>
      <c r="ABN20" s="5">
        <v>28.776</v>
      </c>
      <c r="ABO20" s="5">
        <v>15.488</v>
      </c>
      <c r="ABP20" s="5">
        <v>6.3129999999999997</v>
      </c>
      <c r="ABQ20" s="5">
        <v>1.421</v>
      </c>
      <c r="ABR20" s="5">
        <v>0.158</v>
      </c>
      <c r="ABS20" s="5">
        <v>1.2E-2</v>
      </c>
      <c r="ABT20" s="5">
        <v>0</v>
      </c>
      <c r="ABU20" s="5">
        <v>1423.9770000000001</v>
      </c>
      <c r="ABV20" s="5">
        <v>1202.2950000000001</v>
      </c>
      <c r="ABW20" s="5">
        <v>1065.7560000000001</v>
      </c>
      <c r="ABX20" s="5">
        <v>912.64099999999996</v>
      </c>
      <c r="ABY20" s="5">
        <v>768.30700000000002</v>
      </c>
      <c r="ABZ20" s="5">
        <v>577.03899999999999</v>
      </c>
      <c r="ACA20" s="5">
        <v>430.40199999999999</v>
      </c>
      <c r="ACB20" s="5">
        <v>327.15800000000002</v>
      </c>
      <c r="ACC20" s="5">
        <v>273.04700000000003</v>
      </c>
      <c r="ACD20" s="5">
        <v>237.05500000000001</v>
      </c>
      <c r="ACE20" s="5">
        <v>195.05</v>
      </c>
      <c r="ACF20" s="5">
        <v>159.13800000000001</v>
      </c>
      <c r="ACG20" s="5">
        <v>130.37899999999999</v>
      </c>
      <c r="ACH20" s="5">
        <v>98.72</v>
      </c>
      <c r="ACI20" s="5">
        <v>65.718999999999994</v>
      </c>
      <c r="ACJ20" s="5">
        <v>35.444000000000003</v>
      </c>
      <c r="ACK20" s="5">
        <v>15.718</v>
      </c>
      <c r="ACL20" s="5">
        <v>4.9169999999999998</v>
      </c>
      <c r="ACM20" s="5">
        <v>1.1499999999999999</v>
      </c>
      <c r="ACN20" s="5">
        <v>0.161</v>
      </c>
      <c r="ACO20" s="5">
        <v>1.4E-2</v>
      </c>
      <c r="ACP20" s="5">
        <v>1815.385</v>
      </c>
      <c r="ACQ20" s="5">
        <v>1565.1110000000001</v>
      </c>
      <c r="ACR20" s="5">
        <v>1349.2070000000001</v>
      </c>
      <c r="ACS20" s="5">
        <v>1161.193</v>
      </c>
      <c r="ACT20" s="5">
        <v>1015.942</v>
      </c>
      <c r="ACU20" s="5">
        <v>849.71299999999997</v>
      </c>
      <c r="ACV20" s="5">
        <v>704.053</v>
      </c>
      <c r="ACW20" s="5">
        <v>522.91600000000005</v>
      </c>
      <c r="ACX20" s="5">
        <v>386.029</v>
      </c>
      <c r="ACY20" s="5">
        <v>290.41199999999998</v>
      </c>
      <c r="ACZ20" s="5">
        <v>239.756</v>
      </c>
      <c r="ADA20" s="5">
        <v>203.82400000000001</v>
      </c>
      <c r="ADB20" s="5">
        <v>160.56200000000001</v>
      </c>
      <c r="ADC20" s="5">
        <v>121.04</v>
      </c>
      <c r="ADD20" s="5">
        <v>86.692999999999998</v>
      </c>
      <c r="ADE20" s="5">
        <v>52.530999999999999</v>
      </c>
      <c r="ADF20" s="5">
        <v>24.561</v>
      </c>
      <c r="ADG20" s="5">
        <v>7.8789999999999996</v>
      </c>
      <c r="ADH20" s="5">
        <v>1.7170000000000001</v>
      </c>
      <c r="ADI20" s="5">
        <v>0.215</v>
      </c>
      <c r="ADJ20" s="5">
        <v>1.9E-2</v>
      </c>
      <c r="ADK20" s="5">
        <v>2445.4569999999999</v>
      </c>
      <c r="ADL20" s="5">
        <v>2226.0889999999999</v>
      </c>
      <c r="ADM20" s="5">
        <v>2053.6559999999999</v>
      </c>
      <c r="ADN20" s="5">
        <v>1883.11</v>
      </c>
      <c r="ADO20" s="5">
        <v>1682.202</v>
      </c>
      <c r="ADP20" s="5">
        <v>1450.8240000000001</v>
      </c>
      <c r="ADQ20" s="5">
        <v>1224.3430000000001</v>
      </c>
      <c r="ADR20" s="5">
        <v>1027.886</v>
      </c>
      <c r="ADS20" s="5">
        <v>882.78800000000001</v>
      </c>
      <c r="ADT20" s="5">
        <v>726.07799999999997</v>
      </c>
      <c r="ADU20" s="5">
        <v>588.08699999999999</v>
      </c>
      <c r="ADV20" s="5">
        <v>420.03100000000001</v>
      </c>
      <c r="ADW20" s="5">
        <v>291.238</v>
      </c>
      <c r="ADX20" s="5">
        <v>197.196</v>
      </c>
      <c r="ADY20" s="5">
        <v>136.49</v>
      </c>
      <c r="ADZ20" s="5">
        <v>86.314999999999998</v>
      </c>
      <c r="AEA20" s="5">
        <v>42.043999999999997</v>
      </c>
      <c r="AEB20" s="5">
        <v>15.144</v>
      </c>
      <c r="AEC20" s="5">
        <v>3.714</v>
      </c>
      <c r="AED20" s="5">
        <v>0.52200000000000002</v>
      </c>
      <c r="AEE20" s="5">
        <v>4.2999999999999997E-2</v>
      </c>
      <c r="AEF20" s="5">
        <v>544.12099999999998</v>
      </c>
      <c r="AEG20" s="5">
        <v>449.82799999999997</v>
      </c>
      <c r="AEH20" s="5">
        <v>377.94499999999999</v>
      </c>
      <c r="AEI20" s="5">
        <v>311.87299999999999</v>
      </c>
      <c r="AEJ20" s="5">
        <v>262.012</v>
      </c>
      <c r="AEK20" s="5">
        <v>223.792</v>
      </c>
      <c r="AEL20" s="5">
        <v>186.11600000000001</v>
      </c>
      <c r="AEM20" s="5">
        <v>152.797</v>
      </c>
      <c r="AEN20" s="5">
        <v>132.69399999999999</v>
      </c>
      <c r="AEO20" s="5">
        <v>105.38</v>
      </c>
      <c r="AEP20" s="5">
        <v>91.028999999999996</v>
      </c>
      <c r="AEQ20" s="5">
        <v>77.305000000000007</v>
      </c>
      <c r="AER20" s="5">
        <v>61.942999999999998</v>
      </c>
      <c r="AES20" s="5">
        <v>46.276000000000003</v>
      </c>
      <c r="AET20" s="5">
        <v>30.812999999999999</v>
      </c>
      <c r="AEU20" s="5">
        <v>17.126999999999999</v>
      </c>
      <c r="AEV20" s="5">
        <v>7.3520000000000003</v>
      </c>
      <c r="AEW20" s="5">
        <v>2.0179999999999998</v>
      </c>
      <c r="AEX20" s="5">
        <v>0.33</v>
      </c>
      <c r="AEY20" s="5">
        <v>3.4000000000000002E-2</v>
      </c>
      <c r="AEZ20" s="5">
        <v>2E-3</v>
      </c>
      <c r="AFA20" s="5">
        <v>1402.528</v>
      </c>
      <c r="AFB20" s="5">
        <v>1186.5640000000001</v>
      </c>
      <c r="AFC20" s="5">
        <v>1053.587</v>
      </c>
      <c r="AFD20" s="5">
        <v>905.60599999999999</v>
      </c>
      <c r="AFE20" s="5">
        <v>765.96799999999996</v>
      </c>
      <c r="AFF20" s="5">
        <v>582.56200000000001</v>
      </c>
      <c r="AFG20" s="5">
        <v>438.18</v>
      </c>
      <c r="AFH20" s="5">
        <v>338.66399999999999</v>
      </c>
      <c r="AFI20" s="5">
        <v>287.95800000000003</v>
      </c>
      <c r="AFJ20" s="5">
        <v>255.834</v>
      </c>
      <c r="AFK20" s="5">
        <v>212.24199999999999</v>
      </c>
      <c r="AFL20" s="5">
        <v>167.542</v>
      </c>
      <c r="AFM20" s="5">
        <v>132.49600000000001</v>
      </c>
      <c r="AFN20" s="5">
        <v>101.19499999999999</v>
      </c>
      <c r="AFO20" s="5">
        <v>68.858000000000004</v>
      </c>
      <c r="AFP20" s="5">
        <v>40.085999999999999</v>
      </c>
      <c r="AFQ20" s="5">
        <v>20.311</v>
      </c>
      <c r="AFR20" s="5">
        <v>6.851</v>
      </c>
      <c r="AFS20" s="5">
        <v>1.7989999999999999</v>
      </c>
      <c r="AFT20" s="5">
        <v>0.27600000000000002</v>
      </c>
      <c r="AFU20" s="5">
        <v>2.5000000000000001E-2</v>
      </c>
      <c r="AFV20" s="5">
        <v>1787.934</v>
      </c>
      <c r="AFW20" s="5">
        <v>1547.6659999999999</v>
      </c>
      <c r="AFX20" s="5">
        <v>1335.0820000000001</v>
      </c>
      <c r="AFY20" s="5">
        <v>1148.232</v>
      </c>
      <c r="AFZ20" s="5">
        <v>1009.75</v>
      </c>
      <c r="AGA20" s="5">
        <v>851.81399999999996</v>
      </c>
      <c r="AGB20" s="5">
        <v>710.23299999999995</v>
      </c>
      <c r="AGC20" s="5">
        <v>534.44500000000005</v>
      </c>
      <c r="AGD20" s="5">
        <v>399.19200000000001</v>
      </c>
      <c r="AGE20" s="5">
        <v>307.56599999999997</v>
      </c>
      <c r="AGF20" s="5">
        <v>260.55599999999998</v>
      </c>
      <c r="AGG20" s="5">
        <v>227.999</v>
      </c>
      <c r="AGH20" s="5">
        <v>182.48</v>
      </c>
      <c r="AGI20" s="5">
        <v>134.44</v>
      </c>
      <c r="AGJ20" s="5">
        <v>94.02</v>
      </c>
      <c r="AGK20" s="5">
        <v>58.551000000000002</v>
      </c>
      <c r="AGL20" s="5">
        <v>28.870999999999999</v>
      </c>
      <c r="AGM20" s="5">
        <v>10.379</v>
      </c>
      <c r="AGN20" s="5">
        <v>2.669</v>
      </c>
      <c r="AGO20" s="5">
        <v>0.36799999999999999</v>
      </c>
      <c r="AGP20" s="5">
        <v>3.5999999999999997E-2</v>
      </c>
      <c r="AGQ20" s="5">
        <v>2409.3780000000002</v>
      </c>
      <c r="AGR20" s="5">
        <v>2202.9189999999999</v>
      </c>
      <c r="AGS20" s="5">
        <v>2034.7560000000001</v>
      </c>
      <c r="AGT20" s="5">
        <v>1868.261</v>
      </c>
      <c r="AGU20" s="5">
        <v>1674.5250000000001</v>
      </c>
      <c r="AGV20" s="5">
        <v>1450.93</v>
      </c>
      <c r="AGW20" s="5">
        <v>1230.1590000000001</v>
      </c>
      <c r="AGX20" s="5">
        <v>1036.3910000000001</v>
      </c>
      <c r="AGY20" s="5">
        <v>898.096</v>
      </c>
      <c r="AGZ20" s="5">
        <v>749.24199999999996</v>
      </c>
      <c r="AHA20" s="5">
        <v>616.38300000000004</v>
      </c>
      <c r="AHB20" s="5">
        <v>452.29399999999998</v>
      </c>
      <c r="AHC20" s="5">
        <v>322.96100000000001</v>
      </c>
      <c r="AHD20" s="5">
        <v>228.63399999999999</v>
      </c>
      <c r="AHE20" s="5">
        <v>166.33099999999999</v>
      </c>
      <c r="AHF20" s="5">
        <v>111.884</v>
      </c>
      <c r="AHG20" s="5">
        <v>57.945</v>
      </c>
      <c r="AHH20" s="5">
        <v>21.609000000000002</v>
      </c>
      <c r="AHI20" s="5">
        <v>5.55</v>
      </c>
      <c r="AHJ20" s="5">
        <v>0.86499999999999999</v>
      </c>
      <c r="AHK20" s="5">
        <v>7.9000000000000001E-2</v>
      </c>
      <c r="AHL20" s="5">
        <v>641.57000000000005</v>
      </c>
      <c r="AHM20" s="5">
        <v>551.05600000000004</v>
      </c>
      <c r="AHN20" s="5">
        <v>473.245</v>
      </c>
      <c r="AHO20" s="5">
        <v>1818.2470000000001</v>
      </c>
      <c r="AHP20" s="5">
        <v>1534.2750000000001</v>
      </c>
      <c r="AHQ20" s="5">
        <v>1159.6010000000001</v>
      </c>
      <c r="AHR20" s="5">
        <v>2309.4250000000002</v>
      </c>
      <c r="AHS20" s="5">
        <v>2025.692</v>
      </c>
      <c r="AHT20" s="5">
        <v>1701.527</v>
      </c>
      <c r="AHU20" s="5">
        <v>3751.3710000000001</v>
      </c>
      <c r="AHV20" s="5">
        <v>3356.7269999999999</v>
      </c>
      <c r="AHW20" s="5">
        <v>2901.7539999999999</v>
      </c>
      <c r="AHX20" s="25">
        <v>4.9174918626113202</v>
      </c>
      <c r="AHY20" s="25">
        <v>3.0212623552854101</v>
      </c>
      <c r="AHZ20" s="25">
        <v>0.24697291015891701</v>
      </c>
      <c r="AIA20" s="25">
        <v>4.44495372148236</v>
      </c>
      <c r="AIB20" s="25">
        <v>2.7996032855267701</v>
      </c>
      <c r="AIC20" s="25">
        <v>0.27712971854044499</v>
      </c>
      <c r="AID20" s="25">
        <v>4.3112741100799896</v>
      </c>
      <c r="AIE20" s="25">
        <v>2.79062177578083</v>
      </c>
      <c r="AIF20" s="25">
        <v>0.32571065649956199</v>
      </c>
      <c r="AIG20" s="25">
        <v>4.4451163553527397</v>
      </c>
      <c r="AIH20" s="25">
        <v>2.7697226129717798</v>
      </c>
      <c r="AII20" s="25">
        <v>0.35359886815226899</v>
      </c>
      <c r="AIJ20" s="25">
        <v>5.3848253709198302</v>
      </c>
      <c r="AIK20" s="25">
        <v>3.3742027605284002</v>
      </c>
      <c r="AIL20" s="25">
        <v>0.316023146033789</v>
      </c>
      <c r="AIM20" s="25">
        <v>4.6667190353980796</v>
      </c>
      <c r="AIN20" s="25">
        <v>3.0041038346459801</v>
      </c>
      <c r="AIO20" s="25">
        <v>0.367191809597331</v>
      </c>
      <c r="AIP20" s="25">
        <v>4.8137732977950298</v>
      </c>
      <c r="AIQ20" s="25">
        <v>3.09749091516845</v>
      </c>
      <c r="AIR20" s="25">
        <v>0.39806126304200101</v>
      </c>
      <c r="AIS20" s="25">
        <v>5.2217798858693198</v>
      </c>
      <c r="AIT20" s="25">
        <v>3.3804122789692901</v>
      </c>
      <c r="AIU20" s="25">
        <v>0.490604128171925</v>
      </c>
      <c r="AIV20" s="31">
        <v>56.159819723366198</v>
      </c>
      <c r="AIW20" s="25">
        <v>55.525511700982101</v>
      </c>
      <c r="AIX20" s="25">
        <v>54.4439029930329</v>
      </c>
      <c r="AIY20" s="25">
        <v>53.887953748861399</v>
      </c>
      <c r="AIZ20" s="25">
        <v>53.525767664982197</v>
      </c>
      <c r="AJA20" s="26">
        <v>53.237223554455397</v>
      </c>
      <c r="AJB20" s="25">
        <v>78.063249655328605</v>
      </c>
      <c r="AJC20" s="25">
        <v>80.097394758869598</v>
      </c>
      <c r="AJD20" s="25">
        <v>83.675296043336203</v>
      </c>
      <c r="AJE20" s="25">
        <v>85.570230530627498</v>
      </c>
      <c r="AJF20" s="25">
        <v>86.825905283414301</v>
      </c>
      <c r="AJG20" s="25">
        <v>87.838495930787602</v>
      </c>
      <c r="AJH20" s="25">
        <v>88.524084840877606</v>
      </c>
      <c r="AJI20" s="25">
        <v>87.738141325117496</v>
      </c>
      <c r="AJJ20" s="25">
        <v>89.167622965949505</v>
      </c>
      <c r="AJK20" s="25">
        <v>92.797470765049795</v>
      </c>
      <c r="AJL20" s="25">
        <v>99.317773715551994</v>
      </c>
      <c r="AJM20" s="25">
        <v>102.150718238031</v>
      </c>
      <c r="AJN20" s="25">
        <v>103.521337751453</v>
      </c>
      <c r="AJO20" s="25">
        <v>99.866815370670906</v>
      </c>
      <c r="AJP20" s="25">
        <v>96.278781929905193</v>
      </c>
      <c r="AJQ20" s="25">
        <v>92.5058608606181</v>
      </c>
      <c r="AJR20" s="25">
        <v>89.770510753119098</v>
      </c>
      <c r="AJS20" s="25">
        <v>86.051901803686704</v>
      </c>
      <c r="AJT20" s="25">
        <v>81.085599234414005</v>
      </c>
      <c r="AJU20" s="25">
        <v>75.480235765554596</v>
      </c>
      <c r="AJV20" s="25">
        <v>70.554505998267501</v>
      </c>
      <c r="AJW20" s="25">
        <v>66.912356609910006</v>
      </c>
      <c r="AJX20" s="25">
        <v>64.271241856827203</v>
      </c>
      <c r="AJY20" s="25">
        <v>62.168606325533503</v>
      </c>
      <c r="AJZ20" s="25">
        <v>60.031615918387899</v>
      </c>
      <c r="AKA20" s="25">
        <v>58.077399217450399</v>
      </c>
      <c r="AKB20" s="25">
        <v>56.373913801425402</v>
      </c>
      <c r="AKC20" s="25">
        <v>55.131577853177497</v>
      </c>
      <c r="AKD20" s="25">
        <v>54.316806258992003</v>
      </c>
      <c r="AKE20" s="25">
        <v>53.686633030338399</v>
      </c>
      <c r="AKF20" s="25">
        <v>53.092116283919999</v>
      </c>
      <c r="AKG20" s="25">
        <v>82.501921666827201</v>
      </c>
      <c r="AKH20" s="25">
        <v>81.937586352658499</v>
      </c>
      <c r="AKI20" s="25">
        <v>83.607184458546101</v>
      </c>
      <c r="AKJ20" s="25">
        <v>87.465772461500507</v>
      </c>
      <c r="AKK20" s="25">
        <v>94.0768659286516</v>
      </c>
      <c r="AKL20" s="25">
        <v>96.805734681023395</v>
      </c>
      <c r="AKM20" s="25">
        <v>98.045406101067798</v>
      </c>
      <c r="AKN20" s="25">
        <v>94.274900665618901</v>
      </c>
      <c r="AKO20" s="25">
        <v>90.582490291787295</v>
      </c>
      <c r="AKP20" s="25">
        <v>86.839679600349996</v>
      </c>
      <c r="AKQ20" s="25">
        <v>84.182549725894006</v>
      </c>
      <c r="AKR20" s="25">
        <v>80.511434150082806</v>
      </c>
      <c r="AKS20" s="25">
        <v>75.593756097637794</v>
      </c>
      <c r="AKT20" s="25">
        <v>70.142439575423595</v>
      </c>
      <c r="AKU20" s="25">
        <v>65.307514533355402</v>
      </c>
      <c r="AKV20" s="25">
        <v>61.441132605022602</v>
      </c>
      <c r="AKW20" s="25">
        <v>58.205836707852797</v>
      </c>
      <c r="AKX20" s="25">
        <v>55.160939216494803</v>
      </c>
      <c r="AKY20" s="25">
        <v>52.123546481387699</v>
      </c>
      <c r="AKZ20" s="25">
        <v>49.296640884854298</v>
      </c>
      <c r="ALA20" s="25">
        <v>46.837939099948898</v>
      </c>
      <c r="ALB20" s="25">
        <v>44.738415266359702</v>
      </c>
      <c r="ALC20" s="25">
        <v>42.898209650021101</v>
      </c>
      <c r="ALD20" s="25">
        <v>41.114242626001399</v>
      </c>
      <c r="ALE20" s="25">
        <v>39.353970134508799</v>
      </c>
      <c r="ALF20" s="25">
        <v>6.0221631740503403</v>
      </c>
      <c r="ALG20" s="25">
        <v>5.8005549724589196</v>
      </c>
      <c r="ALH20" s="25">
        <v>5.5604385074033704</v>
      </c>
      <c r="ALI20" s="25">
        <v>5.3316983035493699</v>
      </c>
      <c r="ALJ20" s="25">
        <v>5.2409077869004399</v>
      </c>
      <c r="ALK20" s="25">
        <v>5.3449835570076996</v>
      </c>
      <c r="ALL20" s="25">
        <v>5.4759316503854203</v>
      </c>
      <c r="ALM20" s="25">
        <v>5.59191470505196</v>
      </c>
      <c r="ALN20" s="25">
        <v>5.6962916381179403</v>
      </c>
      <c r="ALO20" s="25">
        <v>5.6661812602681003</v>
      </c>
      <c r="ALP20" s="25">
        <v>5.58796102722504</v>
      </c>
      <c r="ALQ20" s="25">
        <v>5.5404676536039803</v>
      </c>
      <c r="ALR20" s="25">
        <v>5.4918431367761702</v>
      </c>
      <c r="ALS20" s="25">
        <v>5.3377961901309998</v>
      </c>
      <c r="ALT20" s="25">
        <v>5.2469914649121199</v>
      </c>
      <c r="ALU20" s="25">
        <v>5.4712240048873699</v>
      </c>
      <c r="ALV20" s="25">
        <v>6.0654051489743299</v>
      </c>
      <c r="ALW20" s="25">
        <v>7.0076671090387004</v>
      </c>
      <c r="ALX20" s="25">
        <v>7.9080694370002398</v>
      </c>
      <c r="ALY20" s="25">
        <v>8.7807583325961094</v>
      </c>
      <c r="ALZ20" s="25">
        <v>9.5359747014765492</v>
      </c>
      <c r="AMA20" s="25">
        <v>10.3931625868178</v>
      </c>
      <c r="AMB20" s="25">
        <v>11.4185966089708</v>
      </c>
      <c r="AMC20" s="25">
        <v>12.5723904043369</v>
      </c>
      <c r="AMD20" s="25">
        <v>13.7381461494112</v>
      </c>
    </row>
    <row r="21" spans="1:1018">
      <c r="A21" s="6" t="s">
        <v>23</v>
      </c>
      <c r="B21" s="5">
        <v>764.23299999999995</v>
      </c>
      <c r="C21" s="5">
        <v>786.40899999999999</v>
      </c>
      <c r="D21" s="5">
        <v>810.24699999999996</v>
      </c>
      <c r="E21" s="5">
        <v>835.70699999999999</v>
      </c>
      <c r="F21" s="5">
        <v>862.65099999999995</v>
      </c>
      <c r="G21" s="5">
        <v>891.04700000000003</v>
      </c>
      <c r="H21" s="5">
        <v>920.83699999999999</v>
      </c>
      <c r="I21" s="5">
        <v>952.31</v>
      </c>
      <c r="J21" s="5">
        <v>986.26700000000005</v>
      </c>
      <c r="K21" s="5">
        <v>1023.697</v>
      </c>
      <c r="L21" s="5">
        <v>1065.279</v>
      </c>
      <c r="M21" s="5">
        <v>1110.8920000000001</v>
      </c>
      <c r="N21" s="5">
        <v>1160.134</v>
      </c>
      <c r="O21" s="5">
        <v>1212.961</v>
      </c>
      <c r="P21" s="5">
        <v>1269.259</v>
      </c>
      <c r="Q21" s="5">
        <v>1328.673</v>
      </c>
      <c r="R21" s="5">
        <v>1391.7180000000001</v>
      </c>
      <c r="S21" s="5">
        <v>1457.5940000000001</v>
      </c>
      <c r="T21" s="5">
        <v>1523.038</v>
      </c>
      <c r="U21" s="5">
        <v>1583.739</v>
      </c>
      <c r="V21" s="5">
        <v>1636.79</v>
      </c>
      <c r="W21" s="5">
        <v>1680.6120000000001</v>
      </c>
      <c r="X21" s="5">
        <v>1716.518</v>
      </c>
      <c r="Y21" s="5">
        <v>1748.046</v>
      </c>
      <c r="Z21" s="5">
        <v>1780.354</v>
      </c>
      <c r="AA21" s="5">
        <v>1817.154</v>
      </c>
      <c r="AB21" s="5">
        <v>1859.76</v>
      </c>
      <c r="AC21" s="5">
        <v>1907.067</v>
      </c>
      <c r="AD21" s="5">
        <v>1957.441</v>
      </c>
      <c r="AE21" s="5">
        <v>2008.2629999999999</v>
      </c>
      <c r="AF21" s="5">
        <v>2057.69</v>
      </c>
      <c r="AG21" s="5">
        <v>2105.3200000000002</v>
      </c>
      <c r="AH21" s="5">
        <v>2152.0430000000001</v>
      </c>
      <c r="AI21" s="5">
        <v>2198.8490000000002</v>
      </c>
      <c r="AJ21" s="5">
        <v>2247.2130000000002</v>
      </c>
      <c r="AK21" s="5">
        <v>2298.1849999999999</v>
      </c>
      <c r="AL21" s="5">
        <v>2352.0120000000002</v>
      </c>
      <c r="AM21" s="5">
        <v>2408.2939999999999</v>
      </c>
      <c r="AN21" s="5">
        <v>2466.6170000000002</v>
      </c>
      <c r="AO21" s="5">
        <v>2526.35</v>
      </c>
      <c r="AP21" s="5">
        <v>2586.971</v>
      </c>
      <c r="AQ21" s="5">
        <v>2648.404</v>
      </c>
      <c r="AR21" s="5">
        <v>2710.663</v>
      </c>
      <c r="AS21" s="5">
        <v>2773.509</v>
      </c>
      <c r="AT21" s="5">
        <v>2836.652</v>
      </c>
      <c r="AU21" s="5">
        <v>2899.886</v>
      </c>
      <c r="AV21" s="5">
        <v>2963.0459999999998</v>
      </c>
      <c r="AW21" s="5">
        <v>3026.105</v>
      </c>
      <c r="AX21" s="5">
        <v>3089.1179999999999</v>
      </c>
      <c r="AY21" s="5">
        <v>3152.2489999999998</v>
      </c>
      <c r="AZ21" s="5">
        <v>3215.6</v>
      </c>
      <c r="BA21" s="5">
        <v>3279.1460000000002</v>
      </c>
      <c r="BB21" s="5">
        <v>3342.7979999999998</v>
      </c>
      <c r="BC21" s="5">
        <v>3406.53</v>
      </c>
      <c r="BD21" s="5">
        <v>3470.2950000000001</v>
      </c>
      <c r="BE21" s="5">
        <v>3534.0410000000002</v>
      </c>
      <c r="BF21" s="5">
        <v>3597.748</v>
      </c>
      <c r="BG21" s="5">
        <v>3661.3820000000001</v>
      </c>
      <c r="BH21" s="5">
        <v>3724.913</v>
      </c>
      <c r="BI21" s="5">
        <v>3788.3069999999998</v>
      </c>
      <c r="BJ21" s="5">
        <v>3851.5189999999998</v>
      </c>
      <c r="BK21" s="5">
        <v>3914.5039999999999</v>
      </c>
      <c r="BL21" s="5">
        <v>3977.252</v>
      </c>
      <c r="BM21" s="5">
        <v>4039.692</v>
      </c>
      <c r="BN21" s="5">
        <v>4101.8100000000004</v>
      </c>
      <c r="BO21" s="5">
        <v>4163.5770000000002</v>
      </c>
      <c r="BP21" s="5">
        <v>4224.9409999999998</v>
      </c>
      <c r="BQ21" s="5">
        <v>4285.8689999999997</v>
      </c>
      <c r="BR21" s="5">
        <v>4346.2950000000001</v>
      </c>
      <c r="BS21" s="5">
        <v>4406.1480000000001</v>
      </c>
      <c r="BT21" s="5">
        <v>4465.3680000000004</v>
      </c>
      <c r="BU21" s="5">
        <v>4523.9179999999997</v>
      </c>
      <c r="BV21" s="5">
        <v>4581.7619999999997</v>
      </c>
      <c r="BW21" s="5">
        <v>4638.8959999999997</v>
      </c>
      <c r="BX21" s="5">
        <v>4695.3249999999998</v>
      </c>
      <c r="BY21" s="5">
        <v>4751.0410000000002</v>
      </c>
      <c r="BZ21" s="5">
        <v>4806.0230000000001</v>
      </c>
      <c r="CA21" s="5">
        <v>4860.2280000000001</v>
      </c>
      <c r="CB21" s="5">
        <v>4913.6329999999998</v>
      </c>
      <c r="CC21" s="5">
        <v>4966.1729999999998</v>
      </c>
      <c r="CD21" s="5">
        <v>5017.8329999999996</v>
      </c>
      <c r="CE21" s="5">
        <v>5068.5709999999999</v>
      </c>
      <c r="CF21" s="5">
        <v>5118.3760000000002</v>
      </c>
      <c r="CG21" s="5">
        <v>5167.2179999999998</v>
      </c>
      <c r="CH21" s="5">
        <v>5215.1040000000003</v>
      </c>
      <c r="CI21" s="5">
        <v>5262.0249999999996</v>
      </c>
      <c r="CJ21" s="5">
        <v>5307.9560000000001</v>
      </c>
      <c r="CK21" s="5">
        <v>5352.8869999999997</v>
      </c>
      <c r="CL21" s="5">
        <v>5396.7669999999998</v>
      </c>
      <c r="CM21" s="5">
        <v>5439.567</v>
      </c>
      <c r="CN21" s="5">
        <v>5481.2560000000003</v>
      </c>
      <c r="CO21" s="5">
        <v>5521.8119999999999</v>
      </c>
      <c r="CP21" s="5">
        <v>5561.2219999999998</v>
      </c>
      <c r="CQ21" s="5">
        <v>5599.509</v>
      </c>
      <c r="CR21" s="5">
        <v>5636.6859999999997</v>
      </c>
      <c r="CS21" s="5">
        <v>5672.7560000000003</v>
      </c>
      <c r="CT21" s="5">
        <v>5707.7359999999999</v>
      </c>
      <c r="CU21" s="5">
        <v>5741.5969999999998</v>
      </c>
      <c r="CV21" s="5">
        <v>5774.3559999999998</v>
      </c>
      <c r="CW21" s="5">
        <v>5805.9840000000004</v>
      </c>
      <c r="CX21" s="5">
        <v>5836.4979999999996</v>
      </c>
      <c r="CY21" s="5">
        <v>5865.8739999999998</v>
      </c>
      <c r="CZ21" s="5">
        <v>5894.1419999999998</v>
      </c>
      <c r="DA21" s="5">
        <v>5921.2879999999996</v>
      </c>
      <c r="DB21" s="5">
        <v>5947.3609999999999</v>
      </c>
      <c r="DC21" s="5">
        <v>5972.357</v>
      </c>
      <c r="DD21" s="5">
        <v>5996.2939999999999</v>
      </c>
      <c r="DE21" s="5">
        <v>6019.1570000000002</v>
      </c>
      <c r="DF21" s="5">
        <v>6040.9480000000003</v>
      </c>
      <c r="DG21" s="5">
        <v>6061.6319999999996</v>
      </c>
      <c r="DH21" s="5">
        <v>6081.2139999999999</v>
      </c>
      <c r="DI21" s="5">
        <v>6099.6710000000003</v>
      </c>
      <c r="DJ21" s="5">
        <v>6117.0010000000002</v>
      </c>
      <c r="DK21" s="5">
        <v>6133.2240000000002</v>
      </c>
      <c r="DL21" s="5">
        <v>6148.3249999999998</v>
      </c>
      <c r="DM21" s="5">
        <v>6162.3059999999996</v>
      </c>
      <c r="DN21" s="5">
        <v>6175.152</v>
      </c>
      <c r="DO21" s="5">
        <v>6186.8549999999996</v>
      </c>
      <c r="DP21" s="5">
        <v>6197.4160000000002</v>
      </c>
      <c r="DQ21" s="5">
        <v>6206.8010000000004</v>
      </c>
      <c r="DR21" s="5">
        <v>6214.9960000000001</v>
      </c>
      <c r="DS21" s="5">
        <v>746.48400000000004</v>
      </c>
      <c r="DT21" s="5">
        <v>767.78099999999995</v>
      </c>
      <c r="DU21" s="5">
        <v>790.70899999999995</v>
      </c>
      <c r="DV21" s="5">
        <v>815.21900000000005</v>
      </c>
      <c r="DW21" s="5">
        <v>841.15700000000004</v>
      </c>
      <c r="DX21" s="5">
        <v>868.48599999999999</v>
      </c>
      <c r="DY21" s="5">
        <v>897.14400000000001</v>
      </c>
      <c r="DZ21" s="5">
        <v>927.44</v>
      </c>
      <c r="EA21" s="5">
        <v>960.10900000000004</v>
      </c>
      <c r="EB21" s="5">
        <v>996.12800000000004</v>
      </c>
      <c r="EC21" s="5">
        <v>1036.1659999999999</v>
      </c>
      <c r="ED21" s="5">
        <v>1080.1079999999999</v>
      </c>
      <c r="EE21" s="5">
        <v>1127.5419999999999</v>
      </c>
      <c r="EF21" s="5">
        <v>1178.4380000000001</v>
      </c>
      <c r="EG21" s="5">
        <v>1232.7139999999999</v>
      </c>
      <c r="EH21" s="5">
        <v>1289.998</v>
      </c>
      <c r="EI21" s="5">
        <v>1350.816</v>
      </c>
      <c r="EJ21" s="5">
        <v>1414.412</v>
      </c>
      <c r="EK21" s="5">
        <v>1477.586</v>
      </c>
      <c r="EL21" s="5">
        <v>1536.1289999999999</v>
      </c>
      <c r="EM21" s="5">
        <v>1587.2190000000001</v>
      </c>
      <c r="EN21" s="5">
        <v>1629.296</v>
      </c>
      <c r="EO21" s="5">
        <v>1663.643</v>
      </c>
      <c r="EP21" s="5">
        <v>1693.8219999999999</v>
      </c>
      <c r="EQ21" s="5">
        <v>1724.9659999999999</v>
      </c>
      <c r="ER21" s="5">
        <v>1760.8019999999999</v>
      </c>
      <c r="ES21" s="5">
        <v>1802.6610000000001</v>
      </c>
      <c r="ET21" s="5">
        <v>1849.3920000000001</v>
      </c>
      <c r="EU21" s="5">
        <v>1899.251</v>
      </c>
      <c r="EV21" s="5">
        <v>1949.421</v>
      </c>
      <c r="EW21" s="5">
        <v>1997.942</v>
      </c>
      <c r="EX21" s="5">
        <v>2044.3340000000001</v>
      </c>
      <c r="EY21" s="5">
        <v>2089.529</v>
      </c>
      <c r="EZ21" s="5">
        <v>2134.672</v>
      </c>
      <c r="FA21" s="5">
        <v>2181.4209999999998</v>
      </c>
      <c r="FB21" s="5">
        <v>2230.9749999999999</v>
      </c>
      <c r="FC21" s="5">
        <v>2283.6320000000001</v>
      </c>
      <c r="FD21" s="5">
        <v>2338.9389999999999</v>
      </c>
      <c r="FE21" s="5">
        <v>2396.3609999999999</v>
      </c>
      <c r="FF21" s="5">
        <v>2455.0720000000001</v>
      </c>
      <c r="FG21" s="5">
        <v>2514.4450000000002</v>
      </c>
      <c r="FH21" s="5">
        <v>2574.3519999999999</v>
      </c>
      <c r="FI21" s="5">
        <v>2634.8820000000001</v>
      </c>
      <c r="FJ21" s="5">
        <v>2695.8539999999998</v>
      </c>
      <c r="FK21" s="5">
        <v>2757.11</v>
      </c>
      <c r="FL21" s="5">
        <v>2818.529</v>
      </c>
      <c r="FM21" s="5">
        <v>2879.9569999999999</v>
      </c>
      <c r="FN21" s="5">
        <v>2941.3539999999998</v>
      </c>
      <c r="FO21" s="5">
        <v>3002.779</v>
      </c>
      <c r="FP21" s="5">
        <v>3064.3440000000001</v>
      </c>
      <c r="FQ21" s="5">
        <v>3126.1239999999998</v>
      </c>
      <c r="FR21" s="5">
        <v>3188.1109999999999</v>
      </c>
      <c r="FS21" s="5">
        <v>3250.2440000000001</v>
      </c>
      <c r="FT21" s="5">
        <v>3312.4589999999998</v>
      </c>
      <c r="FU21" s="5">
        <v>3374.7379999999998</v>
      </c>
      <c r="FV21" s="5">
        <v>3437.038</v>
      </c>
      <c r="FW21" s="5">
        <v>3499.3229999999999</v>
      </c>
      <c r="FX21" s="5">
        <v>3561.5709999999999</v>
      </c>
      <c r="FY21" s="5">
        <v>3623.75</v>
      </c>
      <c r="FZ21" s="5">
        <v>3685.808</v>
      </c>
      <c r="GA21" s="5">
        <v>3747.712</v>
      </c>
      <c r="GB21" s="5">
        <v>3809.4250000000002</v>
      </c>
      <c r="GC21" s="5">
        <v>3870.913</v>
      </c>
      <c r="GD21" s="5">
        <v>3932.1390000000001</v>
      </c>
      <c r="GE21" s="5">
        <v>3993.08</v>
      </c>
      <c r="GF21" s="5">
        <v>4053.6959999999999</v>
      </c>
      <c r="GG21" s="5">
        <v>4113.9579999999996</v>
      </c>
      <c r="GH21" s="5">
        <v>4173.8270000000002</v>
      </c>
      <c r="GI21" s="5">
        <v>4233.2299999999996</v>
      </c>
      <c r="GJ21" s="5">
        <v>4292.1109999999999</v>
      </c>
      <c r="GK21" s="5">
        <v>4350.4089999999997</v>
      </c>
      <c r="GL21" s="5">
        <v>4408.0709999999999</v>
      </c>
      <c r="GM21" s="5">
        <v>4465.0770000000002</v>
      </c>
      <c r="GN21" s="5">
        <v>4521.415</v>
      </c>
      <c r="GO21" s="5">
        <v>4577.09</v>
      </c>
      <c r="GP21" s="5">
        <v>4632.0749999999998</v>
      </c>
      <c r="GQ21" s="5">
        <v>4686.357</v>
      </c>
      <c r="GR21" s="5">
        <v>4739.893</v>
      </c>
      <c r="GS21" s="5">
        <v>4792.6559999999999</v>
      </c>
      <c r="GT21" s="5">
        <v>4844.5870000000004</v>
      </c>
      <c r="GU21" s="5">
        <v>4895.6459999999997</v>
      </c>
      <c r="GV21" s="5">
        <v>4945.817</v>
      </c>
      <c r="GW21" s="5">
        <v>4995.067</v>
      </c>
      <c r="GX21" s="5">
        <v>5043.3760000000002</v>
      </c>
      <c r="GY21" s="5">
        <v>5090.7309999999998</v>
      </c>
      <c r="GZ21" s="5">
        <v>5137.1080000000002</v>
      </c>
      <c r="HA21" s="5">
        <v>5182.4920000000002</v>
      </c>
      <c r="HB21" s="5">
        <v>5226.8599999999997</v>
      </c>
      <c r="HC21" s="5">
        <v>5270.1639999999998</v>
      </c>
      <c r="HD21" s="5">
        <v>5312.3670000000002</v>
      </c>
      <c r="HE21" s="5">
        <v>5353.4269999999997</v>
      </c>
      <c r="HF21" s="5">
        <v>5393.3149999999996</v>
      </c>
      <c r="HG21" s="5">
        <v>5432.0330000000004</v>
      </c>
      <c r="HH21" s="5">
        <v>5469.567</v>
      </c>
      <c r="HI21" s="5">
        <v>5505.9350000000004</v>
      </c>
      <c r="HJ21" s="5">
        <v>5541.1409999999996</v>
      </c>
      <c r="HK21" s="5">
        <v>5575.1580000000004</v>
      </c>
      <c r="HL21" s="5">
        <v>5607.9989999999998</v>
      </c>
      <c r="HM21" s="5">
        <v>5639.6620000000003</v>
      </c>
      <c r="HN21" s="5">
        <v>5670.125</v>
      </c>
      <c r="HO21" s="5">
        <v>5699.402</v>
      </c>
      <c r="HP21" s="5">
        <v>5727.482</v>
      </c>
      <c r="HQ21" s="5">
        <v>5754.3779999999997</v>
      </c>
      <c r="HR21" s="5">
        <v>5780.1229999999996</v>
      </c>
      <c r="HS21" s="5">
        <v>5804.7290000000003</v>
      </c>
      <c r="HT21" s="5">
        <v>5828.2280000000001</v>
      </c>
      <c r="HU21" s="5">
        <v>5850.6369999999997</v>
      </c>
      <c r="HV21" s="5">
        <v>5871.9570000000003</v>
      </c>
      <c r="HW21" s="5">
        <v>5892.1949999999997</v>
      </c>
      <c r="HX21" s="5">
        <v>5911.375</v>
      </c>
      <c r="HY21" s="5">
        <v>5929.4859999999999</v>
      </c>
      <c r="HZ21" s="5">
        <v>5946.5389999999998</v>
      </c>
      <c r="IA21" s="5">
        <v>5962.5540000000001</v>
      </c>
      <c r="IB21" s="5">
        <v>5977.5129999999999</v>
      </c>
      <c r="IC21" s="5">
        <v>5991.4449999999997</v>
      </c>
      <c r="ID21" s="5">
        <v>6004.3320000000003</v>
      </c>
      <c r="IE21" s="5">
        <v>6016.18</v>
      </c>
      <c r="IF21" s="5">
        <v>6026.9939999999997</v>
      </c>
      <c r="IG21" s="5">
        <v>6036.7839999999997</v>
      </c>
      <c r="IH21" s="5">
        <v>6045.518</v>
      </c>
      <c r="II21" s="5">
        <v>6053.2219999999998</v>
      </c>
      <c r="IJ21" s="5">
        <v>1510.7170000000001</v>
      </c>
      <c r="IK21" s="5">
        <v>1554.19</v>
      </c>
      <c r="IL21" s="5">
        <v>1600.9559999999999</v>
      </c>
      <c r="IM21" s="5">
        <v>1650.9259999999999</v>
      </c>
      <c r="IN21" s="5">
        <v>1703.808</v>
      </c>
      <c r="IO21" s="5">
        <v>1759.5329999999999</v>
      </c>
      <c r="IP21" s="5">
        <v>1817.981</v>
      </c>
      <c r="IQ21" s="5">
        <v>1879.75</v>
      </c>
      <c r="IR21" s="5">
        <v>1946.376</v>
      </c>
      <c r="IS21" s="5">
        <v>2019.825</v>
      </c>
      <c r="IT21" s="5">
        <v>2101.4450000000002</v>
      </c>
      <c r="IU21" s="5">
        <v>2191</v>
      </c>
      <c r="IV21" s="5">
        <v>2287.6759999999999</v>
      </c>
      <c r="IW21" s="5">
        <v>2391.3989999999999</v>
      </c>
      <c r="IX21" s="5">
        <v>2501.973</v>
      </c>
      <c r="IY21" s="5">
        <v>2618.6709999999998</v>
      </c>
      <c r="IZ21" s="5">
        <v>2742.5340000000001</v>
      </c>
      <c r="JA21" s="5">
        <v>2872.0059999999999</v>
      </c>
      <c r="JB21" s="5">
        <v>3000.6239999999998</v>
      </c>
      <c r="JC21" s="5">
        <v>3119.8679999999999</v>
      </c>
      <c r="JD21" s="5">
        <v>3224.009</v>
      </c>
      <c r="JE21" s="5">
        <v>3309.9079999999999</v>
      </c>
      <c r="JF21" s="5">
        <v>3380.1610000000001</v>
      </c>
      <c r="JG21" s="5">
        <v>3441.8679999999999</v>
      </c>
      <c r="JH21" s="5">
        <v>3505.32</v>
      </c>
      <c r="JI21" s="5">
        <v>3577.9560000000001</v>
      </c>
      <c r="JJ21" s="5">
        <v>3662.4209999999998</v>
      </c>
      <c r="JK21" s="5">
        <v>3756.4589999999998</v>
      </c>
      <c r="JL21" s="5">
        <v>3856.692</v>
      </c>
      <c r="JM21" s="5">
        <v>3957.6840000000002</v>
      </c>
      <c r="JN21" s="5">
        <v>4055.6320000000001</v>
      </c>
      <c r="JO21" s="5">
        <v>4149.6540000000005</v>
      </c>
      <c r="JP21" s="5">
        <v>4241.5720000000001</v>
      </c>
      <c r="JQ21" s="5">
        <v>4333.5209999999997</v>
      </c>
      <c r="JR21" s="5">
        <v>4428.634</v>
      </c>
      <c r="JS21" s="5">
        <v>4529.16</v>
      </c>
      <c r="JT21" s="5">
        <v>4635.6440000000002</v>
      </c>
      <c r="JU21" s="5">
        <v>4747.2330000000002</v>
      </c>
      <c r="JV21" s="5">
        <v>4862.9780000000001</v>
      </c>
      <c r="JW21" s="5">
        <v>4981.4219999999996</v>
      </c>
      <c r="JX21" s="5">
        <v>5101.4160000000002</v>
      </c>
      <c r="JY21" s="5">
        <v>5222.7560000000003</v>
      </c>
      <c r="JZ21" s="5">
        <v>5345.5450000000001</v>
      </c>
      <c r="KA21" s="5">
        <v>5469.3630000000003</v>
      </c>
      <c r="KB21" s="5">
        <v>5593.7619999999997</v>
      </c>
      <c r="KC21" s="5">
        <v>5718.415</v>
      </c>
      <c r="KD21" s="5">
        <v>5843.0029999999997</v>
      </c>
      <c r="KE21" s="5">
        <v>5967.4589999999998</v>
      </c>
      <c r="KF21" s="5">
        <v>6091.8969999999999</v>
      </c>
      <c r="KG21" s="5">
        <v>6216.5929999999998</v>
      </c>
      <c r="KH21" s="5">
        <v>6341.7240000000002</v>
      </c>
      <c r="KI21" s="5">
        <v>6467.2569999999996</v>
      </c>
      <c r="KJ21" s="5">
        <v>6593.0420000000004</v>
      </c>
      <c r="KK21" s="5">
        <v>6718.9889999999996</v>
      </c>
      <c r="KL21" s="5">
        <v>6845.0330000000004</v>
      </c>
      <c r="KM21" s="5">
        <v>6971.0789999999997</v>
      </c>
      <c r="KN21" s="5">
        <v>7097.0709999999999</v>
      </c>
      <c r="KO21" s="5">
        <v>7222.9530000000004</v>
      </c>
      <c r="KP21" s="5">
        <v>7348.6629999999996</v>
      </c>
      <c r="KQ21" s="5">
        <v>7474.1149999999998</v>
      </c>
      <c r="KR21" s="5">
        <v>7599.2309999999998</v>
      </c>
      <c r="KS21" s="5">
        <v>7723.9290000000001</v>
      </c>
      <c r="KT21" s="5">
        <v>7848.165</v>
      </c>
      <c r="KU21" s="5">
        <v>7971.8310000000001</v>
      </c>
      <c r="KV21" s="5">
        <v>8094.89</v>
      </c>
      <c r="KW21" s="5">
        <v>8217.2729999999992</v>
      </c>
      <c r="KX21" s="5">
        <v>8338.8989999999994</v>
      </c>
      <c r="KY21" s="5">
        <v>8459.6959999999999</v>
      </c>
      <c r="KZ21" s="5">
        <v>8579.5249999999996</v>
      </c>
      <c r="LA21" s="5">
        <v>8698.259</v>
      </c>
      <c r="LB21" s="5">
        <v>8815.777</v>
      </c>
      <c r="LC21" s="5">
        <v>8931.9889999999996</v>
      </c>
      <c r="LD21" s="5">
        <v>9046.8389999999999</v>
      </c>
      <c r="LE21" s="5">
        <v>9160.3109999999997</v>
      </c>
      <c r="LF21" s="5">
        <v>9272.4150000000009</v>
      </c>
      <c r="LG21" s="5">
        <v>9383.116</v>
      </c>
      <c r="LH21" s="5">
        <v>9492.3799999999992</v>
      </c>
      <c r="LI21" s="5">
        <v>9600.1209999999992</v>
      </c>
      <c r="LJ21" s="5">
        <v>9706.2890000000007</v>
      </c>
      <c r="LK21" s="5">
        <v>9810.76</v>
      </c>
      <c r="LL21" s="5">
        <v>9913.4789999999994</v>
      </c>
      <c r="LM21" s="5">
        <v>10014.388000000001</v>
      </c>
      <c r="LN21" s="5">
        <v>10113.442999999999</v>
      </c>
      <c r="LO21" s="5">
        <v>10210.593999999999</v>
      </c>
      <c r="LP21" s="5">
        <v>10305.834999999999</v>
      </c>
      <c r="LQ21" s="5">
        <v>10399.133</v>
      </c>
      <c r="LR21" s="5">
        <v>10490.448</v>
      </c>
      <c r="LS21" s="5">
        <v>10579.746999999999</v>
      </c>
      <c r="LT21" s="5">
        <v>10666.931</v>
      </c>
      <c r="LU21" s="5">
        <v>10751.933999999999</v>
      </c>
      <c r="LV21" s="5">
        <v>10834.683000000001</v>
      </c>
      <c r="LW21" s="5">
        <v>10915.127</v>
      </c>
      <c r="LX21" s="5">
        <v>10993.254999999999</v>
      </c>
      <c r="LY21" s="5">
        <v>11069.075999999999</v>
      </c>
      <c r="LZ21" s="5">
        <v>11142.620999999999</v>
      </c>
      <c r="MA21" s="5">
        <v>11213.897000000001</v>
      </c>
      <c r="MB21" s="5">
        <v>11282.894</v>
      </c>
      <c r="MC21" s="5">
        <v>11349.596</v>
      </c>
      <c r="MD21" s="5">
        <v>11414.018</v>
      </c>
      <c r="ME21" s="5">
        <v>11476.109</v>
      </c>
      <c r="MF21" s="5">
        <v>11535.9</v>
      </c>
      <c r="MG21" s="5">
        <v>11593.356</v>
      </c>
      <c r="MH21" s="5">
        <v>11648.52</v>
      </c>
      <c r="MI21" s="5">
        <v>11701.411</v>
      </c>
      <c r="MJ21" s="5">
        <v>11752.09</v>
      </c>
      <c r="MK21" s="5">
        <v>11800.584999999999</v>
      </c>
      <c r="ML21" s="5">
        <v>11846.931</v>
      </c>
      <c r="MM21" s="5">
        <v>11891.114</v>
      </c>
      <c r="MN21" s="5">
        <v>11933.143</v>
      </c>
      <c r="MO21" s="5">
        <v>11973.007</v>
      </c>
      <c r="MP21" s="5">
        <v>12010.7</v>
      </c>
      <c r="MQ21" s="5">
        <v>12046.21</v>
      </c>
      <c r="MR21" s="5">
        <v>12079.555</v>
      </c>
      <c r="MS21" s="5">
        <v>12110.736999999999</v>
      </c>
      <c r="MT21" s="5">
        <v>12139.77</v>
      </c>
      <c r="MU21" s="5">
        <v>12166.638000000001</v>
      </c>
      <c r="MV21" s="5">
        <v>12191.332</v>
      </c>
      <c r="MW21" s="5">
        <v>12213.849</v>
      </c>
      <c r="MX21" s="5">
        <v>12234.2</v>
      </c>
      <c r="MY21" s="5">
        <v>12252.319</v>
      </c>
      <c r="MZ21" s="5">
        <v>12268.218000000001</v>
      </c>
      <c r="NA21" s="16">
        <v>3.0489999999999999</v>
      </c>
      <c r="NB21" s="16">
        <v>3.552</v>
      </c>
      <c r="NC21" s="16">
        <v>4.4009999999999998</v>
      </c>
      <c r="ND21" s="16">
        <v>4.1589999999999998</v>
      </c>
      <c r="NE21" s="16">
        <v>2.0830000000000002</v>
      </c>
      <c r="NF21" s="16">
        <v>2.5059999999999998</v>
      </c>
      <c r="NG21" s="16">
        <v>2.2090000000000001</v>
      </c>
      <c r="NH21" s="16">
        <v>2.38</v>
      </c>
      <c r="NI21" s="16">
        <v>2.2829999999999999</v>
      </c>
      <c r="NJ21" s="16">
        <v>2.069</v>
      </c>
      <c r="NK21" s="16">
        <v>1.8919999999999999</v>
      </c>
      <c r="NL21" s="16">
        <v>1.726</v>
      </c>
      <c r="NM21" s="16">
        <v>1.5640000000000001</v>
      </c>
      <c r="NN21" s="16">
        <v>1.4059999999999999</v>
      </c>
      <c r="NO21" s="16">
        <v>1.2470000000000001</v>
      </c>
      <c r="NP21" s="16">
        <v>1.1000000000000001</v>
      </c>
      <c r="NQ21" s="16">
        <v>0.95699999999999996</v>
      </c>
      <c r="NR21" s="16">
        <v>0.82099999999999995</v>
      </c>
      <c r="NS21" s="16">
        <v>0.68799999999999994</v>
      </c>
      <c r="NT21" s="16">
        <v>0.56599999999999995</v>
      </c>
      <c r="NU21" s="16">
        <v>0.45400000000000001</v>
      </c>
      <c r="NV21" s="16">
        <v>0.35299999999999998</v>
      </c>
      <c r="NW21" s="16">
        <v>0.25800000000000001</v>
      </c>
      <c r="NX21" s="182">
        <v>0.16600000000000001</v>
      </c>
      <c r="NY21" s="16">
        <v>62.89</v>
      </c>
      <c r="NZ21" s="16">
        <v>65.56</v>
      </c>
      <c r="OA21" s="16">
        <v>67.52</v>
      </c>
      <c r="OB21" s="16">
        <v>68.959999999999994</v>
      </c>
      <c r="OC21" s="16">
        <v>69.98</v>
      </c>
      <c r="OD21" s="16">
        <v>70.81</v>
      </c>
      <c r="OE21" s="16">
        <v>71.39</v>
      </c>
      <c r="OF21" s="16">
        <v>72.2</v>
      </c>
      <c r="OG21" s="16">
        <v>72.92</v>
      </c>
      <c r="OH21" s="16">
        <v>73.66</v>
      </c>
      <c r="OI21" s="16">
        <v>74.38</v>
      </c>
      <c r="OJ21" s="16">
        <v>75.099999999999994</v>
      </c>
      <c r="OK21" s="16">
        <v>75.84</v>
      </c>
      <c r="OL21" s="16">
        <v>76.58</v>
      </c>
      <c r="OM21" s="16">
        <v>77.34</v>
      </c>
      <c r="ON21" s="16">
        <v>78.11</v>
      </c>
      <c r="OO21" s="16">
        <v>78.89</v>
      </c>
      <c r="OP21" s="16">
        <v>79.69</v>
      </c>
      <c r="OQ21" s="16">
        <v>80.48</v>
      </c>
      <c r="OR21" s="16">
        <v>81.27</v>
      </c>
      <c r="OS21" s="16">
        <v>82.02</v>
      </c>
      <c r="OT21" s="16">
        <v>82.72</v>
      </c>
      <c r="OU21" s="16">
        <v>83.37</v>
      </c>
      <c r="OV21" s="16">
        <v>83.95</v>
      </c>
      <c r="OW21" s="16">
        <v>65.55</v>
      </c>
      <c r="OX21" s="16">
        <v>68.34</v>
      </c>
      <c r="OY21" s="16">
        <v>70.38</v>
      </c>
      <c r="OZ21" s="16">
        <v>71.92</v>
      </c>
      <c r="PA21" s="16">
        <v>73.14</v>
      </c>
      <c r="PB21" s="16">
        <v>74.17</v>
      </c>
      <c r="PC21" s="16">
        <v>74.88</v>
      </c>
      <c r="PD21" s="16">
        <v>75.5</v>
      </c>
      <c r="PE21" s="16">
        <v>76.38</v>
      </c>
      <c r="PF21" s="16">
        <v>77.209999999999994</v>
      </c>
      <c r="PG21" s="16">
        <v>77.98</v>
      </c>
      <c r="PH21" s="16">
        <v>78.7</v>
      </c>
      <c r="PI21" s="16">
        <v>79.39</v>
      </c>
      <c r="PJ21" s="16">
        <v>80.05</v>
      </c>
      <c r="PK21" s="16">
        <v>80.7</v>
      </c>
      <c r="PL21" s="16">
        <v>81.319999999999993</v>
      </c>
      <c r="PM21" s="16">
        <v>81.93</v>
      </c>
      <c r="PN21" s="16">
        <v>82.52</v>
      </c>
      <c r="PO21" s="16">
        <v>83.11</v>
      </c>
      <c r="PP21" s="16">
        <v>83.68</v>
      </c>
      <c r="PQ21" s="16">
        <v>84.23</v>
      </c>
      <c r="PR21" s="16">
        <v>84.78</v>
      </c>
      <c r="PS21" s="16">
        <v>85.33</v>
      </c>
      <c r="PT21" s="16">
        <v>85.85</v>
      </c>
      <c r="PU21" s="16">
        <v>64.212000000000003</v>
      </c>
      <c r="PV21" s="16">
        <v>66.948999999999998</v>
      </c>
      <c r="PW21" s="16">
        <v>68.945999999999998</v>
      </c>
      <c r="PX21" s="16">
        <v>70.424999999999997</v>
      </c>
      <c r="PY21" s="16">
        <v>71.528999999999996</v>
      </c>
      <c r="PZ21" s="16">
        <v>72.453000000000003</v>
      </c>
      <c r="QA21" s="16">
        <v>73.091999999999999</v>
      </c>
      <c r="QB21" s="16">
        <v>73.816000000000003</v>
      </c>
      <c r="QC21" s="16">
        <v>74.62</v>
      </c>
      <c r="QD21" s="16">
        <v>75.406999999999996</v>
      </c>
      <c r="QE21" s="16">
        <v>76.156999999999996</v>
      </c>
      <c r="QF21" s="16">
        <v>76.885999999999996</v>
      </c>
      <c r="QG21" s="16">
        <v>77.602000000000004</v>
      </c>
      <c r="QH21" s="16">
        <v>78.311000000000007</v>
      </c>
      <c r="QI21" s="16">
        <v>79.018000000000001</v>
      </c>
      <c r="QJ21" s="16">
        <v>79.715999999999994</v>
      </c>
      <c r="QK21" s="16">
        <v>80.412999999999997</v>
      </c>
      <c r="QL21" s="16">
        <v>81.108000000000004</v>
      </c>
      <c r="QM21" s="16">
        <v>81.799000000000007</v>
      </c>
      <c r="QN21" s="16">
        <v>82.475999999999999</v>
      </c>
      <c r="QO21" s="16">
        <v>83.123000000000005</v>
      </c>
      <c r="QP21" s="16">
        <v>83.753</v>
      </c>
      <c r="QQ21" s="16">
        <v>84.344999999999999</v>
      </c>
      <c r="QR21" s="16">
        <v>84.891999999999996</v>
      </c>
      <c r="QS21" s="5">
        <v>52.082999999999998</v>
      </c>
      <c r="QT21" s="5">
        <v>40.703000000000003</v>
      </c>
      <c r="QU21" s="5">
        <v>32.677999999999997</v>
      </c>
      <c r="QV21" s="5">
        <v>27.335000000000001</v>
      </c>
      <c r="QW21" s="5">
        <v>23.716000000000001</v>
      </c>
      <c r="QX21" s="5">
        <v>21.045999999999999</v>
      </c>
      <c r="QY21" s="5">
        <v>19.3</v>
      </c>
      <c r="QZ21" s="5">
        <v>17.457999999999998</v>
      </c>
      <c r="RA21" s="5">
        <v>15.757</v>
      </c>
      <c r="RB21" s="5">
        <v>14.260999999999999</v>
      </c>
      <c r="RC21" s="5">
        <v>12.978</v>
      </c>
      <c r="RD21" s="5">
        <v>11.856</v>
      </c>
      <c r="RE21" s="5">
        <v>10.926</v>
      </c>
      <c r="RF21" s="5">
        <v>10.053000000000001</v>
      </c>
      <c r="RG21" s="5">
        <v>9.2390000000000008</v>
      </c>
      <c r="RH21" s="5">
        <v>8.5719999999999992</v>
      </c>
      <c r="RI21" s="5">
        <v>7.9640000000000004</v>
      </c>
      <c r="RJ21" s="5">
        <v>7.39</v>
      </c>
      <c r="RK21" s="5">
        <v>6.8570000000000002</v>
      </c>
      <c r="RL21" s="5">
        <v>6.3659999999999997</v>
      </c>
      <c r="RM21" s="5">
        <v>5.9219999999999997</v>
      </c>
      <c r="RN21" s="5">
        <v>5.51</v>
      </c>
      <c r="RO21" s="5">
        <v>5.1379999999999999</v>
      </c>
      <c r="RP21" s="5">
        <v>4.8099999999999996</v>
      </c>
      <c r="RQ21" s="5">
        <v>68.504000000000005</v>
      </c>
      <c r="RR21" s="5">
        <v>51.179000000000002</v>
      </c>
      <c r="RS21" s="5">
        <v>39.981000000000002</v>
      </c>
      <c r="RT21" s="5">
        <v>32.843000000000004</v>
      </c>
      <c r="RU21" s="5">
        <v>28.158999999999999</v>
      </c>
      <c r="RV21" s="5">
        <v>24.800999999999998</v>
      </c>
      <c r="RW21" s="5">
        <v>22.623000000000001</v>
      </c>
      <c r="RX21" s="5">
        <v>20.369</v>
      </c>
      <c r="RY21" s="5">
        <v>18.327999999999999</v>
      </c>
      <c r="RZ21" s="5">
        <v>16.550999999999998</v>
      </c>
      <c r="SA21" s="5">
        <v>15.04</v>
      </c>
      <c r="SB21" s="5">
        <v>13.731</v>
      </c>
      <c r="SC21" s="5">
        <v>12.659000000000001</v>
      </c>
      <c r="SD21" s="5">
        <v>11.654</v>
      </c>
      <c r="SE21" s="5">
        <v>10.712999999999999</v>
      </c>
      <c r="SF21" s="5">
        <v>9.9469999999999992</v>
      </c>
      <c r="SG21" s="5">
        <v>9.2509999999999994</v>
      </c>
      <c r="SH21" s="5">
        <v>8.5939999999999994</v>
      </c>
      <c r="SI21" s="5">
        <v>7.9779999999999998</v>
      </c>
      <c r="SJ21" s="5">
        <v>7.4109999999999996</v>
      </c>
      <c r="SK21" s="5">
        <v>6.8979999999999997</v>
      </c>
      <c r="SL21" s="5">
        <v>6.4210000000000003</v>
      </c>
      <c r="SM21" s="5">
        <v>5.9880000000000004</v>
      </c>
      <c r="SN21" s="5">
        <v>5.6059999999999999</v>
      </c>
      <c r="SO21" s="16">
        <v>7.0491000000000001</v>
      </c>
      <c r="SP21" s="16">
        <v>6.7572999999999999</v>
      </c>
      <c r="SQ21" s="16">
        <v>6.6031000000000004</v>
      </c>
      <c r="SR21" s="16">
        <v>5.8052000000000001</v>
      </c>
      <c r="SS21" s="16">
        <v>5.0155000000000003</v>
      </c>
      <c r="ST21" s="16">
        <v>4.6020000000000003</v>
      </c>
      <c r="SU21" s="16">
        <v>4.25</v>
      </c>
      <c r="SV21" s="16">
        <v>3.6677</v>
      </c>
      <c r="SW21" s="16">
        <v>3.359</v>
      </c>
      <c r="SX21" s="16">
        <v>3.0996000000000001</v>
      </c>
      <c r="SY21" s="16">
        <v>2.8935</v>
      </c>
      <c r="SZ21" s="16">
        <v>2.72</v>
      </c>
      <c r="TA21" s="16">
        <v>2.5775000000000001</v>
      </c>
      <c r="TB21" s="16">
        <v>2.4594</v>
      </c>
      <c r="TC21" s="16">
        <v>2.3532999999999999</v>
      </c>
      <c r="TD21" s="16">
        <v>2.2642000000000002</v>
      </c>
      <c r="TE21" s="16">
        <v>2.1779999999999999</v>
      </c>
      <c r="TF21" s="16">
        <v>2.1008</v>
      </c>
      <c r="TG21" s="16">
        <v>2.0297999999999998</v>
      </c>
      <c r="TH21" s="16">
        <v>1.9741</v>
      </c>
      <c r="TI21" s="16">
        <v>1.9277</v>
      </c>
      <c r="TJ21" s="16">
        <v>1.8907</v>
      </c>
      <c r="TK21" s="16">
        <v>1.8608</v>
      </c>
      <c r="TL21" s="16">
        <v>1.8386</v>
      </c>
      <c r="TM21" s="5">
        <v>300.26799999999997</v>
      </c>
      <c r="TN21" s="5">
        <v>452.67</v>
      </c>
      <c r="TO21" s="5">
        <v>289.51400000000001</v>
      </c>
      <c r="TP21" s="5">
        <v>434.18799999999999</v>
      </c>
      <c r="TQ21" s="5">
        <v>34.076999999999998</v>
      </c>
      <c r="TR21" s="5">
        <v>339.48700000000002</v>
      </c>
      <c r="TS21" s="5">
        <v>519.93200000000002</v>
      </c>
      <c r="TT21" s="5">
        <v>358.56900000000002</v>
      </c>
      <c r="TU21" s="5">
        <v>504.05399999999997</v>
      </c>
      <c r="TV21" s="5">
        <v>37.491</v>
      </c>
      <c r="TW21" s="5">
        <v>412.137</v>
      </c>
      <c r="TX21" s="5">
        <v>607.45899999999995</v>
      </c>
      <c r="TY21" s="5">
        <v>421.80700000000002</v>
      </c>
      <c r="TZ21" s="5">
        <v>615.31700000000001</v>
      </c>
      <c r="UA21" s="5">
        <v>44.725000000000001</v>
      </c>
      <c r="UB21" s="5">
        <v>522.77599999999995</v>
      </c>
      <c r="UC21" s="5">
        <v>748.90899999999999</v>
      </c>
      <c r="UD21" s="5">
        <v>512.20299999999997</v>
      </c>
      <c r="UE21" s="5">
        <v>778.91300000000001</v>
      </c>
      <c r="UF21" s="5">
        <v>55.87</v>
      </c>
      <c r="UG21" s="5">
        <v>584.16099999999994</v>
      </c>
      <c r="UH21" s="5">
        <v>957.10599999999999</v>
      </c>
      <c r="UI21" s="5">
        <v>627.1</v>
      </c>
      <c r="UJ21" s="5">
        <v>982.28300000000002</v>
      </c>
      <c r="UK21" s="5">
        <v>73.358999999999995</v>
      </c>
      <c r="UL21" s="5">
        <v>575.02599999999995</v>
      </c>
      <c r="UM21" s="5">
        <v>1053.662</v>
      </c>
      <c r="UN21" s="5">
        <v>720.53599999999994</v>
      </c>
      <c r="UO21" s="5">
        <v>1138.444</v>
      </c>
      <c r="UP21" s="5">
        <v>90.287999999999997</v>
      </c>
      <c r="UQ21" s="5">
        <v>625.24199999999996</v>
      </c>
      <c r="UR21" s="5">
        <v>1090.0329999999999</v>
      </c>
      <c r="US21" s="5">
        <v>877.77</v>
      </c>
      <c r="UT21" s="5">
        <v>1350.902</v>
      </c>
      <c r="UU21" s="5">
        <v>111.685</v>
      </c>
      <c r="UV21" s="5">
        <v>678.07399999999996</v>
      </c>
      <c r="UW21" s="5">
        <v>1129.202</v>
      </c>
      <c r="UX21" s="5">
        <v>985.69600000000003</v>
      </c>
      <c r="UY21" s="5">
        <v>1599.57</v>
      </c>
      <c r="UZ21" s="5">
        <v>136.61799999999999</v>
      </c>
      <c r="VA21" s="5">
        <v>692.91300000000001</v>
      </c>
      <c r="VB21" s="5">
        <v>1264.048</v>
      </c>
      <c r="VC21" s="5">
        <v>1015.702</v>
      </c>
      <c r="VD21" s="5">
        <v>1964.6890000000001</v>
      </c>
      <c r="VE21" s="5">
        <v>164.06399999999999</v>
      </c>
      <c r="VF21" s="5">
        <v>721.322</v>
      </c>
      <c r="VG21" s="5">
        <v>1355.547</v>
      </c>
      <c r="VH21" s="5">
        <v>1101.758</v>
      </c>
      <c r="VI21" s="5">
        <v>2338.7710000000002</v>
      </c>
      <c r="VJ21" s="5">
        <v>201.017</v>
      </c>
      <c r="VK21" s="5">
        <v>740.50699999999995</v>
      </c>
      <c r="VL21" s="5">
        <v>1400.674</v>
      </c>
      <c r="VM21" s="5">
        <v>1248.614</v>
      </c>
      <c r="VN21" s="5">
        <v>2689.08</v>
      </c>
      <c r="VO21" s="5">
        <v>262.84899999999999</v>
      </c>
      <c r="VP21" s="5">
        <v>762.04200000000003</v>
      </c>
      <c r="VQ21" s="5">
        <v>1449.0830000000001</v>
      </c>
      <c r="VR21" s="5">
        <v>1340.3440000000001</v>
      </c>
      <c r="VS21" s="5">
        <v>3078.8580000000002</v>
      </c>
      <c r="VT21" s="5">
        <v>340.75200000000001</v>
      </c>
      <c r="VU21" s="5">
        <v>779.59100000000001</v>
      </c>
      <c r="VV21" s="5">
        <v>1490.61</v>
      </c>
      <c r="VW21" s="5">
        <v>1386.06</v>
      </c>
      <c r="VX21" s="5">
        <v>3512.5230000000001</v>
      </c>
      <c r="VY21" s="5">
        <v>430.447</v>
      </c>
      <c r="VZ21" s="5">
        <v>791.95299999999997</v>
      </c>
      <c r="WA21" s="5">
        <v>1530.3710000000001</v>
      </c>
      <c r="WB21" s="5">
        <v>1435.12</v>
      </c>
      <c r="WC21" s="5">
        <v>3920.05</v>
      </c>
      <c r="WD21" s="5">
        <v>539.779</v>
      </c>
      <c r="WE21" s="5">
        <v>798.64400000000001</v>
      </c>
      <c r="WF21" s="5">
        <v>1560.873</v>
      </c>
      <c r="WG21" s="5">
        <v>1477.3219999999999</v>
      </c>
      <c r="WH21" s="5">
        <v>4312.3680000000004</v>
      </c>
      <c r="WI21" s="5">
        <v>666.57</v>
      </c>
      <c r="WJ21" s="25">
        <v>19.875860270322001</v>
      </c>
      <c r="WK21" s="25">
        <v>29.963917795324999</v>
      </c>
      <c r="WL21" s="25">
        <v>19.164012849527701</v>
      </c>
      <c r="WM21" s="25">
        <v>47.904538043856</v>
      </c>
      <c r="WN21" s="25">
        <v>28.740525194328299</v>
      </c>
      <c r="WO21" s="25">
        <v>3.4948306003043599</v>
      </c>
      <c r="WP21" s="25">
        <v>2.2556838904970302</v>
      </c>
      <c r="WQ21" s="25">
        <v>0.301115298232561</v>
      </c>
      <c r="WR21" s="25">
        <v>19.294153619170501</v>
      </c>
      <c r="WS21" s="25">
        <v>29.549431582130001</v>
      </c>
      <c r="WT21" s="25">
        <v>20.3786459247994</v>
      </c>
      <c r="WU21" s="25">
        <v>49.025678972772901</v>
      </c>
      <c r="WV21" s="25">
        <v>28.647033047973501</v>
      </c>
      <c r="WW21" s="25">
        <v>3.4292053630139399</v>
      </c>
      <c r="WX21" s="25">
        <v>2.1307358259265401</v>
      </c>
      <c r="WY21" s="25">
        <v>0.266093332719534</v>
      </c>
      <c r="WZ21" s="25">
        <v>19.612076452155499</v>
      </c>
      <c r="XA21" s="25">
        <v>28.906728465413099</v>
      </c>
      <c r="XB21" s="25">
        <v>20.072236009031901</v>
      </c>
      <c r="XC21" s="25">
        <v>49.352897648998699</v>
      </c>
      <c r="XD21" s="25">
        <v>29.280661639966802</v>
      </c>
      <c r="XE21" s="25">
        <v>3.4016593344103701</v>
      </c>
      <c r="XF21" s="25">
        <v>2.1282974334327101</v>
      </c>
      <c r="XG21" s="25">
        <v>0.25620465917499602</v>
      </c>
      <c r="XH21" s="25">
        <v>19.9634089200209</v>
      </c>
      <c r="XI21" s="25">
        <v>28.5988197830121</v>
      </c>
      <c r="XJ21" s="25">
        <v>19.5596544964984</v>
      </c>
      <c r="XK21" s="25">
        <v>49.304246314256403</v>
      </c>
      <c r="XL21" s="25">
        <v>29.7445918177579</v>
      </c>
      <c r="XM21" s="25">
        <v>3.4964300593698101</v>
      </c>
      <c r="XN21" s="25">
        <v>2.1335249827106999</v>
      </c>
      <c r="XO21" s="25">
        <v>0.242069355027798</v>
      </c>
      <c r="XP21" s="25">
        <v>18.119087136543399</v>
      </c>
      <c r="XQ21" s="25">
        <v>29.686827797316901</v>
      </c>
      <c r="XR21" s="25">
        <v>19.450938257306401</v>
      </c>
      <c r="XS21" s="25">
        <v>49.9186881922476</v>
      </c>
      <c r="XT21" s="25">
        <v>30.4677499349412</v>
      </c>
      <c r="XU21" s="25">
        <v>3.7433208157917699</v>
      </c>
      <c r="XV21" s="25">
        <v>2.2753968738921002</v>
      </c>
      <c r="XW21" s="25">
        <v>0.24854148980353299</v>
      </c>
      <c r="XX21" s="25">
        <v>16.071354706430199</v>
      </c>
      <c r="XY21" s="25">
        <v>29.4487131759027</v>
      </c>
      <c r="XZ21" s="25">
        <v>20.1382018113135</v>
      </c>
      <c r="YA21" s="25">
        <v>51.956480180304098</v>
      </c>
      <c r="YB21" s="25">
        <v>31.818278368990601</v>
      </c>
      <c r="YC21" s="25">
        <v>4.0217934485499498</v>
      </c>
      <c r="YD21" s="25">
        <v>2.5234519373631201</v>
      </c>
      <c r="YE21" s="25">
        <v>0.280299701840939</v>
      </c>
      <c r="YF21" s="25">
        <v>15.4166354343787</v>
      </c>
      <c r="YG21" s="25">
        <v>26.877019413990201</v>
      </c>
      <c r="YH21" s="25">
        <v>21.643235875444301</v>
      </c>
      <c r="YI21" s="25">
        <v>54.952520347013703</v>
      </c>
      <c r="YJ21" s="25">
        <v>33.309284471569399</v>
      </c>
      <c r="YK21" s="25">
        <v>4.3586548286432301</v>
      </c>
      <c r="YL21" s="25">
        <v>2.7538248046173801</v>
      </c>
      <c r="YM21" s="25">
        <v>0.31045716179377197</v>
      </c>
      <c r="YN21" s="25">
        <v>14.9712971058651</v>
      </c>
      <c r="YO21" s="25">
        <v>24.931819586854999</v>
      </c>
      <c r="YP21" s="25">
        <v>21.763329182453301</v>
      </c>
      <c r="YQ21" s="25">
        <v>57.080474083494501</v>
      </c>
      <c r="YR21" s="25">
        <v>35.317144901041303</v>
      </c>
      <c r="YS21" s="25">
        <v>4.5774492400356799</v>
      </c>
      <c r="YT21" s="25">
        <v>3.0164092237854301</v>
      </c>
      <c r="YU21" s="25">
        <v>0.36340071889710202</v>
      </c>
      <c r="YV21" s="25">
        <v>13.5827581989001</v>
      </c>
      <c r="YW21" s="25">
        <v>24.778375258947701</v>
      </c>
      <c r="YX21" s="25">
        <v>19.9101974824245</v>
      </c>
      <c r="YY21" s="25">
        <v>58.422818292019301</v>
      </c>
      <c r="YZ21" s="25">
        <v>38.5126208095948</v>
      </c>
      <c r="ZA21" s="25">
        <v>4.9381583466237604</v>
      </c>
      <c r="ZB21" s="25">
        <v>3.2160482501329</v>
      </c>
      <c r="ZC21" s="25">
        <v>0.43572216027863597</v>
      </c>
      <c r="ZD21" s="25">
        <v>12.614019793946399</v>
      </c>
      <c r="ZE21" s="25">
        <v>23.704942715769999</v>
      </c>
      <c r="ZF21" s="25">
        <v>19.266842298084299</v>
      </c>
      <c r="ZG21" s="25">
        <v>60.165780203080701</v>
      </c>
      <c r="ZH21" s="25">
        <v>40.898937904996401</v>
      </c>
      <c r="ZI21" s="25">
        <v>5.6706097756108997</v>
      </c>
      <c r="ZJ21" s="25">
        <v>3.5152572872028398</v>
      </c>
      <c r="ZK21" s="25">
        <v>0.50040089780122599</v>
      </c>
      <c r="ZL21" s="25">
        <v>11.6767459447936</v>
      </c>
      <c r="ZM21" s="25">
        <v>22.0866439472926</v>
      </c>
      <c r="ZN21" s="25">
        <v>19.688873246454801</v>
      </c>
      <c r="ZO21" s="25">
        <v>62.091853887050299</v>
      </c>
      <c r="ZP21" s="25">
        <v>42.402980640595501</v>
      </c>
      <c r="ZQ21" s="25">
        <v>6.5501431471946701</v>
      </c>
      <c r="ZR21" s="25">
        <v>4.1447562208636004</v>
      </c>
      <c r="ZS21" s="25">
        <v>0.58591323116553196</v>
      </c>
      <c r="ZT21" s="25">
        <v>10.9314784698323</v>
      </c>
      <c r="ZU21" s="25">
        <v>20.787068974544699</v>
      </c>
      <c r="ZV21" s="25">
        <v>19.227210020141801</v>
      </c>
      <c r="ZW21" s="25">
        <v>63.393371384831497</v>
      </c>
      <c r="ZX21" s="25">
        <v>44.1661613646897</v>
      </c>
      <c r="ZY21" s="25">
        <v>7.4788709179741</v>
      </c>
      <c r="ZZ21" s="25">
        <v>4.8880811707914997</v>
      </c>
      <c r="AAA21" s="25">
        <v>0.65887934995428998</v>
      </c>
      <c r="AAB21" s="25">
        <v>10.258814345819999</v>
      </c>
      <c r="AAC21" s="25">
        <v>19.6152742297214</v>
      </c>
      <c r="AAD21" s="25">
        <v>18.2394771260408</v>
      </c>
      <c r="AAE21" s="25">
        <v>64.461561965941002</v>
      </c>
      <c r="AAF21" s="25">
        <v>46.222084839900198</v>
      </c>
      <c r="AAG21" s="25">
        <v>8.5635901843225994</v>
      </c>
      <c r="AAH21" s="25">
        <v>5.66434945851758</v>
      </c>
      <c r="AAI21" s="25">
        <v>0.78021052393327694</v>
      </c>
      <c r="AAJ21" s="25">
        <v>9.6376620321607902</v>
      </c>
      <c r="AAK21" s="25">
        <v>18.6238305578992</v>
      </c>
      <c r="AAL21" s="25">
        <v>17.4646747162958</v>
      </c>
      <c r="AAM21" s="25">
        <v>65.169673686148698</v>
      </c>
      <c r="AAN21" s="25">
        <v>47.704998969852902</v>
      </c>
      <c r="AAO21" s="25">
        <v>9.7540145009177603</v>
      </c>
      <c r="AAP21" s="25">
        <v>6.5688337237913403</v>
      </c>
      <c r="AAQ21" s="25">
        <v>1.02754283568284</v>
      </c>
      <c r="AAR21" s="25">
        <v>9.0592581913086008</v>
      </c>
      <c r="AAS21" s="25">
        <v>17.705450126517501</v>
      </c>
      <c r="AAT21" s="25">
        <v>16.7577060989633</v>
      </c>
      <c r="AAU21" s="25">
        <v>65.674188446463603</v>
      </c>
      <c r="AAV21" s="25">
        <v>48.916482347500398</v>
      </c>
      <c r="AAW21" s="25">
        <v>11.290269706232399</v>
      </c>
      <c r="AAX21" s="25">
        <v>7.5611032357102497</v>
      </c>
      <c r="AAY21" s="25">
        <v>1.3012693038855201</v>
      </c>
      <c r="AAZ21" s="5">
        <v>153.22200000000001</v>
      </c>
      <c r="ABA21" s="5">
        <v>124.619</v>
      </c>
      <c r="ABB21" s="5">
        <v>104.877</v>
      </c>
      <c r="ABC21" s="5">
        <v>84.66</v>
      </c>
      <c r="ABD21" s="5">
        <v>61.066000000000003</v>
      </c>
      <c r="ABE21" s="5">
        <v>48.515999999999998</v>
      </c>
      <c r="ABF21" s="5">
        <v>46.429000000000002</v>
      </c>
      <c r="ABG21" s="5">
        <v>35.975999999999999</v>
      </c>
      <c r="ABH21" s="5">
        <v>29.728000000000002</v>
      </c>
      <c r="ABI21" s="5">
        <v>22.58</v>
      </c>
      <c r="ABJ21" s="5">
        <v>15.917</v>
      </c>
      <c r="ABK21" s="5">
        <v>11.694000000000001</v>
      </c>
      <c r="ABL21" s="5">
        <v>8.7439999999999998</v>
      </c>
      <c r="ABM21" s="5">
        <v>6.5039999999999996</v>
      </c>
      <c r="ABN21" s="5">
        <v>4.7720000000000002</v>
      </c>
      <c r="ABO21" s="5">
        <v>2.8180000000000001</v>
      </c>
      <c r="ABP21" s="5">
        <v>1.4379999999999999</v>
      </c>
      <c r="ABQ21" s="5">
        <v>0.55300000000000005</v>
      </c>
      <c r="ABR21" s="5">
        <v>0.106</v>
      </c>
      <c r="ABS21" s="5">
        <v>1.2999999999999999E-2</v>
      </c>
      <c r="ABT21" s="5">
        <v>1E-3</v>
      </c>
      <c r="ABU21" s="5">
        <v>354.51</v>
      </c>
      <c r="ABV21" s="5">
        <v>343.36</v>
      </c>
      <c r="ABW21" s="5">
        <v>302.55500000000001</v>
      </c>
      <c r="ABX21" s="5">
        <v>262.81</v>
      </c>
      <c r="ABY21" s="5">
        <v>253.19800000000001</v>
      </c>
      <c r="ABZ21" s="5">
        <v>237.804</v>
      </c>
      <c r="ACA21" s="5">
        <v>188.136</v>
      </c>
      <c r="ACB21" s="5">
        <v>149.72</v>
      </c>
      <c r="ACC21" s="5">
        <v>125.55200000000001</v>
      </c>
      <c r="ACD21" s="5">
        <v>101.465</v>
      </c>
      <c r="ACE21" s="5">
        <v>83.644000000000005</v>
      </c>
      <c r="ACF21" s="5">
        <v>64.680999999999997</v>
      </c>
      <c r="ACG21" s="5">
        <v>42.801000000000002</v>
      </c>
      <c r="ACH21" s="5">
        <v>30.053000000000001</v>
      </c>
      <c r="ACI21" s="5">
        <v>24.082000000000001</v>
      </c>
      <c r="ACJ21" s="5">
        <v>13.423999999999999</v>
      </c>
      <c r="ACK21" s="5">
        <v>6.6040000000000001</v>
      </c>
      <c r="ACL21" s="5">
        <v>2.1280000000000001</v>
      </c>
      <c r="ACM21" s="5">
        <v>0.39800000000000002</v>
      </c>
      <c r="ACN21" s="5">
        <v>4.2999999999999997E-2</v>
      </c>
      <c r="ACO21" s="5">
        <v>3.0000000000000001E-3</v>
      </c>
      <c r="ACP21" s="5">
        <v>378.99400000000003</v>
      </c>
      <c r="ACQ21" s="5">
        <v>366.70699999999999</v>
      </c>
      <c r="ACR21" s="5">
        <v>349.952</v>
      </c>
      <c r="ACS21" s="5">
        <v>339.27300000000002</v>
      </c>
      <c r="ACT21" s="5">
        <v>298.34399999999999</v>
      </c>
      <c r="ACU21" s="5">
        <v>258.56799999999998</v>
      </c>
      <c r="ACV21" s="5">
        <v>249.06100000000001</v>
      </c>
      <c r="ACW21" s="5">
        <v>233.798</v>
      </c>
      <c r="ACX21" s="5">
        <v>184.32900000000001</v>
      </c>
      <c r="ACY21" s="5">
        <v>145.62200000000001</v>
      </c>
      <c r="ACZ21" s="5">
        <v>120.422</v>
      </c>
      <c r="ADA21" s="5">
        <v>94.872</v>
      </c>
      <c r="ADB21" s="5">
        <v>74.989000000000004</v>
      </c>
      <c r="ADC21" s="5">
        <v>54.203000000000003</v>
      </c>
      <c r="ADD21" s="5">
        <v>32.067</v>
      </c>
      <c r="ADE21" s="5">
        <v>18.722000000000001</v>
      </c>
      <c r="ADF21" s="5">
        <v>11.044</v>
      </c>
      <c r="ADG21" s="5">
        <v>3.7</v>
      </c>
      <c r="ADH21" s="5">
        <v>0.83699999999999997</v>
      </c>
      <c r="ADI21" s="5">
        <v>9.0999999999999998E-2</v>
      </c>
      <c r="ADJ21" s="5">
        <v>5.0000000000000001E-3</v>
      </c>
      <c r="ADK21" s="5">
        <v>409.113</v>
      </c>
      <c r="ADL21" s="5">
        <v>403.79</v>
      </c>
      <c r="ADM21" s="5">
        <v>395.69</v>
      </c>
      <c r="ADN21" s="5">
        <v>384.71199999999999</v>
      </c>
      <c r="ADO21" s="5">
        <v>371.29300000000001</v>
      </c>
      <c r="ADP21" s="5">
        <v>358.96300000000002</v>
      </c>
      <c r="ADQ21" s="5">
        <v>341.995</v>
      </c>
      <c r="ADR21" s="5">
        <v>331.12900000000002</v>
      </c>
      <c r="ADS21" s="5">
        <v>290.39800000000002</v>
      </c>
      <c r="ADT21" s="5">
        <v>250.07300000000001</v>
      </c>
      <c r="ADU21" s="5">
        <v>237.88300000000001</v>
      </c>
      <c r="ADV21" s="5">
        <v>217.84899999999999</v>
      </c>
      <c r="ADW21" s="5">
        <v>164.083</v>
      </c>
      <c r="ADX21" s="5">
        <v>120.128</v>
      </c>
      <c r="ADY21" s="5">
        <v>87.352000000000004</v>
      </c>
      <c r="ADZ21" s="5">
        <v>55.494999999999997</v>
      </c>
      <c r="AEA21" s="5">
        <v>30.504999999999999</v>
      </c>
      <c r="AEB21" s="5">
        <v>11.917</v>
      </c>
      <c r="AEC21" s="5">
        <v>2.625</v>
      </c>
      <c r="AED21" s="5">
        <v>0.34799999999999998</v>
      </c>
      <c r="AEE21" s="5">
        <v>2.7E-2</v>
      </c>
      <c r="AEF21" s="5">
        <v>147.04599999999999</v>
      </c>
      <c r="AEG21" s="5">
        <v>120.77</v>
      </c>
      <c r="AEH21" s="5">
        <v>102.404</v>
      </c>
      <c r="AEI21" s="5">
        <v>83.326999999999998</v>
      </c>
      <c r="AEJ21" s="5">
        <v>60.460999999999999</v>
      </c>
      <c r="AEK21" s="5">
        <v>49.158999999999999</v>
      </c>
      <c r="AEL21" s="5">
        <v>40.323</v>
      </c>
      <c r="AEM21" s="5">
        <v>33.896000000000001</v>
      </c>
      <c r="AEN21" s="5">
        <v>28.332999999999998</v>
      </c>
      <c r="AEO21" s="5">
        <v>21.736000000000001</v>
      </c>
      <c r="AEP21" s="5">
        <v>16.899999999999999</v>
      </c>
      <c r="AEQ21" s="5">
        <v>14.281000000000001</v>
      </c>
      <c r="AER21" s="5">
        <v>9.9760000000000009</v>
      </c>
      <c r="AES21" s="5">
        <v>7.1280000000000001</v>
      </c>
      <c r="AET21" s="5">
        <v>5.2249999999999996</v>
      </c>
      <c r="AEU21" s="5">
        <v>3.081</v>
      </c>
      <c r="AEV21" s="5">
        <v>1.552</v>
      </c>
      <c r="AEW21" s="5">
        <v>0.70699999999999996</v>
      </c>
      <c r="AEX21" s="5">
        <v>0.152</v>
      </c>
      <c r="AEY21" s="5">
        <v>2.4E-2</v>
      </c>
      <c r="AEZ21" s="5">
        <v>3.0000000000000001E-3</v>
      </c>
      <c r="AFA21" s="5">
        <v>338.40300000000002</v>
      </c>
      <c r="AFB21" s="5">
        <v>328.255</v>
      </c>
      <c r="AFC21" s="5">
        <v>289.87799999999999</v>
      </c>
      <c r="AFD21" s="5">
        <v>254.25</v>
      </c>
      <c r="AFE21" s="5">
        <v>245.44399999999999</v>
      </c>
      <c r="AFF21" s="5">
        <v>229.279</v>
      </c>
      <c r="AFG21" s="5">
        <v>181.68199999999999</v>
      </c>
      <c r="AFH21" s="5">
        <v>144.75800000000001</v>
      </c>
      <c r="AFI21" s="5">
        <v>121.589</v>
      </c>
      <c r="AFJ21" s="5">
        <v>99.534000000000006</v>
      </c>
      <c r="AFK21" s="5">
        <v>83.186999999999998</v>
      </c>
      <c r="AFL21" s="5">
        <v>65.805999999999997</v>
      </c>
      <c r="AFM21" s="5">
        <v>45.051000000000002</v>
      </c>
      <c r="AFN21" s="5">
        <v>33.948</v>
      </c>
      <c r="AFO21" s="5">
        <v>24.257999999999999</v>
      </c>
      <c r="AFP21" s="5">
        <v>16.071000000000002</v>
      </c>
      <c r="AFQ21" s="5">
        <v>8.8260000000000005</v>
      </c>
      <c r="AFR21" s="5">
        <v>3.2679999999999998</v>
      </c>
      <c r="AFS21" s="5">
        <v>0.81799999999999995</v>
      </c>
      <c r="AFT21" s="5">
        <v>0.13100000000000001</v>
      </c>
      <c r="AFU21" s="5">
        <v>8.9999999999999993E-3</v>
      </c>
      <c r="AFV21" s="5">
        <v>361.51299999999998</v>
      </c>
      <c r="AFW21" s="5">
        <v>349.88</v>
      </c>
      <c r="AFX21" s="5">
        <v>334.13499999999999</v>
      </c>
      <c r="AFY21" s="5">
        <v>324.637</v>
      </c>
      <c r="AFZ21" s="5">
        <v>286.36</v>
      </c>
      <c r="AGA21" s="5">
        <v>250.72300000000001</v>
      </c>
      <c r="AGB21" s="5">
        <v>241.792</v>
      </c>
      <c r="AGC21" s="5">
        <v>225.565</v>
      </c>
      <c r="AGD21" s="5">
        <v>178.161</v>
      </c>
      <c r="AGE21" s="5">
        <v>141.18899999999999</v>
      </c>
      <c r="AGF21" s="5">
        <v>117.553</v>
      </c>
      <c r="AGG21" s="5">
        <v>94.882000000000005</v>
      </c>
      <c r="AGH21" s="5">
        <v>77.554000000000002</v>
      </c>
      <c r="AGI21" s="5">
        <v>58.923000000000002</v>
      </c>
      <c r="AGJ21" s="5">
        <v>37.325000000000003</v>
      </c>
      <c r="AGK21" s="5">
        <v>24.452000000000002</v>
      </c>
      <c r="AGL21" s="5">
        <v>13.599</v>
      </c>
      <c r="AGM21" s="5">
        <v>5.9</v>
      </c>
      <c r="AGN21" s="5">
        <v>1.702</v>
      </c>
      <c r="AGO21" s="5">
        <v>0.25800000000000001</v>
      </c>
      <c r="AGP21" s="5">
        <v>2.1000000000000001E-2</v>
      </c>
      <c r="AGQ21" s="5">
        <v>389.53100000000001</v>
      </c>
      <c r="AGR21" s="5">
        <v>384.46600000000001</v>
      </c>
      <c r="AGS21" s="5">
        <v>376.92700000000002</v>
      </c>
      <c r="AGT21" s="5">
        <v>366.81200000000001</v>
      </c>
      <c r="AGU21" s="5">
        <v>354.505</v>
      </c>
      <c r="AGV21" s="5">
        <v>343.089</v>
      </c>
      <c r="AGW21" s="5">
        <v>327.13400000000001</v>
      </c>
      <c r="AGX21" s="5">
        <v>317.32</v>
      </c>
      <c r="AGY21" s="5">
        <v>278.98200000000003</v>
      </c>
      <c r="AGZ21" s="5">
        <v>242.88499999999999</v>
      </c>
      <c r="AHA21" s="5">
        <v>232.268</v>
      </c>
      <c r="AHB21" s="5">
        <v>213.64500000000001</v>
      </c>
      <c r="AHC21" s="5">
        <v>164.672</v>
      </c>
      <c r="AHD21" s="5">
        <v>125.134</v>
      </c>
      <c r="AHE21" s="5">
        <v>96.409000000000006</v>
      </c>
      <c r="AHF21" s="5">
        <v>67.334999999999994</v>
      </c>
      <c r="AHG21" s="5">
        <v>42.125999999999998</v>
      </c>
      <c r="AHH21" s="5">
        <v>19.97</v>
      </c>
      <c r="AHI21" s="5">
        <v>5.8639999999999999</v>
      </c>
      <c r="AHJ21" s="5">
        <v>1.2030000000000001</v>
      </c>
      <c r="AHK21" s="5">
        <v>0.13200000000000001</v>
      </c>
      <c r="AHL21" s="5">
        <v>167.98699999999999</v>
      </c>
      <c r="AHM21" s="5">
        <v>121.527</v>
      </c>
      <c r="AHN21" s="5">
        <v>97.674999999999997</v>
      </c>
      <c r="AHO21" s="5">
        <v>517.05999999999995</v>
      </c>
      <c r="AHP21" s="5">
        <v>498.642</v>
      </c>
      <c r="AHQ21" s="5">
        <v>467.08300000000003</v>
      </c>
      <c r="AHR21" s="5">
        <v>663.91</v>
      </c>
      <c r="AHS21" s="5">
        <v>584.70399999999995</v>
      </c>
      <c r="AHT21" s="5">
        <v>509.291</v>
      </c>
      <c r="AHU21" s="5">
        <v>751.524</v>
      </c>
      <c r="AHV21" s="5">
        <v>725.798</v>
      </c>
      <c r="AHW21" s="5">
        <v>702.05200000000002</v>
      </c>
      <c r="AHX21" s="25">
        <v>3.2645803046976498</v>
      </c>
      <c r="AHY21" s="25">
        <v>2.1204266238176102</v>
      </c>
      <c r="AHZ21" s="25">
        <v>0.27622465923350598</v>
      </c>
      <c r="AIA21" s="25">
        <v>4.6206934673794198</v>
      </c>
      <c r="AIB21" s="25">
        <v>2.9662102899491298</v>
      </c>
      <c r="AIC21" s="25">
        <v>0.35470053587767297</v>
      </c>
      <c r="AID21" s="25">
        <v>6.0846498320686697</v>
      </c>
      <c r="AIE21" s="25">
        <v>3.7526122652071199</v>
      </c>
      <c r="AIF21" s="25">
        <v>0.48752954347555699</v>
      </c>
      <c r="AIG21" s="25">
        <v>10.5809868302008</v>
      </c>
      <c r="AIH21" s="25">
        <v>6.9064184631591399</v>
      </c>
      <c r="AII21" s="25">
        <v>1.01720619666733</v>
      </c>
      <c r="AIJ21" s="25">
        <v>3.7305555109017701</v>
      </c>
      <c r="AIK21" s="25">
        <v>2.3941571420151</v>
      </c>
      <c r="AIL21" s="25">
        <v>0.32659775695125398</v>
      </c>
      <c r="AIM21" s="25">
        <v>5.2647801005788502</v>
      </c>
      <c r="AIN21" s="25">
        <v>3.4730924716985299</v>
      </c>
      <c r="AIO21" s="25">
        <v>0.51908075141830501</v>
      </c>
      <c r="AIP21" s="25">
        <v>7.0289598237305997</v>
      </c>
      <c r="AIQ21" s="25">
        <v>4.5481241307126696</v>
      </c>
      <c r="AIR21" s="25">
        <v>0.687112859246786</v>
      </c>
      <c r="AIS21" s="25">
        <v>12.018295291316299</v>
      </c>
      <c r="AIT21" s="25">
        <v>8.2330879694300005</v>
      </c>
      <c r="AIU21" s="25">
        <v>1.5928387422883701</v>
      </c>
      <c r="AIV21" s="31">
        <v>49.735547388470103</v>
      </c>
      <c r="AIW21" s="25">
        <v>49.8424198001318</v>
      </c>
      <c r="AIX21" s="25">
        <v>49.741611008137902</v>
      </c>
      <c r="AIY21" s="25">
        <v>49.033096885043499</v>
      </c>
      <c r="AIZ21" s="25">
        <v>47.726046219337697</v>
      </c>
      <c r="AJA21" s="26">
        <v>47.054513315782899</v>
      </c>
      <c r="AJB21" s="25">
        <v>101.06343500942801</v>
      </c>
      <c r="AJC21" s="25">
        <v>100.632313601547</v>
      </c>
      <c r="AJD21" s="25">
        <v>101.038924902613</v>
      </c>
      <c r="AJE21" s="25">
        <v>103.94387944625799</v>
      </c>
      <c r="AJF21" s="25">
        <v>109.529194059829</v>
      </c>
      <c r="AJG21" s="25">
        <v>112.519465091265</v>
      </c>
      <c r="AJH21" s="25">
        <v>108.748490400745</v>
      </c>
      <c r="AJI21" s="25">
        <v>103.97473751569299</v>
      </c>
      <c r="AJJ21" s="25">
        <v>102.622347954536</v>
      </c>
      <c r="AJK21" s="25">
        <v>102.822287075677</v>
      </c>
      <c r="AJL21" s="25">
        <v>100.32577702138001</v>
      </c>
      <c r="AJM21" s="25">
        <v>92.468773198205497</v>
      </c>
      <c r="AJN21" s="25">
        <v>81.975274961950404</v>
      </c>
      <c r="AJO21" s="25">
        <v>75.191256915149197</v>
      </c>
      <c r="AJP21" s="25">
        <v>71.165998018380805</v>
      </c>
      <c r="AJQ21" s="25">
        <v>66.207434961309701</v>
      </c>
      <c r="AJR21" s="25">
        <v>61.051722150070603</v>
      </c>
      <c r="AJS21" s="25">
        <v>57.745199246379798</v>
      </c>
      <c r="AJT21" s="25">
        <v>55.131208351476303</v>
      </c>
      <c r="AJU21" s="25">
        <v>53.4456049014317</v>
      </c>
      <c r="AJV21" s="25">
        <v>52.266822575992897</v>
      </c>
      <c r="AJW21" s="25">
        <v>51.984726234073001</v>
      </c>
      <c r="AJX21" s="25">
        <v>52.900417637189598</v>
      </c>
      <c r="AJY21" s="25">
        <v>53.548423391331703</v>
      </c>
      <c r="AJZ21" s="25">
        <v>53.843247390161402</v>
      </c>
      <c r="AKA21" s="25">
        <v>54.9034634793151</v>
      </c>
      <c r="AKB21" s="25">
        <v>56.841295518155903</v>
      </c>
      <c r="AKC21" s="25">
        <v>58.559632396372997</v>
      </c>
      <c r="AKD21" s="25">
        <v>60.445716536059997</v>
      </c>
      <c r="AKE21" s="25">
        <v>62.351331421942099</v>
      </c>
      <c r="AKF21" s="25">
        <v>64.383097998214495</v>
      </c>
      <c r="AKG21" s="25">
        <v>104.03978433112</v>
      </c>
      <c r="AKH21" s="25">
        <v>99.628574707606901</v>
      </c>
      <c r="AKI21" s="25">
        <v>98.309941723458294</v>
      </c>
      <c r="AKJ21" s="25">
        <v>98.495022910412402</v>
      </c>
      <c r="AKK21" s="25">
        <v>95.767570553435704</v>
      </c>
      <c r="AKL21" s="25">
        <v>87.611916212116299</v>
      </c>
      <c r="AKM21" s="25">
        <v>76.963994701777594</v>
      </c>
      <c r="AKN21" s="25">
        <v>69.906771682295002</v>
      </c>
      <c r="AKO21" s="25">
        <v>65.661216934288205</v>
      </c>
      <c r="AKP21" s="25">
        <v>60.364815991959397</v>
      </c>
      <c r="AKQ21" s="25">
        <v>54.376520877447597</v>
      </c>
      <c r="AKR21" s="25">
        <v>50.034485864190003</v>
      </c>
      <c r="AKS21" s="25">
        <v>46.344034591227697</v>
      </c>
      <c r="AKT21" s="25">
        <v>43.366018258990799</v>
      </c>
      <c r="AKU21" s="25">
        <v>40.753770927286297</v>
      </c>
      <c r="AKV21" s="25">
        <v>38.501565424947003</v>
      </c>
      <c r="AKW21" s="25">
        <v>36.659871078154197</v>
      </c>
      <c r="AKX21" s="25">
        <v>34.852506658134203</v>
      </c>
      <c r="AKY21" s="25">
        <v>33.143618541642603</v>
      </c>
      <c r="AKZ21" s="25">
        <v>31.742047311052001</v>
      </c>
      <c r="ALA21" s="25">
        <v>30.6722834175057</v>
      </c>
      <c r="ALB21" s="25">
        <v>29.677492259179999</v>
      </c>
      <c r="ALC21" s="25">
        <v>28.839191464838802</v>
      </c>
      <c r="ALD21" s="25">
        <v>28.102227670123</v>
      </c>
      <c r="ALE21" s="25">
        <v>27.499176960191399</v>
      </c>
      <c r="ALF21" s="25">
        <v>4.7087060696253404</v>
      </c>
      <c r="ALG21" s="25">
        <v>4.3461628080864996</v>
      </c>
      <c r="ALH21" s="25">
        <v>4.31240623107748</v>
      </c>
      <c r="ALI21" s="25">
        <v>4.3272641652647801</v>
      </c>
      <c r="ALJ21" s="25">
        <v>4.55820646794455</v>
      </c>
      <c r="ALK21" s="25">
        <v>4.8568569860891504</v>
      </c>
      <c r="ALL21" s="25">
        <v>5.0112802601728701</v>
      </c>
      <c r="ALM21" s="25">
        <v>5.2844852328541796</v>
      </c>
      <c r="ALN21" s="25">
        <v>5.5047810840926603</v>
      </c>
      <c r="ALO21" s="25">
        <v>5.8426189693503501</v>
      </c>
      <c r="ALP21" s="25">
        <v>6.6752012726230099</v>
      </c>
      <c r="ALQ21" s="25">
        <v>7.7107133821898204</v>
      </c>
      <c r="ALR21" s="25">
        <v>8.7871737602486295</v>
      </c>
      <c r="ALS21" s="25">
        <v>10.0795866424409</v>
      </c>
      <c r="ALT21" s="25">
        <v>11.5130516487066</v>
      </c>
      <c r="ALU21" s="25">
        <v>13.483160809126</v>
      </c>
      <c r="ALV21" s="25">
        <v>16.240546559035401</v>
      </c>
      <c r="ALW21" s="25">
        <v>18.695916733197599</v>
      </c>
      <c r="ALX21" s="25">
        <v>20.699628848518799</v>
      </c>
      <c r="ALY21" s="25">
        <v>23.161416168263099</v>
      </c>
      <c r="ALZ21" s="25">
        <v>26.1690121006501</v>
      </c>
      <c r="AMA21" s="25">
        <v>28.882140137193002</v>
      </c>
      <c r="AMB21" s="25">
        <v>31.606525071221199</v>
      </c>
      <c r="AMC21" s="25">
        <v>34.249103751819099</v>
      </c>
      <c r="AMD21" s="25">
        <v>36.883921038022997</v>
      </c>
    </row>
    <row r="22" spans="1:1018">
      <c r="A22" s="6" t="s">
        <v>84</v>
      </c>
      <c r="B22" s="5">
        <v>7267.3810000000003</v>
      </c>
      <c r="C22" s="5">
        <v>7528.7460000000001</v>
      </c>
      <c r="D22" s="5">
        <v>7797.674</v>
      </c>
      <c r="E22" s="5">
        <v>8071.9409999999998</v>
      </c>
      <c r="F22" s="5">
        <v>8348.6620000000003</v>
      </c>
      <c r="G22" s="5">
        <v>8626.3549999999996</v>
      </c>
      <c r="H22" s="5">
        <v>8901.6080000000002</v>
      </c>
      <c r="I22" s="5">
        <v>9176.1740000000009</v>
      </c>
      <c r="J22" s="5">
        <v>9459.8539999999994</v>
      </c>
      <c r="K22" s="5">
        <v>9766.0439999999999</v>
      </c>
      <c r="L22" s="5">
        <v>10103.186</v>
      </c>
      <c r="M22" s="5">
        <v>10476.825000000001</v>
      </c>
      <c r="N22" s="5">
        <v>10880.951999999999</v>
      </c>
      <c r="O22" s="5">
        <v>11298.402</v>
      </c>
      <c r="P22" s="5">
        <v>11705.186</v>
      </c>
      <c r="Q22" s="5">
        <v>12084.536</v>
      </c>
      <c r="R22" s="5">
        <v>12429.047</v>
      </c>
      <c r="S22" s="5">
        <v>12744.972</v>
      </c>
      <c r="T22" s="5">
        <v>13045.802</v>
      </c>
      <c r="U22" s="5">
        <v>13351.772999999999</v>
      </c>
      <c r="V22" s="5">
        <v>13677.233</v>
      </c>
      <c r="W22" s="5">
        <v>14027.815000000001</v>
      </c>
      <c r="X22" s="5">
        <v>14398.165999999999</v>
      </c>
      <c r="Y22" s="5">
        <v>14778.501</v>
      </c>
      <c r="Z22" s="5">
        <v>15154.120999999999</v>
      </c>
      <c r="AA22" s="5">
        <v>15515.205</v>
      </c>
      <c r="AB22" s="5">
        <v>15858.365</v>
      </c>
      <c r="AC22" s="5">
        <v>16189.541999999999</v>
      </c>
      <c r="AD22" s="5">
        <v>16519.477999999999</v>
      </c>
      <c r="AE22" s="5">
        <v>16863.374</v>
      </c>
      <c r="AF22" s="5">
        <v>17232.281999999999</v>
      </c>
      <c r="AG22" s="5">
        <v>17629.957999999999</v>
      </c>
      <c r="AH22" s="5">
        <v>18053.32</v>
      </c>
      <c r="AI22" s="5">
        <v>18498.014999999999</v>
      </c>
      <c r="AJ22" s="5">
        <v>18956.885999999999</v>
      </c>
      <c r="AK22" s="5">
        <v>19424.627</v>
      </c>
      <c r="AL22" s="5">
        <v>19900.23</v>
      </c>
      <c r="AM22" s="5">
        <v>20385.466</v>
      </c>
      <c r="AN22" s="5">
        <v>20880.946</v>
      </c>
      <c r="AO22" s="5">
        <v>21387.955999999998</v>
      </c>
      <c r="AP22" s="5">
        <v>21907.294999999998</v>
      </c>
      <c r="AQ22" s="5">
        <v>22438.761999999999</v>
      </c>
      <c r="AR22" s="5">
        <v>22981.353999999999</v>
      </c>
      <c r="AS22" s="5">
        <v>23534.065999999999</v>
      </c>
      <c r="AT22" s="5">
        <v>24095.56</v>
      </c>
      <c r="AU22" s="5">
        <v>24664.809000000001</v>
      </c>
      <c r="AV22" s="5">
        <v>25241.213</v>
      </c>
      <c r="AW22" s="5">
        <v>25824.589</v>
      </c>
      <c r="AX22" s="5">
        <v>26414.787</v>
      </c>
      <c r="AY22" s="5">
        <v>27011.78</v>
      </c>
      <c r="AZ22" s="5">
        <v>27615.492999999999</v>
      </c>
      <c r="BA22" s="5">
        <v>28225.576000000001</v>
      </c>
      <c r="BB22" s="5">
        <v>28841.548999999999</v>
      </c>
      <c r="BC22" s="5">
        <v>29462.992999999999</v>
      </c>
      <c r="BD22" s="5">
        <v>30089.437999999998</v>
      </c>
      <c r="BE22" s="5">
        <v>30720.447</v>
      </c>
      <c r="BF22" s="5">
        <v>31355.701000000001</v>
      </c>
      <c r="BG22" s="5">
        <v>31994.887999999999</v>
      </c>
      <c r="BH22" s="5">
        <v>32637.603999999999</v>
      </c>
      <c r="BI22" s="5">
        <v>33283.461000000003</v>
      </c>
      <c r="BJ22" s="5">
        <v>33932.086000000003</v>
      </c>
      <c r="BK22" s="5">
        <v>34583.173999999999</v>
      </c>
      <c r="BL22" s="5">
        <v>35236.500999999997</v>
      </c>
      <c r="BM22" s="5">
        <v>35891.864999999998</v>
      </c>
      <c r="BN22" s="5">
        <v>36549.110999999997</v>
      </c>
      <c r="BO22" s="5">
        <v>37208.084999999999</v>
      </c>
      <c r="BP22" s="5">
        <v>37868.620000000003</v>
      </c>
      <c r="BQ22" s="5">
        <v>38530.546999999999</v>
      </c>
      <c r="BR22" s="5">
        <v>39193.688000000002</v>
      </c>
      <c r="BS22" s="5">
        <v>39857.885999999999</v>
      </c>
      <c r="BT22" s="5">
        <v>40522.995000000003</v>
      </c>
      <c r="BU22" s="5">
        <v>41188.794000000002</v>
      </c>
      <c r="BV22" s="5">
        <v>41855.197</v>
      </c>
      <c r="BW22" s="5">
        <v>42522.442999999999</v>
      </c>
      <c r="BX22" s="5">
        <v>43190.864000000001</v>
      </c>
      <c r="BY22" s="5">
        <v>43860.648000000001</v>
      </c>
      <c r="BZ22" s="5">
        <v>44531.735000000001</v>
      </c>
      <c r="CA22" s="5">
        <v>45203.78</v>
      </c>
      <c r="CB22" s="5">
        <v>45876.292999999998</v>
      </c>
      <c r="CC22" s="5">
        <v>46548.637999999999</v>
      </c>
      <c r="CD22" s="5">
        <v>47220.258999999998</v>
      </c>
      <c r="CE22" s="5">
        <v>47890.822</v>
      </c>
      <c r="CF22" s="5">
        <v>48560.1</v>
      </c>
      <c r="CG22" s="5">
        <v>49227.796000000002</v>
      </c>
      <c r="CH22" s="5">
        <v>49893.603000000003</v>
      </c>
      <c r="CI22" s="5">
        <v>50557.228000000003</v>
      </c>
      <c r="CJ22" s="5">
        <v>51218.341</v>
      </c>
      <c r="CK22" s="5">
        <v>51876.6</v>
      </c>
      <c r="CL22" s="5">
        <v>52531.567000000003</v>
      </c>
      <c r="CM22" s="5">
        <v>53182.790999999997</v>
      </c>
      <c r="CN22" s="5">
        <v>53829.860999999997</v>
      </c>
      <c r="CO22" s="5">
        <v>54472.464</v>
      </c>
      <c r="CP22" s="5">
        <v>55110.339</v>
      </c>
      <c r="CQ22" s="5">
        <v>55743.152999999998</v>
      </c>
      <c r="CR22" s="5">
        <v>56370.557000000001</v>
      </c>
      <c r="CS22" s="5">
        <v>56992.258000000002</v>
      </c>
      <c r="CT22" s="5">
        <v>57608.025000000001</v>
      </c>
      <c r="CU22" s="5">
        <v>58217.699000000001</v>
      </c>
      <c r="CV22" s="5">
        <v>58821.137000000002</v>
      </c>
      <c r="CW22" s="5">
        <v>59418.256000000001</v>
      </c>
      <c r="CX22" s="5">
        <v>60008.963000000003</v>
      </c>
      <c r="CY22" s="5">
        <v>60593.156000000003</v>
      </c>
      <c r="CZ22" s="5">
        <v>61170.743999999999</v>
      </c>
      <c r="DA22" s="5">
        <v>61741.741000000002</v>
      </c>
      <c r="DB22" s="5">
        <v>62306.201000000001</v>
      </c>
      <c r="DC22" s="5">
        <v>62864.152999999998</v>
      </c>
      <c r="DD22" s="5">
        <v>63415.584000000003</v>
      </c>
      <c r="DE22" s="5">
        <v>63960.481</v>
      </c>
      <c r="DF22" s="5">
        <v>64498.860999999997</v>
      </c>
      <c r="DG22" s="5">
        <v>65030.758000000002</v>
      </c>
      <c r="DH22" s="5">
        <v>65556.197</v>
      </c>
      <c r="DI22" s="5">
        <v>66075.209000000003</v>
      </c>
      <c r="DJ22" s="5">
        <v>66587.820000000007</v>
      </c>
      <c r="DK22" s="5">
        <v>67094.039000000004</v>
      </c>
      <c r="DL22" s="5">
        <v>67593.891000000003</v>
      </c>
      <c r="DM22" s="5">
        <v>68087.402000000002</v>
      </c>
      <c r="DN22" s="5">
        <v>68574.615999999995</v>
      </c>
      <c r="DO22" s="5">
        <v>69055.585000000006</v>
      </c>
      <c r="DP22" s="5">
        <v>69530.337</v>
      </c>
      <c r="DQ22" s="5">
        <v>69998.956999999995</v>
      </c>
      <c r="DR22" s="5">
        <v>70461.498999999996</v>
      </c>
      <c r="DS22" s="5">
        <v>7240.085</v>
      </c>
      <c r="DT22" s="5">
        <v>7498.5079999999998</v>
      </c>
      <c r="DU22" s="5">
        <v>7764.4549999999999</v>
      </c>
      <c r="DV22" s="5">
        <v>8035.6719999999996</v>
      </c>
      <c r="DW22" s="5">
        <v>8309.2939999999999</v>
      </c>
      <c r="DX22" s="5">
        <v>8583.8269999999993</v>
      </c>
      <c r="DY22" s="5">
        <v>8855.8860000000004</v>
      </c>
      <c r="DZ22" s="5">
        <v>9127.2559999999994</v>
      </c>
      <c r="EA22" s="5">
        <v>9407.7049999999999</v>
      </c>
      <c r="EB22" s="5">
        <v>9710.6090000000004</v>
      </c>
      <c r="EC22" s="5">
        <v>10044.406000000001</v>
      </c>
      <c r="ED22" s="5">
        <v>10414.617</v>
      </c>
      <c r="EE22" s="5">
        <v>10815.288</v>
      </c>
      <c r="EF22" s="5">
        <v>11229.434999999999</v>
      </c>
      <c r="EG22" s="5">
        <v>11633.279</v>
      </c>
      <c r="EH22" s="5">
        <v>12010.205</v>
      </c>
      <c r="EI22" s="5">
        <v>12353.337</v>
      </c>
      <c r="EJ22" s="5">
        <v>12668.94</v>
      </c>
      <c r="EK22" s="5">
        <v>12969.716</v>
      </c>
      <c r="EL22" s="5">
        <v>13274.739</v>
      </c>
      <c r="EM22" s="5">
        <v>13597.786</v>
      </c>
      <c r="EN22" s="5">
        <v>13943.262000000001</v>
      </c>
      <c r="EO22" s="5">
        <v>14306.62</v>
      </c>
      <c r="EP22" s="5">
        <v>14682.016</v>
      </c>
      <c r="EQ22" s="5">
        <v>15060.067999999999</v>
      </c>
      <c r="ER22" s="5">
        <v>15434.308999999999</v>
      </c>
      <c r="ES22" s="5">
        <v>15803.459000000001</v>
      </c>
      <c r="ET22" s="5">
        <v>16171.076999999999</v>
      </c>
      <c r="EU22" s="5">
        <v>16541.366000000002</v>
      </c>
      <c r="EV22" s="5">
        <v>16920.404999999999</v>
      </c>
      <c r="EW22" s="5">
        <v>17312.732</v>
      </c>
      <c r="EX22" s="5">
        <v>17719.718000000001</v>
      </c>
      <c r="EY22" s="5">
        <v>18140.460999999999</v>
      </c>
      <c r="EZ22" s="5">
        <v>18574.54</v>
      </c>
      <c r="FA22" s="5">
        <v>19020.771000000001</v>
      </c>
      <c r="FB22" s="5">
        <v>19478.321</v>
      </c>
      <c r="FC22" s="5">
        <v>19947.203000000001</v>
      </c>
      <c r="FD22" s="5">
        <v>20427.932000000001</v>
      </c>
      <c r="FE22" s="5">
        <v>20920.585999999999</v>
      </c>
      <c r="FF22" s="5">
        <v>21425.280999999999</v>
      </c>
      <c r="FG22" s="5">
        <v>21941.973999999998</v>
      </c>
      <c r="FH22" s="5">
        <v>22470.589</v>
      </c>
      <c r="FI22" s="5">
        <v>23010.664000000001</v>
      </c>
      <c r="FJ22" s="5">
        <v>23561.188999999998</v>
      </c>
      <c r="FK22" s="5">
        <v>24120.868999999999</v>
      </c>
      <c r="FL22" s="5">
        <v>24688.668000000001</v>
      </c>
      <c r="FM22" s="5">
        <v>25264.008000000002</v>
      </c>
      <c r="FN22" s="5">
        <v>25846.718000000001</v>
      </c>
      <c r="FO22" s="5">
        <v>26436.644</v>
      </c>
      <c r="FP22" s="5">
        <v>27033.778999999999</v>
      </c>
      <c r="FQ22" s="5">
        <v>27638.038</v>
      </c>
      <c r="FR22" s="5">
        <v>28249.094000000001</v>
      </c>
      <c r="FS22" s="5">
        <v>28866.484</v>
      </c>
      <c r="FT22" s="5">
        <v>29489.800999999999</v>
      </c>
      <c r="FU22" s="5">
        <v>30118.633999999998</v>
      </c>
      <c r="FV22" s="5">
        <v>30752.562999999998</v>
      </c>
      <c r="FW22" s="5">
        <v>31391.284</v>
      </c>
      <c r="FX22" s="5">
        <v>32034.498</v>
      </c>
      <c r="FY22" s="5">
        <v>32681.816999999999</v>
      </c>
      <c r="FZ22" s="5">
        <v>33332.830999999998</v>
      </c>
      <c r="GA22" s="5">
        <v>33987.190999999999</v>
      </c>
      <c r="GB22" s="5">
        <v>34644.593999999997</v>
      </c>
      <c r="GC22" s="5">
        <v>35304.834999999999</v>
      </c>
      <c r="GD22" s="5">
        <v>35967.733</v>
      </c>
      <c r="GE22" s="5">
        <v>36633.129999999997</v>
      </c>
      <c r="GF22" s="5">
        <v>37300.904000000002</v>
      </c>
      <c r="GG22" s="5">
        <v>37970.892</v>
      </c>
      <c r="GH22" s="5">
        <v>38642.932999999997</v>
      </c>
      <c r="GI22" s="5">
        <v>39316.862000000001</v>
      </c>
      <c r="GJ22" s="5">
        <v>39992.531000000003</v>
      </c>
      <c r="GK22" s="5">
        <v>40669.826000000001</v>
      </c>
      <c r="GL22" s="5">
        <v>41348.517</v>
      </c>
      <c r="GM22" s="5">
        <v>42028.553</v>
      </c>
      <c r="GN22" s="5">
        <v>42710.139000000003</v>
      </c>
      <c r="GO22" s="5">
        <v>43393.603999999999</v>
      </c>
      <c r="GP22" s="5">
        <v>44079.116999999998</v>
      </c>
      <c r="GQ22" s="5">
        <v>44766.64</v>
      </c>
      <c r="GR22" s="5">
        <v>45455.847999999998</v>
      </c>
      <c r="GS22" s="5">
        <v>46146.313999999998</v>
      </c>
      <c r="GT22" s="5">
        <v>46837.478000000003</v>
      </c>
      <c r="GU22" s="5">
        <v>47528.86</v>
      </c>
      <c r="GV22" s="5">
        <v>48220.120999999999</v>
      </c>
      <c r="GW22" s="5">
        <v>48911.046999999999</v>
      </c>
      <c r="GX22" s="5">
        <v>49601.398999999998</v>
      </c>
      <c r="GY22" s="5">
        <v>50290.940999999999</v>
      </c>
      <c r="GZ22" s="5">
        <v>50979.402999999998</v>
      </c>
      <c r="HA22" s="5">
        <v>51666.472999999998</v>
      </c>
      <c r="HB22" s="5">
        <v>52351.762000000002</v>
      </c>
      <c r="HC22" s="5">
        <v>53034.792000000001</v>
      </c>
      <c r="HD22" s="5">
        <v>53715.050999999999</v>
      </c>
      <c r="HE22" s="5">
        <v>54392.046999999999</v>
      </c>
      <c r="HF22" s="5">
        <v>55065.425999999999</v>
      </c>
      <c r="HG22" s="5">
        <v>55734.866999999998</v>
      </c>
      <c r="HH22" s="5">
        <v>56399.932999999997</v>
      </c>
      <c r="HI22" s="5">
        <v>57060.220999999998</v>
      </c>
      <c r="HJ22" s="5">
        <v>57715.338000000003</v>
      </c>
      <c r="HK22" s="5">
        <v>58364.981</v>
      </c>
      <c r="HL22" s="5">
        <v>59008.881999999998</v>
      </c>
      <c r="HM22" s="5">
        <v>59646.724000000002</v>
      </c>
      <c r="HN22" s="5">
        <v>60278.233999999997</v>
      </c>
      <c r="HO22" s="5">
        <v>60903.163999999997</v>
      </c>
      <c r="HP22" s="5">
        <v>61521.303999999996</v>
      </c>
      <c r="HQ22" s="5">
        <v>62132.487000000001</v>
      </c>
      <c r="HR22" s="5">
        <v>62736.599000000002</v>
      </c>
      <c r="HS22" s="5">
        <v>63333.574999999997</v>
      </c>
      <c r="HT22" s="5">
        <v>63923.358</v>
      </c>
      <c r="HU22" s="5">
        <v>64505.83</v>
      </c>
      <c r="HV22" s="5">
        <v>65080.887000000002</v>
      </c>
      <c r="HW22" s="5">
        <v>65648.572</v>
      </c>
      <c r="HX22" s="5">
        <v>66208.941000000006</v>
      </c>
      <c r="HY22" s="5">
        <v>66762.044999999998</v>
      </c>
      <c r="HZ22" s="5">
        <v>67307.843999999997</v>
      </c>
      <c r="IA22" s="5">
        <v>67846.286999999997</v>
      </c>
      <c r="IB22" s="5">
        <v>68377.281000000003</v>
      </c>
      <c r="IC22" s="5">
        <v>68900.735000000001</v>
      </c>
      <c r="ID22" s="5">
        <v>69416.56</v>
      </c>
      <c r="IE22" s="5">
        <v>69924.718999999997</v>
      </c>
      <c r="IF22" s="5">
        <v>70425.207999999999</v>
      </c>
      <c r="IG22" s="5">
        <v>70918.013999999996</v>
      </c>
      <c r="IH22" s="5">
        <v>71403.206999999995</v>
      </c>
      <c r="II22" s="5">
        <v>71880.857000000004</v>
      </c>
      <c r="IJ22" s="5">
        <v>14507.466</v>
      </c>
      <c r="IK22" s="5">
        <v>15027.254000000001</v>
      </c>
      <c r="IL22" s="5">
        <v>15562.129000000001</v>
      </c>
      <c r="IM22" s="5">
        <v>16107.612999999999</v>
      </c>
      <c r="IN22" s="5">
        <v>16657.955999999998</v>
      </c>
      <c r="IO22" s="5">
        <v>17210.182000000001</v>
      </c>
      <c r="IP22" s="5">
        <v>17757.493999999999</v>
      </c>
      <c r="IQ22" s="5">
        <v>18303.43</v>
      </c>
      <c r="IR22" s="5">
        <v>18867.559000000001</v>
      </c>
      <c r="IS22" s="5">
        <v>19476.652999999998</v>
      </c>
      <c r="IT22" s="5">
        <v>20147.592000000001</v>
      </c>
      <c r="IU22" s="5">
        <v>20891.441999999999</v>
      </c>
      <c r="IV22" s="5">
        <v>21696.240000000002</v>
      </c>
      <c r="IW22" s="5">
        <v>22527.837</v>
      </c>
      <c r="IX22" s="5">
        <v>23338.465</v>
      </c>
      <c r="IY22" s="5">
        <v>24094.741000000002</v>
      </c>
      <c r="IZ22" s="5">
        <v>24782.383999999998</v>
      </c>
      <c r="JA22" s="5">
        <v>25413.912</v>
      </c>
      <c r="JB22" s="5">
        <v>26015.518</v>
      </c>
      <c r="JC22" s="5">
        <v>26626.511999999999</v>
      </c>
      <c r="JD22" s="5">
        <v>27275.019</v>
      </c>
      <c r="JE22" s="5">
        <v>27971.077000000001</v>
      </c>
      <c r="JF22" s="5">
        <v>28704.786</v>
      </c>
      <c r="JG22" s="5">
        <v>29460.517</v>
      </c>
      <c r="JH22" s="5">
        <v>30214.188999999998</v>
      </c>
      <c r="JI22" s="5">
        <v>30949.513999999999</v>
      </c>
      <c r="JJ22" s="5">
        <v>31661.824000000001</v>
      </c>
      <c r="JK22" s="5">
        <v>32360.618999999999</v>
      </c>
      <c r="JL22" s="5">
        <v>33060.843999999997</v>
      </c>
      <c r="JM22" s="5">
        <v>33783.779000000002</v>
      </c>
      <c r="JN22" s="5">
        <v>34545.014000000003</v>
      </c>
      <c r="JO22" s="5">
        <v>35349.675999999999</v>
      </c>
      <c r="JP22" s="5">
        <v>36193.781000000003</v>
      </c>
      <c r="JQ22" s="5">
        <v>37072.555</v>
      </c>
      <c r="JR22" s="5">
        <v>37977.656999999999</v>
      </c>
      <c r="JS22" s="5">
        <v>38902.947999999997</v>
      </c>
      <c r="JT22" s="5">
        <v>39847.432999999997</v>
      </c>
      <c r="JU22" s="5">
        <v>40813.398000000001</v>
      </c>
      <c r="JV22" s="5">
        <v>41801.531999999999</v>
      </c>
      <c r="JW22" s="5">
        <v>42813.237000000001</v>
      </c>
      <c r="JX22" s="5">
        <v>43849.269</v>
      </c>
      <c r="JY22" s="5">
        <v>44909.351000000002</v>
      </c>
      <c r="JZ22" s="5">
        <v>45992.017999999996</v>
      </c>
      <c r="KA22" s="5">
        <v>47095.254999999997</v>
      </c>
      <c r="KB22" s="5">
        <v>48216.428999999996</v>
      </c>
      <c r="KC22" s="5">
        <v>49353.476999999999</v>
      </c>
      <c r="KD22" s="5">
        <v>50505.220999999998</v>
      </c>
      <c r="KE22" s="5">
        <v>51671.307000000001</v>
      </c>
      <c r="KF22" s="5">
        <v>52851.430999999997</v>
      </c>
      <c r="KG22" s="5">
        <v>54045.559000000001</v>
      </c>
      <c r="KH22" s="5">
        <v>55253.531000000003</v>
      </c>
      <c r="KI22" s="5">
        <v>56474.67</v>
      </c>
      <c r="KJ22" s="5">
        <v>57708.033000000003</v>
      </c>
      <c r="KK22" s="5">
        <v>58952.794000000002</v>
      </c>
      <c r="KL22" s="5">
        <v>60208.072</v>
      </c>
      <c r="KM22" s="5">
        <v>61473.01</v>
      </c>
      <c r="KN22" s="5">
        <v>62746.985000000001</v>
      </c>
      <c r="KO22" s="5">
        <v>64029.385999999999</v>
      </c>
      <c r="KP22" s="5">
        <v>65319.421000000002</v>
      </c>
      <c r="KQ22" s="5">
        <v>66616.292000000001</v>
      </c>
      <c r="KR22" s="5">
        <v>67919.277000000002</v>
      </c>
      <c r="KS22" s="5">
        <v>69227.767999999996</v>
      </c>
      <c r="KT22" s="5">
        <v>70541.335999999996</v>
      </c>
      <c r="KU22" s="5">
        <v>71859.597999999998</v>
      </c>
      <c r="KV22" s="5">
        <v>73182.240999999995</v>
      </c>
      <c r="KW22" s="5">
        <v>74508.989000000001</v>
      </c>
      <c r="KX22" s="5">
        <v>75839.512000000002</v>
      </c>
      <c r="KY22" s="5">
        <v>77173.48</v>
      </c>
      <c r="KZ22" s="5">
        <v>78510.55</v>
      </c>
      <c r="LA22" s="5">
        <v>79850.417000000001</v>
      </c>
      <c r="LB22" s="5">
        <v>81192.820999999996</v>
      </c>
      <c r="LC22" s="5">
        <v>82537.311000000002</v>
      </c>
      <c r="LD22" s="5">
        <v>83883.75</v>
      </c>
      <c r="LE22" s="5">
        <v>85232.581999999995</v>
      </c>
      <c r="LF22" s="5">
        <v>86584.467999999993</v>
      </c>
      <c r="LG22" s="5">
        <v>87939.764999999999</v>
      </c>
      <c r="LH22" s="5">
        <v>89298.375</v>
      </c>
      <c r="LI22" s="5">
        <v>90659.627999999997</v>
      </c>
      <c r="LJ22" s="5">
        <v>92022.607000000004</v>
      </c>
      <c r="LK22" s="5">
        <v>93386.115999999995</v>
      </c>
      <c r="LL22" s="5">
        <v>94749.119000000006</v>
      </c>
      <c r="LM22" s="5">
        <v>96110.942999999999</v>
      </c>
      <c r="LN22" s="5">
        <v>97471.146999999997</v>
      </c>
      <c r="LO22" s="5">
        <v>98829.195000000007</v>
      </c>
      <c r="LP22" s="5">
        <v>100184.54399999999</v>
      </c>
      <c r="LQ22" s="5">
        <v>101536.63099999999</v>
      </c>
      <c r="LR22" s="5">
        <v>102884.814</v>
      </c>
      <c r="LS22" s="5">
        <v>104228.36199999999</v>
      </c>
      <c r="LT22" s="5">
        <v>105566.359</v>
      </c>
      <c r="LU22" s="5">
        <v>106897.842</v>
      </c>
      <c r="LV22" s="5">
        <v>108221.908</v>
      </c>
      <c r="LW22" s="5">
        <v>109537.89</v>
      </c>
      <c r="LX22" s="5">
        <v>110845.20600000001</v>
      </c>
      <c r="LY22" s="5">
        <v>112143.086</v>
      </c>
      <c r="LZ22" s="5">
        <v>113430.77800000001</v>
      </c>
      <c r="MA22" s="5">
        <v>114707.59600000001</v>
      </c>
      <c r="MB22" s="5">
        <v>115973.00599999999</v>
      </c>
      <c r="MC22" s="5">
        <v>117226.58100000001</v>
      </c>
      <c r="MD22" s="5">
        <v>118467.861</v>
      </c>
      <c r="ME22" s="5">
        <v>119696.49</v>
      </c>
      <c r="MF22" s="5">
        <v>120912.12699999999</v>
      </c>
      <c r="MG22" s="5">
        <v>122114.46</v>
      </c>
      <c r="MH22" s="5">
        <v>123303.231</v>
      </c>
      <c r="MI22" s="5">
        <v>124478.34</v>
      </c>
      <c r="MJ22" s="5">
        <v>125639.776</v>
      </c>
      <c r="MK22" s="5">
        <v>126787.511</v>
      </c>
      <c r="ML22" s="5">
        <v>127921.414</v>
      </c>
      <c r="MM22" s="5">
        <v>129041.368</v>
      </c>
      <c r="MN22" s="5">
        <v>130147.433</v>
      </c>
      <c r="MO22" s="5">
        <v>131239.69899999999</v>
      </c>
      <c r="MP22" s="5">
        <v>132318.242</v>
      </c>
      <c r="MQ22" s="5">
        <v>133383.05300000001</v>
      </c>
      <c r="MR22" s="5">
        <v>134434.10699999999</v>
      </c>
      <c r="MS22" s="5">
        <v>135471.32</v>
      </c>
      <c r="MT22" s="5">
        <v>136494.62599999999</v>
      </c>
      <c r="MU22" s="5">
        <v>137503.962</v>
      </c>
      <c r="MV22" s="5">
        <v>138499.33499999999</v>
      </c>
      <c r="MW22" s="5">
        <v>139480.79300000001</v>
      </c>
      <c r="MX22" s="5">
        <v>140448.351</v>
      </c>
      <c r="MY22" s="5">
        <v>141402.16399999999</v>
      </c>
      <c r="MZ22" s="5">
        <v>142342.356</v>
      </c>
      <c r="NA22" s="16">
        <v>3.4169999999999998</v>
      </c>
      <c r="NB22" s="16">
        <v>3.1520000000000001</v>
      </c>
      <c r="NC22" s="16">
        <v>3.5779999999999998</v>
      </c>
      <c r="ND22" s="16">
        <v>2.48</v>
      </c>
      <c r="NE22" s="16">
        <v>2.528</v>
      </c>
      <c r="NF22" s="16">
        <v>2.198</v>
      </c>
      <c r="NG22" s="16">
        <v>2.3759999999999999</v>
      </c>
      <c r="NH22" s="16">
        <v>2.3940000000000001</v>
      </c>
      <c r="NI22" s="16">
        <v>2.3650000000000002</v>
      </c>
      <c r="NJ22" s="16">
        <v>2.258</v>
      </c>
      <c r="NK22" s="16">
        <v>2.133</v>
      </c>
      <c r="NL22" s="16">
        <v>1.994</v>
      </c>
      <c r="NM22" s="16">
        <v>1.8520000000000001</v>
      </c>
      <c r="NN22" s="16">
        <v>1.718</v>
      </c>
      <c r="NO22" s="16">
        <v>1.597</v>
      </c>
      <c r="NP22" s="16">
        <v>1.492</v>
      </c>
      <c r="NQ22" s="16">
        <v>1.3839999999999999</v>
      </c>
      <c r="NR22" s="16">
        <v>1.2749999999999999</v>
      </c>
      <c r="NS22" s="16">
        <v>1.1639999999999999</v>
      </c>
      <c r="NT22" s="16">
        <v>1.054</v>
      </c>
      <c r="NU22" s="16">
        <v>0.94899999999999995</v>
      </c>
      <c r="NV22" s="16">
        <v>0.85399999999999998</v>
      </c>
      <c r="NW22" s="16">
        <v>0.76900000000000002</v>
      </c>
      <c r="NX22" s="182">
        <v>0.69199999999999995</v>
      </c>
      <c r="NY22" s="16">
        <v>53.02</v>
      </c>
      <c r="NZ22" s="16">
        <v>53.7</v>
      </c>
      <c r="OA22" s="16">
        <v>54.46</v>
      </c>
      <c r="OB22" s="16">
        <v>55.83</v>
      </c>
      <c r="OC22" s="16">
        <v>57.54</v>
      </c>
      <c r="OD22" s="16">
        <v>59.81</v>
      </c>
      <c r="OE22" s="16">
        <v>62.07</v>
      </c>
      <c r="OF22" s="16">
        <v>63.13</v>
      </c>
      <c r="OG22" s="16">
        <v>64.180000000000007</v>
      </c>
      <c r="OH22" s="16">
        <v>65.17</v>
      </c>
      <c r="OI22" s="16">
        <v>66.06</v>
      </c>
      <c r="OJ22" s="16">
        <v>66.87</v>
      </c>
      <c r="OK22" s="16">
        <v>67.62</v>
      </c>
      <c r="OL22" s="16">
        <v>68.31</v>
      </c>
      <c r="OM22" s="16">
        <v>68.98</v>
      </c>
      <c r="ON22" s="16">
        <v>69.61</v>
      </c>
      <c r="OO22" s="16">
        <v>70.239999999999995</v>
      </c>
      <c r="OP22" s="16">
        <v>70.88</v>
      </c>
      <c r="OQ22" s="16">
        <v>71.52</v>
      </c>
      <c r="OR22" s="16">
        <v>72.2</v>
      </c>
      <c r="OS22" s="16">
        <v>72.89</v>
      </c>
      <c r="OT22" s="16">
        <v>73.61</v>
      </c>
      <c r="OU22" s="16">
        <v>74.34</v>
      </c>
      <c r="OV22" s="16">
        <v>75.12</v>
      </c>
      <c r="OW22" s="16">
        <v>55.95</v>
      </c>
      <c r="OX22" s="16">
        <v>56.63</v>
      </c>
      <c r="OY22" s="16">
        <v>57.59</v>
      </c>
      <c r="OZ22" s="16">
        <v>59.4</v>
      </c>
      <c r="PA22" s="16">
        <v>61.47</v>
      </c>
      <c r="PB22" s="16">
        <v>63.5</v>
      </c>
      <c r="PC22" s="16">
        <v>65.48</v>
      </c>
      <c r="PD22" s="16">
        <v>66.8</v>
      </c>
      <c r="PE22" s="16">
        <v>68.03</v>
      </c>
      <c r="PF22" s="16">
        <v>69.2</v>
      </c>
      <c r="PG22" s="16">
        <v>70.27</v>
      </c>
      <c r="PH22" s="16">
        <v>71.28</v>
      </c>
      <c r="PI22" s="16">
        <v>72.22</v>
      </c>
      <c r="PJ22" s="16">
        <v>73.099999999999994</v>
      </c>
      <c r="PK22" s="16">
        <v>73.930000000000007</v>
      </c>
      <c r="PL22" s="16">
        <v>74.7</v>
      </c>
      <c r="PM22" s="16">
        <v>75.45</v>
      </c>
      <c r="PN22" s="16">
        <v>76.180000000000007</v>
      </c>
      <c r="PO22" s="16">
        <v>76.87</v>
      </c>
      <c r="PP22" s="16">
        <v>77.540000000000006</v>
      </c>
      <c r="PQ22" s="16">
        <v>78.180000000000007</v>
      </c>
      <c r="PR22" s="16">
        <v>78.819999999999993</v>
      </c>
      <c r="PS22" s="16">
        <v>79.45</v>
      </c>
      <c r="PT22" s="16">
        <v>80.05</v>
      </c>
      <c r="PU22" s="16">
        <v>54.459000000000003</v>
      </c>
      <c r="PV22" s="16">
        <v>55.140999999999998</v>
      </c>
      <c r="PW22" s="16">
        <v>56</v>
      </c>
      <c r="PX22" s="16">
        <v>57.578000000000003</v>
      </c>
      <c r="PY22" s="16">
        <v>59.46</v>
      </c>
      <c r="PZ22" s="16">
        <v>61.624000000000002</v>
      </c>
      <c r="QA22" s="16">
        <v>63.756999999999998</v>
      </c>
      <c r="QB22" s="16">
        <v>64.947999999999993</v>
      </c>
      <c r="QC22" s="16">
        <v>66.087000000000003</v>
      </c>
      <c r="QD22" s="16">
        <v>67.158000000000001</v>
      </c>
      <c r="QE22" s="16">
        <v>68.137</v>
      </c>
      <c r="QF22" s="16">
        <v>69.040999999999997</v>
      </c>
      <c r="QG22" s="16">
        <v>69.887</v>
      </c>
      <c r="QH22" s="16">
        <v>70.667000000000002</v>
      </c>
      <c r="QI22" s="16">
        <v>71.417000000000002</v>
      </c>
      <c r="QJ22" s="16">
        <v>72.114999999999995</v>
      </c>
      <c r="QK22" s="16">
        <v>72.802999999999997</v>
      </c>
      <c r="QL22" s="16">
        <v>73.481999999999999</v>
      </c>
      <c r="QM22" s="16">
        <v>74.149000000000001</v>
      </c>
      <c r="QN22" s="16">
        <v>74.823999999999998</v>
      </c>
      <c r="QO22" s="16">
        <v>75.498999999999995</v>
      </c>
      <c r="QP22" s="16">
        <v>76.186000000000007</v>
      </c>
      <c r="QQ22" s="16">
        <v>76.870999999999995</v>
      </c>
      <c r="QR22" s="16">
        <v>77.569000000000003</v>
      </c>
      <c r="QS22" s="5">
        <v>86.974999999999994</v>
      </c>
      <c r="QT22" s="5">
        <v>84.072000000000003</v>
      </c>
      <c r="QU22" s="5">
        <v>79.912000000000006</v>
      </c>
      <c r="QV22" s="5">
        <v>70.102000000000004</v>
      </c>
      <c r="QW22" s="5">
        <v>61.789000000000001</v>
      </c>
      <c r="QX22" s="5">
        <v>53.179000000000002</v>
      </c>
      <c r="QY22" s="5">
        <v>47.825000000000003</v>
      </c>
      <c r="QZ22" s="5">
        <v>42.863999999999997</v>
      </c>
      <c r="RA22" s="5">
        <v>38.040999999999997</v>
      </c>
      <c r="RB22" s="5">
        <v>33.780999999999999</v>
      </c>
      <c r="RC22" s="5">
        <v>29.998999999999999</v>
      </c>
      <c r="RD22" s="5">
        <v>26.658999999999999</v>
      </c>
      <c r="RE22" s="5">
        <v>23.71</v>
      </c>
      <c r="RF22" s="5">
        <v>21.265999999999998</v>
      </c>
      <c r="RG22" s="5">
        <v>19.151</v>
      </c>
      <c r="RH22" s="5">
        <v>17.366</v>
      </c>
      <c r="RI22" s="5">
        <v>15.787000000000001</v>
      </c>
      <c r="RJ22" s="5">
        <v>14.396000000000001</v>
      </c>
      <c r="RK22" s="5">
        <v>13.146000000000001</v>
      </c>
      <c r="RL22" s="5">
        <v>11.984999999999999</v>
      </c>
      <c r="RM22" s="5">
        <v>10.993</v>
      </c>
      <c r="RN22" s="5">
        <v>10.106</v>
      </c>
      <c r="RO22" s="5">
        <v>9.2989999999999995</v>
      </c>
      <c r="RP22" s="5">
        <v>8.5489999999999995</v>
      </c>
      <c r="RQ22" s="5">
        <v>142.453</v>
      </c>
      <c r="RR22" s="5">
        <v>137.18100000000001</v>
      </c>
      <c r="RS22" s="5">
        <v>129.666</v>
      </c>
      <c r="RT22" s="5">
        <v>112.786</v>
      </c>
      <c r="RU22" s="5">
        <v>96.945999999999998</v>
      </c>
      <c r="RV22" s="5">
        <v>82.257999999999996</v>
      </c>
      <c r="RW22" s="5">
        <v>71.631</v>
      </c>
      <c r="RX22" s="5">
        <v>63.960999999999999</v>
      </c>
      <c r="RY22" s="5">
        <v>56.844999999999999</v>
      </c>
      <c r="RZ22" s="5">
        <v>50.253</v>
      </c>
      <c r="SA22" s="5">
        <v>44.398000000000003</v>
      </c>
      <c r="SB22" s="5">
        <v>39.222999999999999</v>
      </c>
      <c r="SC22" s="5">
        <v>34.65</v>
      </c>
      <c r="SD22" s="5">
        <v>30.841000000000001</v>
      </c>
      <c r="SE22" s="5">
        <v>27.54</v>
      </c>
      <c r="SF22" s="5">
        <v>24.748000000000001</v>
      </c>
      <c r="SG22" s="5">
        <v>22.283999999999999</v>
      </c>
      <c r="SH22" s="5">
        <v>20.12</v>
      </c>
      <c r="SI22" s="5">
        <v>18.186</v>
      </c>
      <c r="SJ22" s="5">
        <v>16.408999999999999</v>
      </c>
      <c r="SK22" s="5">
        <v>14.888999999999999</v>
      </c>
      <c r="SL22" s="5">
        <v>13.539</v>
      </c>
      <c r="SM22" s="5">
        <v>12.321</v>
      </c>
      <c r="SN22" s="5">
        <v>11.205</v>
      </c>
      <c r="SO22" s="16">
        <v>6.63</v>
      </c>
      <c r="SP22" s="16">
        <v>6.3</v>
      </c>
      <c r="SQ22" s="16">
        <v>6</v>
      </c>
      <c r="SR22" s="16">
        <v>5.65</v>
      </c>
      <c r="SS22" s="16">
        <v>5.3</v>
      </c>
      <c r="ST22" s="16">
        <v>5</v>
      </c>
      <c r="SU22" s="16">
        <v>4.75</v>
      </c>
      <c r="SV22" s="16">
        <v>4.4344999999999999</v>
      </c>
      <c r="SW22" s="16">
        <v>4.1536</v>
      </c>
      <c r="SX22" s="16">
        <v>3.9062000000000001</v>
      </c>
      <c r="SY22" s="16">
        <v>3.6739000000000002</v>
      </c>
      <c r="SZ22" s="16">
        <v>3.4712000000000001</v>
      </c>
      <c r="TA22" s="16">
        <v>3.2967</v>
      </c>
      <c r="TB22" s="16">
        <v>3.1456</v>
      </c>
      <c r="TC22" s="16">
        <v>3.0076999999999998</v>
      </c>
      <c r="TD22" s="16">
        <v>2.8925999999999998</v>
      </c>
      <c r="TE22" s="16">
        <v>2.7804000000000002</v>
      </c>
      <c r="TF22" s="16">
        <v>2.6810999999999998</v>
      </c>
      <c r="TG22" s="16">
        <v>2.5914000000000001</v>
      </c>
      <c r="TH22" s="16">
        <v>2.5063</v>
      </c>
      <c r="TI22" s="16">
        <v>2.4235000000000002</v>
      </c>
      <c r="TJ22" s="16">
        <v>2.3435999999999999</v>
      </c>
      <c r="TK22" s="16">
        <v>2.2707000000000002</v>
      </c>
      <c r="TL22" s="16">
        <v>2.2067000000000001</v>
      </c>
      <c r="TM22" s="5">
        <v>2751.9189999999999</v>
      </c>
      <c r="TN22" s="5">
        <v>4079.2440000000001</v>
      </c>
      <c r="TO22" s="5">
        <v>2734</v>
      </c>
      <c r="TP22" s="5">
        <v>4517.3159999999998</v>
      </c>
      <c r="TQ22" s="5">
        <v>424.98700000000002</v>
      </c>
      <c r="TR22" s="5">
        <v>3144.9920000000002</v>
      </c>
      <c r="TS22" s="5">
        <v>4873.1149999999998</v>
      </c>
      <c r="TT22" s="5">
        <v>3329.3539999999998</v>
      </c>
      <c r="TU22" s="5">
        <v>5361.8549999999996</v>
      </c>
      <c r="TV22" s="5">
        <v>500.86599999999999</v>
      </c>
      <c r="TW22" s="5">
        <v>3533.683</v>
      </c>
      <c r="TX22" s="5">
        <v>5636.8850000000002</v>
      </c>
      <c r="TY22" s="5">
        <v>4019.931</v>
      </c>
      <c r="TZ22" s="5">
        <v>6368.2169999999996</v>
      </c>
      <c r="UA22" s="5">
        <v>588.87599999999998</v>
      </c>
      <c r="UB22" s="5">
        <v>4177.607</v>
      </c>
      <c r="UC22" s="5">
        <v>6468.674</v>
      </c>
      <c r="UD22" s="5">
        <v>4819.0450000000001</v>
      </c>
      <c r="UE22" s="5">
        <v>7903.4120000000003</v>
      </c>
      <c r="UF22" s="5">
        <v>726.00300000000004</v>
      </c>
      <c r="UG22" s="5">
        <v>4669.643</v>
      </c>
      <c r="UH22" s="5">
        <v>7277.2879999999996</v>
      </c>
      <c r="UI22" s="5">
        <v>5423.2839999999997</v>
      </c>
      <c r="UJ22" s="5">
        <v>9070.0889999999999</v>
      </c>
      <c r="UK22" s="5">
        <v>834.71500000000003</v>
      </c>
      <c r="UL22" s="5">
        <v>5162.3689999999997</v>
      </c>
      <c r="UM22" s="5">
        <v>8291.5630000000001</v>
      </c>
      <c r="UN22" s="5">
        <v>6015.0940000000001</v>
      </c>
      <c r="UO22" s="5">
        <v>10514.537</v>
      </c>
      <c r="UP22" s="5">
        <v>965.95100000000002</v>
      </c>
      <c r="UQ22" s="5">
        <v>5557.9470000000001</v>
      </c>
      <c r="UR22" s="5">
        <v>9294.4869999999992</v>
      </c>
      <c r="US22" s="5">
        <v>6672.4840000000004</v>
      </c>
      <c r="UT22" s="5">
        <v>11891.683000000001</v>
      </c>
      <c r="UU22" s="5">
        <v>1128.413</v>
      </c>
      <c r="UV22" s="5">
        <v>5906.9179999999997</v>
      </c>
      <c r="UW22" s="5">
        <v>10239.325999999999</v>
      </c>
      <c r="UX22" s="5">
        <v>7809.875</v>
      </c>
      <c r="UY22" s="5">
        <v>13607.085999999999</v>
      </c>
      <c r="UZ22" s="5">
        <v>1339.7429999999999</v>
      </c>
      <c r="VA22" s="5">
        <v>6339.0780000000004</v>
      </c>
      <c r="VB22" s="5">
        <v>11112.652</v>
      </c>
      <c r="VC22" s="5">
        <v>8960.1209999999992</v>
      </c>
      <c r="VD22" s="5">
        <v>15826.341</v>
      </c>
      <c r="VE22" s="5">
        <v>1611.077</v>
      </c>
      <c r="VF22" s="5">
        <v>6825.4679999999998</v>
      </c>
      <c r="VG22" s="5">
        <v>11975.957</v>
      </c>
      <c r="VH22" s="5">
        <v>10023.323</v>
      </c>
      <c r="VI22" s="5">
        <v>18598.009999999998</v>
      </c>
      <c r="VJ22" s="5">
        <v>1930.7190000000001</v>
      </c>
      <c r="VK22" s="5">
        <v>7362.6360000000004</v>
      </c>
      <c r="VL22" s="5">
        <v>12918.06</v>
      </c>
      <c r="VM22" s="5">
        <v>10920.246999999999</v>
      </c>
      <c r="VN22" s="5">
        <v>21734.525000000001</v>
      </c>
      <c r="VO22" s="5">
        <v>2318.0630000000001</v>
      </c>
      <c r="VP22" s="5">
        <v>7844.63</v>
      </c>
      <c r="VQ22" s="5">
        <v>13956.186</v>
      </c>
      <c r="VR22" s="5">
        <v>11791.121999999999</v>
      </c>
      <c r="VS22" s="5">
        <v>25089.966</v>
      </c>
      <c r="VT22" s="5">
        <v>2791.1060000000002</v>
      </c>
      <c r="VU22" s="5">
        <v>8255.1820000000007</v>
      </c>
      <c r="VV22" s="5">
        <v>14989.691000000001</v>
      </c>
      <c r="VW22" s="5">
        <v>12739.691999999999</v>
      </c>
      <c r="VX22" s="5">
        <v>28620.048999999999</v>
      </c>
      <c r="VY22" s="5">
        <v>3314.663</v>
      </c>
      <c r="VZ22" s="5">
        <v>8604.1579999999994</v>
      </c>
      <c r="WA22" s="5">
        <v>15898.216</v>
      </c>
      <c r="WB22" s="5">
        <v>13783.385</v>
      </c>
      <c r="WC22" s="5">
        <v>32309.423999999999</v>
      </c>
      <c r="WD22" s="5">
        <v>3913.806</v>
      </c>
      <c r="WE22" s="5">
        <v>8927.4390000000003</v>
      </c>
      <c r="WF22" s="5">
        <v>16673.792000000001</v>
      </c>
      <c r="WG22" s="5">
        <v>14822.494000000001</v>
      </c>
      <c r="WH22" s="5">
        <v>36159.146000000001</v>
      </c>
      <c r="WI22" s="5">
        <v>4609.95</v>
      </c>
      <c r="WJ22" s="25">
        <v>18.9689846593471</v>
      </c>
      <c r="WK22" s="25">
        <v>28.118239256945401</v>
      </c>
      <c r="WL22" s="25">
        <v>18.845468946816801</v>
      </c>
      <c r="WM22" s="25">
        <v>49.9833396128587</v>
      </c>
      <c r="WN22" s="25">
        <v>31.137870666041898</v>
      </c>
      <c r="WO22" s="25">
        <v>4.6085994618219299</v>
      </c>
      <c r="WP22" s="25">
        <v>2.92943647084887</v>
      </c>
      <c r="WQ22" s="25">
        <v>0.33877039587754298</v>
      </c>
      <c r="WR22" s="25">
        <v>18.274019414786</v>
      </c>
      <c r="WS22" s="25">
        <v>28.3153019532275</v>
      </c>
      <c r="WT22" s="25">
        <v>19.345257359858302</v>
      </c>
      <c r="WU22" s="25">
        <v>50.500389827370803</v>
      </c>
      <c r="WV22" s="25">
        <v>31.155132467512502</v>
      </c>
      <c r="WW22" s="25">
        <v>4.5797423873843996</v>
      </c>
      <c r="WX22" s="25">
        <v>2.9102888046157802</v>
      </c>
      <c r="WY22" s="25">
        <v>0.33975236287448901</v>
      </c>
      <c r="WZ22" s="25">
        <v>17.538984311375799</v>
      </c>
      <c r="XA22" s="25">
        <v>27.977958854834899</v>
      </c>
      <c r="XB22" s="25">
        <v>19.952414164432199</v>
      </c>
      <c r="XC22" s="25">
        <v>51.560246008555303</v>
      </c>
      <c r="XD22" s="25">
        <v>31.607831844123101</v>
      </c>
      <c r="XE22" s="25">
        <v>4.5804927953673102</v>
      </c>
      <c r="XF22" s="25">
        <v>2.9228108252340999</v>
      </c>
      <c r="XG22" s="25">
        <v>0.35003686792942801</v>
      </c>
      <c r="XH22" s="25">
        <v>17.338252359716201</v>
      </c>
      <c r="XI22" s="25">
        <v>26.8468293558333</v>
      </c>
      <c r="XJ22" s="25">
        <v>20.000401747418699</v>
      </c>
      <c r="XK22" s="25">
        <v>52.801800193660497</v>
      </c>
      <c r="XL22" s="25">
        <v>32.801398446241897</v>
      </c>
      <c r="XM22" s="25">
        <v>4.7060808829611398</v>
      </c>
      <c r="XN22" s="25">
        <v>3.0131180907900199</v>
      </c>
      <c r="XO22" s="25">
        <v>0.36731251852842101</v>
      </c>
      <c r="XP22" s="25">
        <v>17.1205856905178</v>
      </c>
      <c r="XQ22" s="25">
        <v>26.681147316524299</v>
      </c>
      <c r="XR22" s="25">
        <v>19.8837038390331</v>
      </c>
      <c r="XS22" s="25">
        <v>53.137902488720499</v>
      </c>
      <c r="XT22" s="25">
        <v>33.254198649687503</v>
      </c>
      <c r="XU22" s="25">
        <v>4.7606419632558303</v>
      </c>
      <c r="XV22" s="25">
        <v>3.0603645042373699</v>
      </c>
      <c r="XW22" s="25">
        <v>0.37994840626875498</v>
      </c>
      <c r="XX22" s="25">
        <v>16.679967898688201</v>
      </c>
      <c r="XY22" s="25">
        <v>26.7906080851544</v>
      </c>
      <c r="XZ22" s="25">
        <v>19.435180791530399</v>
      </c>
      <c r="YA22" s="25">
        <v>53.408370160513698</v>
      </c>
      <c r="YB22" s="25">
        <v>33.973189368983299</v>
      </c>
      <c r="YC22" s="25">
        <v>4.8483540000014198</v>
      </c>
      <c r="YD22" s="25">
        <v>3.1210538556437402</v>
      </c>
      <c r="YE22" s="25">
        <v>0.39929544612558399</v>
      </c>
      <c r="YF22" s="25">
        <v>16.088999124446701</v>
      </c>
      <c r="YG22" s="25">
        <v>26.905437062494698</v>
      </c>
      <c r="YH22" s="25">
        <v>19.315331584465401</v>
      </c>
      <c r="YI22" s="25">
        <v>53.7390634723726</v>
      </c>
      <c r="YJ22" s="25">
        <v>34.423731887907202</v>
      </c>
      <c r="YK22" s="25">
        <v>5.0892177956564097</v>
      </c>
      <c r="YL22" s="25">
        <v>3.2665003406859201</v>
      </c>
      <c r="YM22" s="25">
        <v>0.42730913352647598</v>
      </c>
      <c r="YN22" s="25">
        <v>15.183728492761</v>
      </c>
      <c r="YO22" s="25">
        <v>26.320180157041101</v>
      </c>
      <c r="YP22" s="25">
        <v>20.075278099747099</v>
      </c>
      <c r="YQ22" s="25">
        <v>55.052282927247603</v>
      </c>
      <c r="YR22" s="25">
        <v>34.977004827500501</v>
      </c>
      <c r="YS22" s="25">
        <v>5.3586016154868297</v>
      </c>
      <c r="YT22" s="25">
        <v>3.4438084229503598</v>
      </c>
      <c r="YU22" s="25">
        <v>0.46033015287170498</v>
      </c>
      <c r="YV22" s="25">
        <v>14.4565192181425</v>
      </c>
      <c r="YW22" s="25">
        <v>25.342844369879899</v>
      </c>
      <c r="YX22" s="25">
        <v>20.4339119085429</v>
      </c>
      <c r="YY22" s="25">
        <v>56.526511308546603</v>
      </c>
      <c r="YZ22" s="25">
        <v>36.092599400003699</v>
      </c>
      <c r="ZA22" s="25">
        <v>5.6697250756905397</v>
      </c>
      <c r="ZB22" s="25">
        <v>3.67412510343103</v>
      </c>
      <c r="ZC22" s="25">
        <v>0.49515534683143803</v>
      </c>
      <c r="ZD22" s="25">
        <v>13.829761173665601</v>
      </c>
      <c r="ZE22" s="25">
        <v>24.265680409913202</v>
      </c>
      <c r="ZF22" s="25">
        <v>20.309253996430702</v>
      </c>
      <c r="ZG22" s="25">
        <v>57.992536169234803</v>
      </c>
      <c r="ZH22" s="25">
        <v>37.683282172804198</v>
      </c>
      <c r="ZI22" s="25">
        <v>6.0365878578321901</v>
      </c>
      <c r="ZJ22" s="25">
        <v>3.9120222471863499</v>
      </c>
      <c r="ZK22" s="25">
        <v>0.53343961966448705</v>
      </c>
      <c r="ZL22" s="25">
        <v>13.325186403019201</v>
      </c>
      <c r="ZM22" s="25">
        <v>23.379609893166801</v>
      </c>
      <c r="ZN22" s="25">
        <v>19.763889840813999</v>
      </c>
      <c r="ZO22" s="25">
        <v>59.099882684420699</v>
      </c>
      <c r="ZP22" s="25">
        <v>39.335992843606697</v>
      </c>
      <c r="ZQ22" s="25">
        <v>6.4751825543963903</v>
      </c>
      <c r="ZR22" s="25">
        <v>4.1953210193933099</v>
      </c>
      <c r="ZS22" s="25">
        <v>0.581153808975575</v>
      </c>
      <c r="ZT22" s="25">
        <v>12.761096292503</v>
      </c>
      <c r="ZU22" s="25">
        <v>22.702948822580801</v>
      </c>
      <c r="ZV22" s="25">
        <v>19.180973894071599</v>
      </c>
      <c r="ZW22" s="25">
        <v>59.995578547398303</v>
      </c>
      <c r="ZX22" s="25">
        <v>40.814604653326697</v>
      </c>
      <c r="ZY22" s="25">
        <v>6.9039892466628903</v>
      </c>
      <c r="ZZ22" s="25">
        <v>4.5403763375178796</v>
      </c>
      <c r="AAA22" s="25">
        <v>0.63798242513259096</v>
      </c>
      <c r="AAB22" s="25">
        <v>12.154402055840499</v>
      </c>
      <c r="AAC22" s="25">
        <v>22.069862433900798</v>
      </c>
      <c r="AAD22" s="25">
        <v>18.757107794301199</v>
      </c>
      <c r="AAE22" s="25">
        <v>60.895437682588998</v>
      </c>
      <c r="AAF22" s="25">
        <v>42.138329888287799</v>
      </c>
      <c r="AAG22" s="25">
        <v>7.3696411697668696</v>
      </c>
      <c r="AAH22" s="25">
        <v>4.8802978276697502</v>
      </c>
      <c r="AAI22" s="25">
        <v>0.69774594332033302</v>
      </c>
      <c r="AAJ22" s="25">
        <v>11.5478120364779</v>
      </c>
      <c r="AAK22" s="25">
        <v>21.3373127368565</v>
      </c>
      <c r="AAL22" s="25">
        <v>18.498955877659299</v>
      </c>
      <c r="AAM22" s="25">
        <v>61.862078144691999</v>
      </c>
      <c r="AAN22" s="25">
        <v>43.3631222670328</v>
      </c>
      <c r="AAO22" s="25">
        <v>7.8962271250251401</v>
      </c>
      <c r="AAP22" s="25">
        <v>5.2527970819735597</v>
      </c>
      <c r="AAQ22" s="25">
        <v>0.77436696933305604</v>
      </c>
      <c r="AAR22" s="25">
        <v>10.9953551188965</v>
      </c>
      <c r="AAS22" s="25">
        <v>20.536042219791799</v>
      </c>
      <c r="AAT22" s="25">
        <v>18.255916985567001</v>
      </c>
      <c r="AAU22" s="25">
        <v>62.79082235608</v>
      </c>
      <c r="AAV22" s="25">
        <v>44.534905370513002</v>
      </c>
      <c r="AAW22" s="25">
        <v>8.4680109833848505</v>
      </c>
      <c r="AAX22" s="25">
        <v>5.6777803052316704</v>
      </c>
      <c r="AAY22" s="25">
        <v>0.87152532857553999</v>
      </c>
      <c r="AAZ22" s="5">
        <v>1393.4390000000001</v>
      </c>
      <c r="ABA22" s="5">
        <v>1130.395</v>
      </c>
      <c r="ABB22" s="5">
        <v>930.20899999999995</v>
      </c>
      <c r="ABC22" s="5">
        <v>759.11800000000005</v>
      </c>
      <c r="ABD22" s="5">
        <v>618.35400000000004</v>
      </c>
      <c r="ABE22" s="5">
        <v>507.77300000000002</v>
      </c>
      <c r="ABF22" s="5">
        <v>415.536</v>
      </c>
      <c r="ABG22" s="5">
        <v>339.536</v>
      </c>
      <c r="ABH22" s="5">
        <v>281.714</v>
      </c>
      <c r="ABI22" s="5">
        <v>232.72300000000001</v>
      </c>
      <c r="ABJ22" s="5">
        <v>190.07499999999999</v>
      </c>
      <c r="ABK22" s="5">
        <v>153.37799999999999</v>
      </c>
      <c r="ABL22" s="5">
        <v>117.997</v>
      </c>
      <c r="ABM22" s="5">
        <v>86.582999999999998</v>
      </c>
      <c r="ABN22" s="5">
        <v>57.32</v>
      </c>
      <c r="ABO22" s="5">
        <v>32.1</v>
      </c>
      <c r="ABP22" s="5">
        <v>14.77</v>
      </c>
      <c r="ABQ22" s="5">
        <v>5.0780000000000003</v>
      </c>
      <c r="ABR22" s="5">
        <v>1.1379999999999999</v>
      </c>
      <c r="ABS22" s="5">
        <v>0.13700000000000001</v>
      </c>
      <c r="ABT22" s="5">
        <v>8.0000000000000002E-3</v>
      </c>
      <c r="ABU22" s="5">
        <v>3215.817</v>
      </c>
      <c r="ABV22" s="5">
        <v>2934.3939999999998</v>
      </c>
      <c r="ABW22" s="5">
        <v>2696.4279999999999</v>
      </c>
      <c r="ABX22" s="5">
        <v>2428.9409999999998</v>
      </c>
      <c r="ABY22" s="5">
        <v>2101.0839999999998</v>
      </c>
      <c r="ABZ22" s="5">
        <v>1747.912</v>
      </c>
      <c r="ACA22" s="5">
        <v>1393.9649999999999</v>
      </c>
      <c r="ACB22" s="5">
        <v>1172.941</v>
      </c>
      <c r="ACC22" s="5">
        <v>977.60599999999999</v>
      </c>
      <c r="ACD22" s="5">
        <v>826.52499999999998</v>
      </c>
      <c r="ACE22" s="5">
        <v>696.75699999999995</v>
      </c>
      <c r="ACF22" s="5">
        <v>547.16099999999994</v>
      </c>
      <c r="ACG22" s="5">
        <v>419.49700000000001</v>
      </c>
      <c r="ACH22" s="5">
        <v>313.23899999999998</v>
      </c>
      <c r="ACI22" s="5">
        <v>213.08699999999999</v>
      </c>
      <c r="ACJ22" s="5">
        <v>126.992</v>
      </c>
      <c r="ACK22" s="5">
        <v>63.402999999999999</v>
      </c>
      <c r="ACL22" s="5">
        <v>23.989000000000001</v>
      </c>
      <c r="ACM22" s="5">
        <v>6.3540000000000001</v>
      </c>
      <c r="ACN22" s="5">
        <v>1.093</v>
      </c>
      <c r="ACO22" s="5">
        <v>0.11</v>
      </c>
      <c r="ACP22" s="5">
        <v>3732.79</v>
      </c>
      <c r="ACQ22" s="5">
        <v>3406.8470000000002</v>
      </c>
      <c r="ACR22" s="5">
        <v>3132.8449999999998</v>
      </c>
      <c r="ACS22" s="5">
        <v>2883.3589999999999</v>
      </c>
      <c r="ACT22" s="5">
        <v>2639.2220000000002</v>
      </c>
      <c r="ACU22" s="5">
        <v>2358.9659999999999</v>
      </c>
      <c r="ACV22" s="5">
        <v>2027.894</v>
      </c>
      <c r="ACW22" s="5">
        <v>1676.501</v>
      </c>
      <c r="ACX22" s="5">
        <v>1324.2560000000001</v>
      </c>
      <c r="ACY22" s="5">
        <v>1101.441</v>
      </c>
      <c r="ACZ22" s="5">
        <v>904.63199999999995</v>
      </c>
      <c r="ADA22" s="5">
        <v>747.48800000000006</v>
      </c>
      <c r="ADB22" s="5">
        <v>605.495</v>
      </c>
      <c r="ADC22" s="5">
        <v>443.553</v>
      </c>
      <c r="ADD22" s="5">
        <v>302.63</v>
      </c>
      <c r="ADE22" s="5">
        <v>186.79499999999999</v>
      </c>
      <c r="ADF22" s="5">
        <v>93.891999999999996</v>
      </c>
      <c r="ADG22" s="5">
        <v>35.537999999999997</v>
      </c>
      <c r="ADH22" s="5">
        <v>9.52</v>
      </c>
      <c r="ADI22" s="5">
        <v>1.65</v>
      </c>
      <c r="ADJ22" s="5">
        <v>0.17899999999999999</v>
      </c>
      <c r="ADK22" s="5">
        <v>4523.7809999999999</v>
      </c>
      <c r="ADL22" s="5">
        <v>4316.3620000000001</v>
      </c>
      <c r="ADM22" s="5">
        <v>4114.4629999999997</v>
      </c>
      <c r="ADN22" s="5">
        <v>3880.4360000000001</v>
      </c>
      <c r="ADO22" s="5">
        <v>3601.058</v>
      </c>
      <c r="ADP22" s="5">
        <v>3288.6570000000002</v>
      </c>
      <c r="ADQ22" s="5">
        <v>2999.81</v>
      </c>
      <c r="ADR22" s="5">
        <v>2729.4059999999999</v>
      </c>
      <c r="ADS22" s="5">
        <v>2465.6729999999998</v>
      </c>
      <c r="ADT22" s="5">
        <v>2168.1129999999998</v>
      </c>
      <c r="ADU22" s="5">
        <v>1819.8489999999999</v>
      </c>
      <c r="ADV22" s="5">
        <v>1452.37</v>
      </c>
      <c r="ADW22" s="5">
        <v>1085.394</v>
      </c>
      <c r="ADX22" s="5">
        <v>823.64499999999998</v>
      </c>
      <c r="ADY22" s="5">
        <v>580.18100000000004</v>
      </c>
      <c r="ADZ22" s="5">
        <v>371.887</v>
      </c>
      <c r="AEA22" s="5">
        <v>199.76300000000001</v>
      </c>
      <c r="AEB22" s="5">
        <v>77.296999999999997</v>
      </c>
      <c r="AEC22" s="5">
        <v>20.82</v>
      </c>
      <c r="AED22" s="5">
        <v>3.6459999999999999</v>
      </c>
      <c r="AEE22" s="5">
        <v>0.38400000000000001</v>
      </c>
      <c r="AEF22" s="5">
        <v>1358.48</v>
      </c>
      <c r="AEG22" s="5">
        <v>1107.576</v>
      </c>
      <c r="AEH22" s="5">
        <v>911.06399999999996</v>
      </c>
      <c r="AEI22" s="5">
        <v>744.76499999999999</v>
      </c>
      <c r="AEJ22" s="5">
        <v>611.76300000000003</v>
      </c>
      <c r="AEK22" s="5">
        <v>506.86399999999998</v>
      </c>
      <c r="AEL22" s="5">
        <v>417.76400000000001</v>
      </c>
      <c r="AEM22" s="5">
        <v>343.661</v>
      </c>
      <c r="AEN22" s="5">
        <v>286.83300000000003</v>
      </c>
      <c r="AEO22" s="5">
        <v>239.381</v>
      </c>
      <c r="AEP22" s="5">
        <v>198.18600000000001</v>
      </c>
      <c r="AEQ22" s="5">
        <v>160.28800000000001</v>
      </c>
      <c r="AER22" s="5">
        <v>125.607</v>
      </c>
      <c r="AES22" s="5">
        <v>94.435000000000002</v>
      </c>
      <c r="AET22" s="5">
        <v>66.353999999999999</v>
      </c>
      <c r="AEU22" s="5">
        <v>39.048000000000002</v>
      </c>
      <c r="AEV22" s="5">
        <v>18.814</v>
      </c>
      <c r="AEW22" s="5">
        <v>7.2229999999999999</v>
      </c>
      <c r="AEX22" s="5">
        <v>1.72</v>
      </c>
      <c r="AEY22" s="5">
        <v>0.24</v>
      </c>
      <c r="AEZ22" s="5">
        <v>1.9E-2</v>
      </c>
      <c r="AFA22" s="5">
        <v>3123.261</v>
      </c>
      <c r="AFB22" s="5">
        <v>2855.3339999999998</v>
      </c>
      <c r="AFC22" s="5">
        <v>2626.4960000000001</v>
      </c>
      <c r="AFD22" s="5">
        <v>2371.7919999999999</v>
      </c>
      <c r="AFE22" s="5">
        <v>2058.3040000000001</v>
      </c>
      <c r="AFF22" s="5">
        <v>1719.8579999999999</v>
      </c>
      <c r="AFG22" s="5">
        <v>1405.37</v>
      </c>
      <c r="AFH22" s="5">
        <v>1230.9690000000001</v>
      </c>
      <c r="AFI22" s="5">
        <v>1049.2819999999999</v>
      </c>
      <c r="AFJ22" s="5">
        <v>873.90599999999995</v>
      </c>
      <c r="AFK22" s="5">
        <v>727.79899999999998</v>
      </c>
      <c r="AFL22" s="5">
        <v>581.23400000000004</v>
      </c>
      <c r="AFM22" s="5">
        <v>455.55900000000003</v>
      </c>
      <c r="AFN22" s="5">
        <v>347.66500000000002</v>
      </c>
      <c r="AFO22" s="5">
        <v>242.04300000000001</v>
      </c>
      <c r="AFP22" s="5">
        <v>150.929</v>
      </c>
      <c r="AFQ22" s="5">
        <v>79.47</v>
      </c>
      <c r="AFR22" s="5">
        <v>31.972999999999999</v>
      </c>
      <c r="AFS22" s="5">
        <v>8.9369999999999994</v>
      </c>
      <c r="AFT22" s="5">
        <v>1.621</v>
      </c>
      <c r="AFU22" s="5">
        <v>0.17199999999999999</v>
      </c>
      <c r="AFV22" s="5">
        <v>3629.846</v>
      </c>
      <c r="AFW22" s="5">
        <v>3322.181</v>
      </c>
      <c r="AFX22" s="5">
        <v>3056.1869999999999</v>
      </c>
      <c r="AFY22" s="5">
        <v>2813.63</v>
      </c>
      <c r="AFZ22" s="5">
        <v>2584.0360000000001</v>
      </c>
      <c r="AGA22" s="5">
        <v>2322.027</v>
      </c>
      <c r="AGB22" s="5">
        <v>2005.4290000000001</v>
      </c>
      <c r="AGC22" s="5">
        <v>1668.278</v>
      </c>
      <c r="AGD22" s="5">
        <v>1355.644</v>
      </c>
      <c r="AGE22" s="5">
        <v>1178.9690000000001</v>
      </c>
      <c r="AGF22" s="5">
        <v>992.98199999999997</v>
      </c>
      <c r="AGG22" s="5">
        <v>810.31399999999996</v>
      </c>
      <c r="AGH22" s="5">
        <v>654.20899999999995</v>
      </c>
      <c r="AGI22" s="5">
        <v>493.76</v>
      </c>
      <c r="AGJ22" s="5">
        <v>347.87</v>
      </c>
      <c r="AGK22" s="5">
        <v>222.34700000000001</v>
      </c>
      <c r="AGL22" s="5">
        <v>116.73699999999999</v>
      </c>
      <c r="AGM22" s="5">
        <v>47.198999999999998</v>
      </c>
      <c r="AGN22" s="5">
        <v>13.558999999999999</v>
      </c>
      <c r="AGO22" s="5">
        <v>2.5350000000000001</v>
      </c>
      <c r="AGP22" s="5">
        <v>0.29899999999999999</v>
      </c>
      <c r="AGQ22" s="5">
        <v>4403.6580000000004</v>
      </c>
      <c r="AGR22" s="5">
        <v>4217.1109999999999</v>
      </c>
      <c r="AGS22" s="5">
        <v>4025.8560000000002</v>
      </c>
      <c r="AGT22" s="5">
        <v>3802.6460000000002</v>
      </c>
      <c r="AGU22" s="5">
        <v>3538.3539999999998</v>
      </c>
      <c r="AGV22" s="5">
        <v>3242.38</v>
      </c>
      <c r="AGW22" s="5">
        <v>2968.154</v>
      </c>
      <c r="AGX22" s="5">
        <v>2712.66</v>
      </c>
      <c r="AGY22" s="5">
        <v>2470.4859999999999</v>
      </c>
      <c r="AGZ22" s="5">
        <v>2196.893</v>
      </c>
      <c r="AHA22" s="5">
        <v>1866.451</v>
      </c>
      <c r="AHB22" s="5">
        <v>1512.777</v>
      </c>
      <c r="AHC22" s="5">
        <v>1180.0730000000001</v>
      </c>
      <c r="AHD22" s="5">
        <v>955.09</v>
      </c>
      <c r="AHE22" s="5">
        <v>707.76900000000001</v>
      </c>
      <c r="AHF22" s="5">
        <v>463.762</v>
      </c>
      <c r="AHG22" s="5">
        <v>258.68099999999998</v>
      </c>
      <c r="AHH22" s="5">
        <v>108.25</v>
      </c>
      <c r="AHI22" s="5">
        <v>31.890999999999998</v>
      </c>
      <c r="AHJ22" s="5">
        <v>6.1589999999999998</v>
      </c>
      <c r="AHK22" s="5">
        <v>0.72499999999999998</v>
      </c>
      <c r="AHL22" s="5">
        <v>1503.883</v>
      </c>
      <c r="AHM22" s="5">
        <v>1230.117</v>
      </c>
      <c r="AHN22" s="5">
        <v>1014.6369999999999</v>
      </c>
      <c r="AHO22" s="5">
        <v>4800.7330000000002</v>
      </c>
      <c r="AHP22" s="5">
        <v>4159.3879999999999</v>
      </c>
      <c r="AHQ22" s="5">
        <v>3467.77</v>
      </c>
      <c r="AHR22" s="5">
        <v>5696.9889999999996</v>
      </c>
      <c r="AHS22" s="5">
        <v>5223.2579999999998</v>
      </c>
      <c r="AHT22" s="5">
        <v>4680.9930000000004</v>
      </c>
      <c r="AHU22" s="5">
        <v>7683.0820000000003</v>
      </c>
      <c r="AHV22" s="5">
        <v>7139.4120000000003</v>
      </c>
      <c r="AHW22" s="5">
        <v>6531.0370000000003</v>
      </c>
      <c r="AHX22" s="25">
        <v>4.3362388733988197</v>
      </c>
      <c r="AHY22" s="25">
        <v>2.7125865562848599</v>
      </c>
      <c r="AHZ22" s="25">
        <v>0.29076499498237401</v>
      </c>
      <c r="AIA22" s="25">
        <v>5.33048009806779</v>
      </c>
      <c r="AIB22" s="25">
        <v>3.41560653654411</v>
      </c>
      <c r="AIC22" s="25">
        <v>0.43341270567635098</v>
      </c>
      <c r="AID22" s="25">
        <v>6.0808329585135397</v>
      </c>
      <c r="AIE22" s="25">
        <v>3.8882412854262598</v>
      </c>
      <c r="AIF22" s="25">
        <v>0.50978267887522399</v>
      </c>
      <c r="AIG22" s="25">
        <v>7.8054867366047302</v>
      </c>
      <c r="AIH22" s="25">
        <v>5.1270223239916</v>
      </c>
      <c r="AII22" s="25">
        <v>0.74503377650146496</v>
      </c>
      <c r="AIJ22" s="25">
        <v>4.8819868827506898</v>
      </c>
      <c r="AIK22" s="25">
        <v>3.1471039359344499</v>
      </c>
      <c r="AIL22" s="25">
        <v>0.38695678296594599</v>
      </c>
      <c r="AIM22" s="25">
        <v>6.0084338811084201</v>
      </c>
      <c r="AIN22" s="25">
        <v>3.9322350851386498</v>
      </c>
      <c r="AIO22" s="25">
        <v>0.55680040455794899</v>
      </c>
      <c r="AIP22" s="25">
        <v>6.8692104700051404</v>
      </c>
      <c r="AIQ22" s="25">
        <v>4.5021502611726598</v>
      </c>
      <c r="AIR22" s="25">
        <v>0.65246671996036798</v>
      </c>
      <c r="AIS22" s="25">
        <v>9.1281433070306193</v>
      </c>
      <c r="AIT22" s="25">
        <v>6.2265498750842996</v>
      </c>
      <c r="AIU22" s="25">
        <v>0.99756020593744399</v>
      </c>
      <c r="AIV22" s="31">
        <v>52.9298340067973</v>
      </c>
      <c r="AIW22" s="25">
        <v>52.350803002583199</v>
      </c>
      <c r="AIX22" s="25">
        <v>51.770283456897999</v>
      </c>
      <c r="AIY22" s="25">
        <v>51.265471042841703</v>
      </c>
      <c r="AIZ22" s="25">
        <v>50.711677403385302</v>
      </c>
      <c r="AJA22" s="26">
        <v>50.1591715765842</v>
      </c>
      <c r="AJB22" s="25">
        <v>88.929366351607996</v>
      </c>
      <c r="AJC22" s="25">
        <v>91.019037463600398</v>
      </c>
      <c r="AJD22" s="25">
        <v>93.161005354077801</v>
      </c>
      <c r="AJE22" s="25">
        <v>95.063066749999507</v>
      </c>
      <c r="AJF22" s="25">
        <v>97.193240532257207</v>
      </c>
      <c r="AJG22" s="25">
        <v>99.365334109072506</v>
      </c>
      <c r="AJH22" s="25">
        <v>100.066663761447</v>
      </c>
      <c r="AJI22" s="25">
        <v>98.018273407071405</v>
      </c>
      <c r="AJJ22" s="25">
        <v>93.947872132742006</v>
      </c>
      <c r="AJK22" s="25">
        <v>89.387482307859202</v>
      </c>
      <c r="AJL22" s="25">
        <v>88.189588441558797</v>
      </c>
      <c r="AJM22" s="25">
        <v>87.236569285787496</v>
      </c>
      <c r="AJN22" s="25">
        <v>86.084374267910903</v>
      </c>
      <c r="AJO22" s="25">
        <v>81.645509836806497</v>
      </c>
      <c r="AJP22" s="25">
        <v>76.908140419556503</v>
      </c>
      <c r="AJQ22" s="25">
        <v>72.435983327540995</v>
      </c>
      <c r="AJR22" s="25">
        <v>69.205073610680799</v>
      </c>
      <c r="AJS22" s="25">
        <v>66.6789493845735</v>
      </c>
      <c r="AJT22" s="25">
        <v>64.215914698305298</v>
      </c>
      <c r="AJU22" s="25">
        <v>61.649920272813098</v>
      </c>
      <c r="AJV22" s="25">
        <v>59.258943023409998</v>
      </c>
      <c r="AJW22" s="25">
        <v>57.220379527148701</v>
      </c>
      <c r="AJX22" s="25">
        <v>56.164495435322898</v>
      </c>
      <c r="AJY22" s="25">
        <v>55.8233736094002</v>
      </c>
      <c r="AJZ22" s="25">
        <v>55.866996321520197</v>
      </c>
      <c r="AKA22" s="25">
        <v>55.849376864557598</v>
      </c>
      <c r="AKB22" s="25">
        <v>55.688531071522199</v>
      </c>
      <c r="AKC22" s="25">
        <v>55.488399398293801</v>
      </c>
      <c r="AKD22" s="25">
        <v>55.415357524672203</v>
      </c>
      <c r="AKE22" s="25">
        <v>55.6293621158093</v>
      </c>
      <c r="AKF22" s="25">
        <v>56.094138801580698</v>
      </c>
      <c r="AKG22" s="25">
        <v>94.205837947208494</v>
      </c>
      <c r="AKH22" s="25">
        <v>92.255369765012006</v>
      </c>
      <c r="AKI22" s="25">
        <v>88.279142730735003</v>
      </c>
      <c r="AKJ22" s="25">
        <v>83.681013816749399</v>
      </c>
      <c r="AKK22" s="25">
        <v>82.430301076222904</v>
      </c>
      <c r="AKL22" s="25">
        <v>81.3928151209183</v>
      </c>
      <c r="AKM22" s="25">
        <v>80.005927548486298</v>
      </c>
      <c r="AKN22" s="25">
        <v>75.389986469135394</v>
      </c>
      <c r="AKO22" s="25">
        <v>70.408314022388495</v>
      </c>
      <c r="AKP22" s="25">
        <v>65.690249297613093</v>
      </c>
      <c r="AKQ22" s="25">
        <v>62.106377591612002</v>
      </c>
      <c r="AKR22" s="25">
        <v>59.111097807092897</v>
      </c>
      <c r="AKS22" s="25">
        <v>56.201688980595897</v>
      </c>
      <c r="AKT22" s="25">
        <v>53.158777977710201</v>
      </c>
      <c r="AKU22" s="25">
        <v>50.216570122106702</v>
      </c>
      <c r="AKV22" s="25">
        <v>47.564304942917197</v>
      </c>
      <c r="AKW22" s="25">
        <v>45.496736106974602</v>
      </c>
      <c r="AKX22" s="25">
        <v>43.846349372598297</v>
      </c>
      <c r="AKY22" s="25">
        <v>42.437740175795902</v>
      </c>
      <c r="AKZ22" s="25">
        <v>41.024088139418197</v>
      </c>
      <c r="ALA22" s="25">
        <v>39.5936524851301</v>
      </c>
      <c r="ALB22" s="25">
        <v>38.1786884855876</v>
      </c>
      <c r="ALC22" s="25">
        <v>36.847831168193601</v>
      </c>
      <c r="ALD22" s="25">
        <v>35.668780595780198</v>
      </c>
      <c r="ALE22" s="25">
        <v>34.636005492308499</v>
      </c>
      <c r="ALF22" s="25">
        <v>5.8608258142384102</v>
      </c>
      <c r="ALG22" s="25">
        <v>5.7629036420594604</v>
      </c>
      <c r="ALH22" s="25">
        <v>5.6687294020069796</v>
      </c>
      <c r="ALI22" s="25">
        <v>5.7064684911098498</v>
      </c>
      <c r="ALJ22" s="25">
        <v>5.7592873653358696</v>
      </c>
      <c r="ALK22" s="25">
        <v>5.8437541648691402</v>
      </c>
      <c r="ALL22" s="25">
        <v>6.0784467194245799</v>
      </c>
      <c r="ALM22" s="25">
        <v>6.2555233676710698</v>
      </c>
      <c r="ALN22" s="25">
        <v>6.49982639716794</v>
      </c>
      <c r="ALO22" s="25">
        <v>6.7457340299279602</v>
      </c>
      <c r="ALP22" s="25">
        <v>7.0986960190688198</v>
      </c>
      <c r="ALQ22" s="25">
        <v>7.5678515774805799</v>
      </c>
      <c r="ALR22" s="25">
        <v>8.0142257177093992</v>
      </c>
      <c r="ALS22" s="25">
        <v>8.4911422951029092</v>
      </c>
      <c r="ALT22" s="25">
        <v>9.0423729013032901</v>
      </c>
      <c r="ALU22" s="25">
        <v>9.6560745842315203</v>
      </c>
      <c r="ALV22" s="25">
        <v>10.6677593283483</v>
      </c>
      <c r="ALW22" s="25">
        <v>11.977024236801901</v>
      </c>
      <c r="ALX22" s="25">
        <v>13.429256145724301</v>
      </c>
      <c r="ALY22" s="25">
        <v>14.8252887251394</v>
      </c>
      <c r="ALZ22" s="25">
        <v>16.094878586392099</v>
      </c>
      <c r="AMA22" s="25">
        <v>17.309710912706201</v>
      </c>
      <c r="AMB22" s="25">
        <v>18.567526356478599</v>
      </c>
      <c r="AMC22" s="25">
        <v>19.960581520028999</v>
      </c>
      <c r="AMD22" s="25">
        <v>21.458133309272199</v>
      </c>
    </row>
    <row r="23" spans="1:1018">
      <c r="A23" s="6" t="s">
        <v>100</v>
      </c>
      <c r="B23" s="5">
        <v>4508.2190000000001</v>
      </c>
      <c r="C23" s="5">
        <v>4670.741</v>
      </c>
      <c r="D23" s="5">
        <v>4841.6689999999999</v>
      </c>
      <c r="E23" s="5">
        <v>5018.7520000000004</v>
      </c>
      <c r="F23" s="5">
        <v>5198.8209999999999</v>
      </c>
      <c r="G23" s="5">
        <v>5379.5219999999999</v>
      </c>
      <c r="H23" s="5">
        <v>5560.116</v>
      </c>
      <c r="I23" s="5">
        <v>5741.1009999999997</v>
      </c>
      <c r="J23" s="5">
        <v>5922.866</v>
      </c>
      <c r="K23" s="5">
        <v>6106.2430000000004</v>
      </c>
      <c r="L23" s="5">
        <v>6291.8819999999996</v>
      </c>
      <c r="M23" s="5">
        <v>6479.5469999999996</v>
      </c>
      <c r="N23" s="5">
        <v>6669.0280000000002</v>
      </c>
      <c r="O23" s="5">
        <v>6861.0079999999998</v>
      </c>
      <c r="P23" s="5">
        <v>7056.41</v>
      </c>
      <c r="Q23" s="5">
        <v>7255.799</v>
      </c>
      <c r="R23" s="5">
        <v>7460.39</v>
      </c>
      <c r="S23" s="5">
        <v>7669.9480000000003</v>
      </c>
      <c r="T23" s="5">
        <v>7882.06</v>
      </c>
      <c r="U23" s="5">
        <v>8093.3360000000002</v>
      </c>
      <c r="V23" s="5">
        <v>8301.81</v>
      </c>
      <c r="W23" s="5">
        <v>8497.1929999999993</v>
      </c>
      <c r="X23" s="5">
        <v>8679.6380000000008</v>
      </c>
      <c r="Y23" s="5">
        <v>8869.259</v>
      </c>
      <c r="Z23" s="5">
        <v>9093.9320000000007</v>
      </c>
      <c r="AA23" s="5">
        <v>9368.2829999999994</v>
      </c>
      <c r="AB23" s="5">
        <v>9712.2139999999999</v>
      </c>
      <c r="AC23" s="5">
        <v>10105.805</v>
      </c>
      <c r="AD23" s="5">
        <v>10476.296</v>
      </c>
      <c r="AE23" s="5">
        <v>10724.714</v>
      </c>
      <c r="AF23" s="5">
        <v>10785.05</v>
      </c>
      <c r="AG23" s="5">
        <v>10632.727000000001</v>
      </c>
      <c r="AH23" s="5">
        <v>10303.880999999999</v>
      </c>
      <c r="AI23" s="5">
        <v>9869.027</v>
      </c>
      <c r="AJ23" s="5">
        <v>9430.1380000000008</v>
      </c>
      <c r="AK23" s="5">
        <v>9065.9779999999992</v>
      </c>
      <c r="AL23" s="5">
        <v>8789.6029999999992</v>
      </c>
      <c r="AM23" s="5">
        <v>8592.3330000000005</v>
      </c>
      <c r="AN23" s="5">
        <v>8504.0130000000008</v>
      </c>
      <c r="AO23" s="5">
        <v>8554.5499999999993</v>
      </c>
      <c r="AP23" s="5">
        <v>8760.0650000000005</v>
      </c>
      <c r="AQ23" s="5">
        <v>9140.4120000000003</v>
      </c>
      <c r="AR23" s="5">
        <v>9679.9150000000009</v>
      </c>
      <c r="AS23" s="5">
        <v>10313.425999999999</v>
      </c>
      <c r="AT23" s="5">
        <v>10950.038</v>
      </c>
      <c r="AU23" s="5">
        <v>11522.079</v>
      </c>
      <c r="AV23" s="5">
        <v>12006.941999999999</v>
      </c>
      <c r="AW23" s="5">
        <v>12416.504000000001</v>
      </c>
      <c r="AX23" s="5">
        <v>12760.012000000001</v>
      </c>
      <c r="AY23" s="5">
        <v>13059.234</v>
      </c>
      <c r="AZ23" s="5">
        <v>13330.932000000001</v>
      </c>
      <c r="BA23" s="5">
        <v>13572.573</v>
      </c>
      <c r="BB23" s="5">
        <v>13777.62</v>
      </c>
      <c r="BC23" s="5">
        <v>13955.58</v>
      </c>
      <c r="BD23" s="5">
        <v>14118.897000000001</v>
      </c>
      <c r="BE23" s="5">
        <v>14277.174999999999</v>
      </c>
      <c r="BF23" s="5">
        <v>14434.499</v>
      </c>
      <c r="BG23" s="5">
        <v>14590.936</v>
      </c>
      <c r="BH23" s="5">
        <v>14747.058000000001</v>
      </c>
      <c r="BI23" s="5">
        <v>14901.965</v>
      </c>
      <c r="BJ23" s="5">
        <v>15055.038</v>
      </c>
      <c r="BK23" s="5">
        <v>15207.554</v>
      </c>
      <c r="BL23" s="5">
        <v>15360.873</v>
      </c>
      <c r="BM23" s="5">
        <v>15514.286</v>
      </c>
      <c r="BN23" s="5">
        <v>15666.496999999999</v>
      </c>
      <c r="BO23" s="5">
        <v>15816.467000000001</v>
      </c>
      <c r="BP23" s="5">
        <v>15964.041999999999</v>
      </c>
      <c r="BQ23" s="5">
        <v>16109.272000000001</v>
      </c>
      <c r="BR23" s="5">
        <v>16251.503000000001</v>
      </c>
      <c r="BS23" s="5">
        <v>16389.919999999998</v>
      </c>
      <c r="BT23" s="5">
        <v>16523.867999999999</v>
      </c>
      <c r="BU23" s="5">
        <v>16652.975999999999</v>
      </c>
      <c r="BV23" s="5">
        <v>16777.018</v>
      </c>
      <c r="BW23" s="5">
        <v>16895.562999999998</v>
      </c>
      <c r="BX23" s="5">
        <v>17008.226999999999</v>
      </c>
      <c r="BY23" s="5">
        <v>17114.716</v>
      </c>
      <c r="BZ23" s="5">
        <v>17214.845000000001</v>
      </c>
      <c r="CA23" s="5">
        <v>17308.523000000001</v>
      </c>
      <c r="CB23" s="5">
        <v>17395.679</v>
      </c>
      <c r="CC23" s="5">
        <v>17476.311000000002</v>
      </c>
      <c r="CD23" s="5">
        <v>17550.455999999998</v>
      </c>
      <c r="CE23" s="5">
        <v>17618.168000000001</v>
      </c>
      <c r="CF23" s="5">
        <v>17679.600999999999</v>
      </c>
      <c r="CG23" s="5">
        <v>17735.16</v>
      </c>
      <c r="CH23" s="5">
        <v>17785.319</v>
      </c>
      <c r="CI23" s="5">
        <v>17830.54</v>
      </c>
      <c r="CJ23" s="5">
        <v>17871.093000000001</v>
      </c>
      <c r="CK23" s="5">
        <v>17907.232</v>
      </c>
      <c r="CL23" s="5">
        <v>17939.448</v>
      </c>
      <c r="CM23" s="5">
        <v>17968.285</v>
      </c>
      <c r="CN23" s="5">
        <v>17994.216</v>
      </c>
      <c r="CO23" s="5">
        <v>18017.554</v>
      </c>
      <c r="CP23" s="5">
        <v>18038.552</v>
      </c>
      <c r="CQ23" s="5">
        <v>18057.553</v>
      </c>
      <c r="CR23" s="5">
        <v>18074.900000000001</v>
      </c>
      <c r="CS23" s="5">
        <v>18090.874</v>
      </c>
      <c r="CT23" s="5">
        <v>18105.663</v>
      </c>
      <c r="CU23" s="5">
        <v>18119.399000000001</v>
      </c>
      <c r="CV23" s="5">
        <v>18132.221000000001</v>
      </c>
      <c r="CW23" s="5">
        <v>18144.242999999999</v>
      </c>
      <c r="CX23" s="5">
        <v>18155.506000000001</v>
      </c>
      <c r="CY23" s="5">
        <v>18166.046999999999</v>
      </c>
      <c r="CZ23" s="5">
        <v>18175.809000000001</v>
      </c>
      <c r="DA23" s="5">
        <v>18184.606</v>
      </c>
      <c r="DB23" s="5">
        <v>18192.205000000002</v>
      </c>
      <c r="DC23" s="5">
        <v>18198.347000000002</v>
      </c>
      <c r="DD23" s="5">
        <v>18202.924999999999</v>
      </c>
      <c r="DE23" s="5">
        <v>18205.773000000001</v>
      </c>
      <c r="DF23" s="5">
        <v>18206.541000000001</v>
      </c>
      <c r="DG23" s="5">
        <v>18204.827000000001</v>
      </c>
      <c r="DH23" s="5">
        <v>18200.282999999999</v>
      </c>
      <c r="DI23" s="5">
        <v>18192.653999999999</v>
      </c>
      <c r="DJ23" s="5">
        <v>18181.784</v>
      </c>
      <c r="DK23" s="5">
        <v>18167.572</v>
      </c>
      <c r="DL23" s="5">
        <v>18149.915000000001</v>
      </c>
      <c r="DM23" s="5">
        <v>18128.708999999999</v>
      </c>
      <c r="DN23" s="5">
        <v>18103.793000000001</v>
      </c>
      <c r="DO23" s="5">
        <v>18074.972000000002</v>
      </c>
      <c r="DP23" s="5">
        <v>18042.010999999999</v>
      </c>
      <c r="DQ23" s="5">
        <v>18004.608</v>
      </c>
      <c r="DR23" s="5">
        <v>17962.446</v>
      </c>
      <c r="DS23" s="5">
        <v>4422.5569999999998</v>
      </c>
      <c r="DT23" s="5">
        <v>4582.1130000000003</v>
      </c>
      <c r="DU23" s="5">
        <v>4748.5569999999998</v>
      </c>
      <c r="DV23" s="5">
        <v>4920.1000000000004</v>
      </c>
      <c r="DW23" s="5">
        <v>5094.2269999999999</v>
      </c>
      <c r="DX23" s="5">
        <v>5269.1109999999999</v>
      </c>
      <c r="DY23" s="5">
        <v>5444.1570000000002</v>
      </c>
      <c r="DZ23" s="5">
        <v>5619.7470000000003</v>
      </c>
      <c r="EA23" s="5">
        <v>5796.1980000000003</v>
      </c>
      <c r="EB23" s="5">
        <v>5974.1959999999999</v>
      </c>
      <c r="EC23" s="5">
        <v>6154.2860000000001</v>
      </c>
      <c r="ED23" s="5">
        <v>6335.8530000000001</v>
      </c>
      <c r="EE23" s="5">
        <v>6518.6409999999996</v>
      </c>
      <c r="EF23" s="5">
        <v>6704.0659999999998</v>
      </c>
      <c r="EG23" s="5">
        <v>6894.076</v>
      </c>
      <c r="EH23" s="5">
        <v>7089.692</v>
      </c>
      <c r="EI23" s="5">
        <v>7293.7579999999998</v>
      </c>
      <c r="EJ23" s="5">
        <v>7505.36</v>
      </c>
      <c r="EK23" s="5">
        <v>7717.5280000000002</v>
      </c>
      <c r="EL23" s="5">
        <v>7920.6559999999999</v>
      </c>
      <c r="EM23" s="5">
        <v>8109.0370000000003</v>
      </c>
      <c r="EN23" s="5">
        <v>8269.3619999999992</v>
      </c>
      <c r="EO23" s="5">
        <v>8404.99</v>
      </c>
      <c r="EP23" s="5">
        <v>8545.9549999999999</v>
      </c>
      <c r="EQ23" s="5">
        <v>8733.8950000000004</v>
      </c>
      <c r="ER23" s="5">
        <v>8992.8950000000004</v>
      </c>
      <c r="ES23" s="5">
        <v>9347.0429999999997</v>
      </c>
      <c r="ET23" s="5">
        <v>9772.4519999999993</v>
      </c>
      <c r="EU23" s="5">
        <v>10187.741</v>
      </c>
      <c r="EV23" s="5">
        <v>10481.159</v>
      </c>
      <c r="EW23" s="5">
        <v>10577.491</v>
      </c>
      <c r="EX23" s="5">
        <v>10449.087</v>
      </c>
      <c r="EY23" s="5">
        <v>10134.98</v>
      </c>
      <c r="EZ23" s="5">
        <v>9709.4390000000003</v>
      </c>
      <c r="FA23" s="5">
        <v>9280.5730000000003</v>
      </c>
      <c r="FB23" s="5">
        <v>8931.4330000000009</v>
      </c>
      <c r="FC23" s="5">
        <v>8675.9639999999999</v>
      </c>
      <c r="FD23" s="5">
        <v>8503.3359999999993</v>
      </c>
      <c r="FE23" s="5">
        <v>8441.0490000000009</v>
      </c>
      <c r="FF23" s="5">
        <v>8515.5820000000003</v>
      </c>
      <c r="FG23" s="5">
        <v>8740.5920000000006</v>
      </c>
      <c r="FH23" s="5">
        <v>9135.2919999999995</v>
      </c>
      <c r="FI23" s="5">
        <v>9684.8919999999998</v>
      </c>
      <c r="FJ23" s="5">
        <v>10324.858</v>
      </c>
      <c r="FK23" s="5">
        <v>10965.445</v>
      </c>
      <c r="FL23" s="5">
        <v>11539.898999999999</v>
      </c>
      <c r="FM23" s="5">
        <v>12025.666999999999</v>
      </c>
      <c r="FN23" s="5">
        <v>12434.605</v>
      </c>
      <c r="FO23" s="5">
        <v>12776.674999999999</v>
      </c>
      <c r="FP23" s="5">
        <v>13074.536</v>
      </c>
      <c r="FQ23" s="5">
        <v>13345.636</v>
      </c>
      <c r="FR23" s="5">
        <v>13587.781000000001</v>
      </c>
      <c r="FS23" s="5">
        <v>13794.406999999999</v>
      </c>
      <c r="FT23" s="5">
        <v>13974.819</v>
      </c>
      <c r="FU23" s="5">
        <v>14141.058999999999</v>
      </c>
      <c r="FV23" s="5">
        <v>14302.423000000001</v>
      </c>
      <c r="FW23" s="5">
        <v>14463.012000000001</v>
      </c>
      <c r="FX23" s="5">
        <v>14623.002</v>
      </c>
      <c r="FY23" s="5">
        <v>14782.861999999999</v>
      </c>
      <c r="FZ23" s="5">
        <v>14941.508</v>
      </c>
      <c r="GA23" s="5">
        <v>15098.24</v>
      </c>
      <c r="GB23" s="5">
        <v>15254.269</v>
      </c>
      <c r="GC23" s="5">
        <v>15410.99</v>
      </c>
      <c r="GD23" s="5">
        <v>15567.752</v>
      </c>
      <c r="GE23" s="5">
        <v>15723.409</v>
      </c>
      <c r="GF23" s="5">
        <v>15877.013000000001</v>
      </c>
      <c r="GG23" s="5">
        <v>16028.421</v>
      </c>
      <c r="GH23" s="5">
        <v>16177.674000000001</v>
      </c>
      <c r="GI23" s="5">
        <v>16324.088</v>
      </c>
      <c r="GJ23" s="5">
        <v>16466.903999999999</v>
      </c>
      <c r="GK23" s="5">
        <v>16605.456999999999</v>
      </c>
      <c r="GL23" s="5">
        <v>16739.371999999999</v>
      </c>
      <c r="GM23" s="5">
        <v>16868.405999999999</v>
      </c>
      <c r="GN23" s="5">
        <v>16992.109</v>
      </c>
      <c r="GO23" s="5">
        <v>17110.060000000001</v>
      </c>
      <c r="GP23" s="5">
        <v>17221.909</v>
      </c>
      <c r="GQ23" s="5">
        <v>17327.437999999998</v>
      </c>
      <c r="GR23" s="5">
        <v>17426.522000000001</v>
      </c>
      <c r="GS23" s="5">
        <v>17519.04</v>
      </c>
      <c r="GT23" s="5">
        <v>17604.912</v>
      </c>
      <c r="GU23" s="5">
        <v>17684.133999999998</v>
      </c>
      <c r="GV23" s="5">
        <v>17756.7</v>
      </c>
      <c r="GW23" s="5">
        <v>17822.726999999999</v>
      </c>
      <c r="GX23" s="5">
        <v>17882.473000000002</v>
      </c>
      <c r="GY23" s="5">
        <v>17936.306</v>
      </c>
      <c r="GZ23" s="5">
        <v>17984.553</v>
      </c>
      <c r="HA23" s="5">
        <v>18027.465</v>
      </c>
      <c r="HB23" s="5">
        <v>18065.272000000001</v>
      </c>
      <c r="HC23" s="5">
        <v>18098.393</v>
      </c>
      <c r="HD23" s="5">
        <v>18127.303</v>
      </c>
      <c r="HE23" s="5">
        <v>18152.431</v>
      </c>
      <c r="HF23" s="5">
        <v>18174.098000000002</v>
      </c>
      <c r="HG23" s="5">
        <v>18192.585999999999</v>
      </c>
      <c r="HH23" s="5">
        <v>18208.298999999999</v>
      </c>
      <c r="HI23" s="5">
        <v>18221.66</v>
      </c>
      <c r="HJ23" s="5">
        <v>18233.045999999998</v>
      </c>
      <c r="HK23" s="5">
        <v>18242.724999999999</v>
      </c>
      <c r="HL23" s="5">
        <v>18250.916000000001</v>
      </c>
      <c r="HM23" s="5">
        <v>18257.878000000001</v>
      </c>
      <c r="HN23" s="5">
        <v>18263.88</v>
      </c>
      <c r="HO23" s="5">
        <v>18269.111000000001</v>
      </c>
      <c r="HP23" s="5">
        <v>18273.690999999999</v>
      </c>
      <c r="HQ23" s="5">
        <v>18277.690999999999</v>
      </c>
      <c r="HR23" s="5">
        <v>18281.228999999999</v>
      </c>
      <c r="HS23" s="5">
        <v>18284.377</v>
      </c>
      <c r="HT23" s="5">
        <v>18287.162</v>
      </c>
      <c r="HU23" s="5">
        <v>18289.577000000001</v>
      </c>
      <c r="HV23" s="5">
        <v>18291.492999999999</v>
      </c>
      <c r="HW23" s="5">
        <v>18292.627</v>
      </c>
      <c r="HX23" s="5">
        <v>18292.591</v>
      </c>
      <c r="HY23" s="5">
        <v>18291.047999999999</v>
      </c>
      <c r="HZ23" s="5">
        <v>18287.732</v>
      </c>
      <c r="IA23" s="5">
        <v>18282.462</v>
      </c>
      <c r="IB23" s="5">
        <v>18275.052</v>
      </c>
      <c r="IC23" s="5">
        <v>18265.338</v>
      </c>
      <c r="ID23" s="5">
        <v>18253.073</v>
      </c>
      <c r="IE23" s="5">
        <v>18237.995999999999</v>
      </c>
      <c r="IF23" s="5">
        <v>18219.699000000001</v>
      </c>
      <c r="IG23" s="5">
        <v>18197.748</v>
      </c>
      <c r="IH23" s="5">
        <v>18171.637999999999</v>
      </c>
      <c r="II23" s="5">
        <v>18140.732</v>
      </c>
      <c r="IJ23" s="5">
        <v>8930.7759999999998</v>
      </c>
      <c r="IK23" s="5">
        <v>9252.8539999999994</v>
      </c>
      <c r="IL23" s="5">
        <v>9590.2260000000006</v>
      </c>
      <c r="IM23" s="5">
        <v>9938.8520000000008</v>
      </c>
      <c r="IN23" s="5">
        <v>10293.048000000001</v>
      </c>
      <c r="IO23" s="5">
        <v>10648.633</v>
      </c>
      <c r="IP23" s="5">
        <v>11004.272999999999</v>
      </c>
      <c r="IQ23" s="5">
        <v>11360.848</v>
      </c>
      <c r="IR23" s="5">
        <v>11719.064</v>
      </c>
      <c r="IS23" s="5">
        <v>12080.439</v>
      </c>
      <c r="IT23" s="5">
        <v>12446.168</v>
      </c>
      <c r="IU23" s="5">
        <v>12815.4</v>
      </c>
      <c r="IV23" s="5">
        <v>13187.669</v>
      </c>
      <c r="IW23" s="5">
        <v>13565.074000000001</v>
      </c>
      <c r="IX23" s="5">
        <v>13950.486000000001</v>
      </c>
      <c r="IY23" s="5">
        <v>14345.491</v>
      </c>
      <c r="IZ23" s="5">
        <v>14754.147999999999</v>
      </c>
      <c r="JA23" s="5">
        <v>15175.308000000001</v>
      </c>
      <c r="JB23" s="5">
        <v>15599.588</v>
      </c>
      <c r="JC23" s="5">
        <v>16013.992</v>
      </c>
      <c r="JD23" s="5">
        <v>16410.847000000002</v>
      </c>
      <c r="JE23" s="5">
        <v>16766.555</v>
      </c>
      <c r="JF23" s="5">
        <v>17084.628000000001</v>
      </c>
      <c r="JG23" s="5">
        <v>17415.214</v>
      </c>
      <c r="JH23" s="5">
        <v>17827.827000000001</v>
      </c>
      <c r="JI23" s="5">
        <v>18361.178</v>
      </c>
      <c r="JJ23" s="5">
        <v>19059.257000000001</v>
      </c>
      <c r="JK23" s="5">
        <v>19878.257000000001</v>
      </c>
      <c r="JL23" s="5">
        <v>20664.037</v>
      </c>
      <c r="JM23" s="5">
        <v>21205.873</v>
      </c>
      <c r="JN23" s="5">
        <v>21362.541000000001</v>
      </c>
      <c r="JO23" s="5">
        <v>21081.813999999998</v>
      </c>
      <c r="JP23" s="5">
        <v>20438.861000000001</v>
      </c>
      <c r="JQ23" s="5">
        <v>19578.466</v>
      </c>
      <c r="JR23" s="5">
        <v>18710.710999999999</v>
      </c>
      <c r="JS23" s="5">
        <v>17997.411</v>
      </c>
      <c r="JT23" s="5">
        <v>17465.566999999999</v>
      </c>
      <c r="JU23" s="5">
        <v>17095.669000000002</v>
      </c>
      <c r="JV23" s="5">
        <v>16945.062000000002</v>
      </c>
      <c r="JW23" s="5">
        <v>17070.132000000001</v>
      </c>
      <c r="JX23" s="5">
        <v>17500.656999999999</v>
      </c>
      <c r="JY23" s="5">
        <v>18275.704000000002</v>
      </c>
      <c r="JZ23" s="5">
        <v>19364.807000000001</v>
      </c>
      <c r="KA23" s="5">
        <v>20638.284</v>
      </c>
      <c r="KB23" s="5">
        <v>21915.483</v>
      </c>
      <c r="KC23" s="5">
        <v>23061.977999999999</v>
      </c>
      <c r="KD23" s="5">
        <v>24032.609</v>
      </c>
      <c r="KE23" s="5">
        <v>24851.109</v>
      </c>
      <c r="KF23" s="5">
        <v>25536.687000000002</v>
      </c>
      <c r="KG23" s="5">
        <v>26133.77</v>
      </c>
      <c r="KH23" s="5">
        <v>26676.567999999999</v>
      </c>
      <c r="KI23" s="5">
        <v>27160.353999999999</v>
      </c>
      <c r="KJ23" s="5">
        <v>27572.026999999998</v>
      </c>
      <c r="KK23" s="5">
        <v>27930.399000000001</v>
      </c>
      <c r="KL23" s="5">
        <v>28259.955999999998</v>
      </c>
      <c r="KM23" s="5">
        <v>28579.598000000002</v>
      </c>
      <c r="KN23" s="5">
        <v>28897.510999999999</v>
      </c>
      <c r="KO23" s="5">
        <v>29213.937999999998</v>
      </c>
      <c r="KP23" s="5">
        <v>29529.919999999998</v>
      </c>
      <c r="KQ23" s="5">
        <v>29843.473000000002</v>
      </c>
      <c r="KR23" s="5">
        <v>30153.277999999998</v>
      </c>
      <c r="KS23" s="5">
        <v>30461.823</v>
      </c>
      <c r="KT23" s="5">
        <v>30771.863000000001</v>
      </c>
      <c r="KU23" s="5">
        <v>31082.038</v>
      </c>
      <c r="KV23" s="5">
        <v>31389.905999999999</v>
      </c>
      <c r="KW23" s="5">
        <v>31693.48</v>
      </c>
      <c r="KX23" s="5">
        <v>31992.463</v>
      </c>
      <c r="KY23" s="5">
        <v>32286.946</v>
      </c>
      <c r="KZ23" s="5">
        <v>32575.591</v>
      </c>
      <c r="LA23" s="5">
        <v>32856.824000000001</v>
      </c>
      <c r="LB23" s="5">
        <v>33129.324999999997</v>
      </c>
      <c r="LC23" s="5">
        <v>33392.347999999998</v>
      </c>
      <c r="LD23" s="5">
        <v>33645.423999999999</v>
      </c>
      <c r="LE23" s="5">
        <v>33887.671999999999</v>
      </c>
      <c r="LF23" s="5">
        <v>34118.286999999997</v>
      </c>
      <c r="LG23" s="5">
        <v>34336.625</v>
      </c>
      <c r="LH23" s="5">
        <v>34542.283000000003</v>
      </c>
      <c r="LI23" s="5">
        <v>34735.044999999998</v>
      </c>
      <c r="LJ23" s="5">
        <v>34914.718999999997</v>
      </c>
      <c r="LK23" s="5">
        <v>35081.222999999998</v>
      </c>
      <c r="LL23" s="5">
        <v>35234.589999999997</v>
      </c>
      <c r="LM23" s="5">
        <v>35374.868000000002</v>
      </c>
      <c r="LN23" s="5">
        <v>35502.328000000001</v>
      </c>
      <c r="LO23" s="5">
        <v>35617.633000000002</v>
      </c>
      <c r="LP23" s="5">
        <v>35721.625</v>
      </c>
      <c r="LQ23" s="5">
        <v>35815.093000000001</v>
      </c>
      <c r="LR23" s="5">
        <v>35898.557999999997</v>
      </c>
      <c r="LS23" s="5">
        <v>35972.504000000001</v>
      </c>
      <c r="LT23" s="5">
        <v>36037.841</v>
      </c>
      <c r="LU23" s="5">
        <v>36095.588000000003</v>
      </c>
      <c r="LV23" s="5">
        <v>36146.646999999997</v>
      </c>
      <c r="LW23" s="5">
        <v>36191.652000000002</v>
      </c>
      <c r="LX23" s="5">
        <v>36231.137999999999</v>
      </c>
      <c r="LY23" s="5">
        <v>36265.851999999999</v>
      </c>
      <c r="LZ23" s="5">
        <v>36296.559999999998</v>
      </c>
      <c r="MA23" s="5">
        <v>36323.919999999998</v>
      </c>
      <c r="MB23" s="5">
        <v>36348.387999999999</v>
      </c>
      <c r="MC23" s="5">
        <v>36370.315000000002</v>
      </c>
      <c r="MD23" s="5">
        <v>36390.099000000002</v>
      </c>
      <c r="ME23" s="5">
        <v>36408.123</v>
      </c>
      <c r="MF23" s="5">
        <v>36424.616999999998</v>
      </c>
      <c r="MG23" s="5">
        <v>36439.737999999998</v>
      </c>
      <c r="MH23" s="5">
        <v>36453.5</v>
      </c>
      <c r="MI23" s="5">
        <v>36465.834999999999</v>
      </c>
      <c r="MJ23" s="5">
        <v>36476.582000000002</v>
      </c>
      <c r="MK23" s="5">
        <v>36485.508999999998</v>
      </c>
      <c r="ML23" s="5">
        <v>36492.502</v>
      </c>
      <c r="MM23" s="5">
        <v>36497.266000000003</v>
      </c>
      <c r="MN23" s="5">
        <v>36499.167999999998</v>
      </c>
      <c r="MO23" s="5">
        <v>36497.417999999998</v>
      </c>
      <c r="MP23" s="5">
        <v>36491.330999999998</v>
      </c>
      <c r="MQ23" s="5">
        <v>36480.385999999999</v>
      </c>
      <c r="MR23" s="5">
        <v>36464.245999999999</v>
      </c>
      <c r="MS23" s="5">
        <v>36442.624000000003</v>
      </c>
      <c r="MT23" s="5">
        <v>36415.252999999997</v>
      </c>
      <c r="MU23" s="5">
        <v>36381.781999999999</v>
      </c>
      <c r="MV23" s="5">
        <v>36341.788999999997</v>
      </c>
      <c r="MW23" s="5">
        <v>36294.671000000002</v>
      </c>
      <c r="MX23" s="5">
        <v>36239.758999999998</v>
      </c>
      <c r="MY23" s="5">
        <v>36176.245999999999</v>
      </c>
      <c r="MZ23" s="5">
        <v>36103.178</v>
      </c>
      <c r="NA23" s="16">
        <v>3.5190000000000001</v>
      </c>
      <c r="NB23" s="16">
        <v>3.12</v>
      </c>
      <c r="NC23" s="16">
        <v>2.84</v>
      </c>
      <c r="ND23" s="16">
        <v>2.69</v>
      </c>
      <c r="NE23" s="16">
        <v>2.246</v>
      </c>
      <c r="NF23" s="16">
        <v>3.028</v>
      </c>
      <c r="NG23" s="16">
        <v>-3.4279999999999999</v>
      </c>
      <c r="NH23" s="16">
        <v>-0.56000000000000005</v>
      </c>
      <c r="NI23" s="16">
        <v>5.5190000000000001</v>
      </c>
      <c r="NJ23" s="16">
        <v>2.9119999999999999</v>
      </c>
      <c r="NK23" s="16">
        <v>1.3779999999999999</v>
      </c>
      <c r="NL23" s="16">
        <v>1.0720000000000001</v>
      </c>
      <c r="NM23" s="16">
        <v>0.996</v>
      </c>
      <c r="NN23" s="16">
        <v>0.88600000000000001</v>
      </c>
      <c r="NO23" s="16">
        <v>0.71599999999999997</v>
      </c>
      <c r="NP23" s="16">
        <v>0.51600000000000001</v>
      </c>
      <c r="NQ23" s="16">
        <v>0.32700000000000001</v>
      </c>
      <c r="NR23" s="16">
        <v>0.184</v>
      </c>
      <c r="NS23" s="16">
        <v>9.8000000000000004E-2</v>
      </c>
      <c r="NT23" s="16">
        <v>5.5E-2</v>
      </c>
      <c r="NU23" s="16">
        <v>3.3000000000000002E-2</v>
      </c>
      <c r="NV23" s="16">
        <v>3.0000000000000001E-3</v>
      </c>
      <c r="NW23" s="16">
        <v>-0.06</v>
      </c>
      <c r="NX23" s="182">
        <v>-0.154</v>
      </c>
      <c r="NY23" s="16">
        <v>65.94</v>
      </c>
      <c r="NZ23" s="16">
        <v>68.239999999999995</v>
      </c>
      <c r="OA23" s="16">
        <v>69.69</v>
      </c>
      <c r="OB23" s="16">
        <v>70.61</v>
      </c>
      <c r="OC23" s="16">
        <v>71.36</v>
      </c>
      <c r="OD23" s="16">
        <v>72.010000000000005</v>
      </c>
      <c r="OE23" s="16">
        <v>64.38</v>
      </c>
      <c r="OF23" s="16">
        <v>65.86</v>
      </c>
      <c r="OG23" s="16">
        <v>73.13</v>
      </c>
      <c r="OH23" s="16">
        <v>75.709999999999994</v>
      </c>
      <c r="OI23" s="16">
        <v>76.52</v>
      </c>
      <c r="OJ23" s="16">
        <v>77.260000000000005</v>
      </c>
      <c r="OK23" s="16">
        <v>78.040000000000006</v>
      </c>
      <c r="OL23" s="16">
        <v>78.650000000000006</v>
      </c>
      <c r="OM23" s="16">
        <v>79.25</v>
      </c>
      <c r="ON23" s="16">
        <v>79.84</v>
      </c>
      <c r="OO23" s="16">
        <v>80.41</v>
      </c>
      <c r="OP23" s="16">
        <v>80.959999999999994</v>
      </c>
      <c r="OQ23" s="16">
        <v>81.510000000000005</v>
      </c>
      <c r="OR23" s="16">
        <v>82.04</v>
      </c>
      <c r="OS23" s="16">
        <v>82.56</v>
      </c>
      <c r="OT23" s="16">
        <v>83.08</v>
      </c>
      <c r="OU23" s="16">
        <v>83.58</v>
      </c>
      <c r="OV23" s="16">
        <v>84.12</v>
      </c>
      <c r="OW23" s="16">
        <v>68.48</v>
      </c>
      <c r="OX23" s="16">
        <v>71.099999999999994</v>
      </c>
      <c r="OY23" s="16">
        <v>72.95</v>
      </c>
      <c r="OZ23" s="16">
        <v>74.56</v>
      </c>
      <c r="PA23" s="16">
        <v>75.930000000000007</v>
      </c>
      <c r="PB23" s="16">
        <v>77.27</v>
      </c>
      <c r="PC23" s="16">
        <v>76.290000000000006</v>
      </c>
      <c r="PD23" s="16">
        <v>77.66</v>
      </c>
      <c r="PE23" s="16">
        <v>79.11</v>
      </c>
      <c r="PF23" s="16">
        <v>79.94</v>
      </c>
      <c r="PG23" s="16">
        <v>80.709999999999994</v>
      </c>
      <c r="PH23" s="16">
        <v>81.430000000000007</v>
      </c>
      <c r="PI23" s="16">
        <v>82.11</v>
      </c>
      <c r="PJ23" s="16">
        <v>82.76</v>
      </c>
      <c r="PK23" s="16">
        <v>83.38</v>
      </c>
      <c r="PL23" s="16">
        <v>83.99</v>
      </c>
      <c r="PM23" s="16">
        <v>84.58</v>
      </c>
      <c r="PN23" s="16">
        <v>85.14</v>
      </c>
      <c r="PO23" s="16">
        <v>85.7</v>
      </c>
      <c r="PP23" s="16">
        <v>86.25</v>
      </c>
      <c r="PQ23" s="16">
        <v>86.78</v>
      </c>
      <c r="PR23" s="16">
        <v>87.32</v>
      </c>
      <c r="PS23" s="16">
        <v>87.84</v>
      </c>
      <c r="PT23" s="16">
        <v>88.38</v>
      </c>
      <c r="PU23" s="16">
        <v>67.176000000000002</v>
      </c>
      <c r="PV23" s="16">
        <v>69.632999999999996</v>
      </c>
      <c r="PW23" s="16">
        <v>71.284000000000006</v>
      </c>
      <c r="PX23" s="16">
        <v>72.539000000000001</v>
      </c>
      <c r="PY23" s="16">
        <v>73.582999999999998</v>
      </c>
      <c r="PZ23" s="16">
        <v>74.451999999999998</v>
      </c>
      <c r="QA23" s="16">
        <v>69.873000000000005</v>
      </c>
      <c r="QB23" s="16">
        <v>71.319999999999993</v>
      </c>
      <c r="QC23" s="16">
        <v>76.063000000000002</v>
      </c>
      <c r="QD23" s="16">
        <v>77.820999999999998</v>
      </c>
      <c r="QE23" s="16">
        <v>78.608000000000004</v>
      </c>
      <c r="QF23" s="16">
        <v>79.346999999999994</v>
      </c>
      <c r="QG23" s="16">
        <v>80.082999999999998</v>
      </c>
      <c r="QH23" s="16">
        <v>80.718000000000004</v>
      </c>
      <c r="QI23" s="16">
        <v>81.320999999999998</v>
      </c>
      <c r="QJ23" s="16">
        <v>81.927000000000007</v>
      </c>
      <c r="QK23" s="16">
        <v>82.5</v>
      </c>
      <c r="QL23" s="16">
        <v>83.049000000000007</v>
      </c>
      <c r="QM23" s="16">
        <v>83.597999999999999</v>
      </c>
      <c r="QN23" s="16">
        <v>84.13</v>
      </c>
      <c r="QO23" s="16">
        <v>84.650999999999996</v>
      </c>
      <c r="QP23" s="16">
        <v>85.176000000000002</v>
      </c>
      <c r="QQ23" s="16">
        <v>85.686999999999998</v>
      </c>
      <c r="QR23" s="16">
        <v>86.213999999999999</v>
      </c>
      <c r="QS23" s="5">
        <v>42.911000000000001</v>
      </c>
      <c r="QT23" s="5">
        <v>33.457000000000001</v>
      </c>
      <c r="QU23" s="5">
        <v>26.257999999999999</v>
      </c>
      <c r="QV23" s="5">
        <v>21.248999999999999</v>
      </c>
      <c r="QW23" s="5">
        <v>17.741</v>
      </c>
      <c r="QX23" s="5">
        <v>14.962</v>
      </c>
      <c r="QY23" s="5">
        <v>17.867999999999999</v>
      </c>
      <c r="QZ23" s="5">
        <v>15.542</v>
      </c>
      <c r="RA23" s="5">
        <v>11.260999999999999</v>
      </c>
      <c r="RB23" s="5">
        <v>7.2930000000000001</v>
      </c>
      <c r="RC23" s="5">
        <v>5.923</v>
      </c>
      <c r="RD23" s="5">
        <v>4.7859999999999996</v>
      </c>
      <c r="RE23" s="5">
        <v>3.8479999999999999</v>
      </c>
      <c r="RF23" s="5">
        <v>3.4889999999999999</v>
      </c>
      <c r="RG23" s="5">
        <v>3.1949999999999998</v>
      </c>
      <c r="RH23" s="5">
        <v>2.923</v>
      </c>
      <c r="RI23" s="5">
        <v>2.698</v>
      </c>
      <c r="RJ23" s="5">
        <v>2.5</v>
      </c>
      <c r="RK23" s="5">
        <v>2.319</v>
      </c>
      <c r="RL23" s="5">
        <v>2.16</v>
      </c>
      <c r="RM23" s="5">
        <v>2.0110000000000001</v>
      </c>
      <c r="RN23" s="5">
        <v>1.875</v>
      </c>
      <c r="RO23" s="5">
        <v>1.748</v>
      </c>
      <c r="RP23" s="5">
        <v>1.629</v>
      </c>
      <c r="RQ23" s="5">
        <v>55.021999999999998</v>
      </c>
      <c r="RR23" s="5">
        <v>41.488999999999997</v>
      </c>
      <c r="RS23" s="5">
        <v>31.672999999999998</v>
      </c>
      <c r="RT23" s="5">
        <v>25.187000000000001</v>
      </c>
      <c r="RU23" s="5">
        <v>20.884</v>
      </c>
      <c r="RV23" s="5">
        <v>17.309999999999999</v>
      </c>
      <c r="RW23" s="5">
        <v>20.677</v>
      </c>
      <c r="RX23" s="5">
        <v>17.771999999999998</v>
      </c>
      <c r="RY23" s="5">
        <v>12.727</v>
      </c>
      <c r="RZ23" s="5">
        <v>8.0239999999999991</v>
      </c>
      <c r="SA23" s="5">
        <v>6.4489999999999998</v>
      </c>
      <c r="SB23" s="5">
        <v>5.1639999999999997</v>
      </c>
      <c r="SC23" s="5">
        <v>4.1180000000000003</v>
      </c>
      <c r="SD23" s="5">
        <v>3.7320000000000002</v>
      </c>
      <c r="SE23" s="5">
        <v>3.4180000000000001</v>
      </c>
      <c r="SF23" s="5">
        <v>3.1280000000000001</v>
      </c>
      <c r="SG23" s="5">
        <v>2.8889999999999998</v>
      </c>
      <c r="SH23" s="5">
        <v>2.68</v>
      </c>
      <c r="SI23" s="5">
        <v>2.488</v>
      </c>
      <c r="SJ23" s="5">
        <v>2.3210000000000002</v>
      </c>
      <c r="SK23" s="5">
        <v>2.1640000000000001</v>
      </c>
      <c r="SL23" s="5">
        <v>2.0209999999999999</v>
      </c>
      <c r="SM23" s="5">
        <v>1.889</v>
      </c>
      <c r="SN23" s="5">
        <v>1.764</v>
      </c>
      <c r="SO23" s="16">
        <v>6.7670000000000003</v>
      </c>
      <c r="SP23" s="16">
        <v>5.8730000000000002</v>
      </c>
      <c r="SQ23" s="16">
        <v>4.8041</v>
      </c>
      <c r="SR23" s="16">
        <v>4.3</v>
      </c>
      <c r="SS23" s="16">
        <v>3.9</v>
      </c>
      <c r="ST23" s="16">
        <v>3.7</v>
      </c>
      <c r="SU23" s="16">
        <v>3.1</v>
      </c>
      <c r="SV23" s="16">
        <v>2.8397999999999999</v>
      </c>
      <c r="SW23" s="16">
        <v>2.6444000000000001</v>
      </c>
      <c r="SX23" s="16">
        <v>2.4761000000000002</v>
      </c>
      <c r="SY23" s="16">
        <v>2.3252999999999999</v>
      </c>
      <c r="SZ23" s="16">
        <v>2.2014999999999998</v>
      </c>
      <c r="TA23" s="16">
        <v>2.0897999999999999</v>
      </c>
      <c r="TB23" s="16">
        <v>1.9976</v>
      </c>
      <c r="TC23" s="16">
        <v>1.9224000000000001</v>
      </c>
      <c r="TD23" s="16">
        <v>1.8657999999999999</v>
      </c>
      <c r="TE23" s="16">
        <v>1.8208</v>
      </c>
      <c r="TF23" s="16">
        <v>1.7901</v>
      </c>
      <c r="TG23" s="16">
        <v>1.7677</v>
      </c>
      <c r="TH23" s="16">
        <v>1.7523</v>
      </c>
      <c r="TI23" s="16">
        <v>1.7437</v>
      </c>
      <c r="TJ23" s="16">
        <v>1.7392000000000001</v>
      </c>
      <c r="TK23" s="16">
        <v>1.736</v>
      </c>
      <c r="TL23" s="16">
        <v>1.7346999999999999</v>
      </c>
      <c r="TM23" s="5">
        <v>1757.1010000000001</v>
      </c>
      <c r="TN23" s="5">
        <v>2614.712</v>
      </c>
      <c r="TO23" s="5">
        <v>1767.769</v>
      </c>
      <c r="TP23" s="5">
        <v>2526.4189999999999</v>
      </c>
      <c r="TQ23" s="5">
        <v>264.77499999999998</v>
      </c>
      <c r="TR23" s="5">
        <v>2004.855</v>
      </c>
      <c r="TS23" s="5">
        <v>3174.0149999999999</v>
      </c>
      <c r="TT23" s="5">
        <v>2108.817</v>
      </c>
      <c r="TU23" s="5">
        <v>3051.9140000000002</v>
      </c>
      <c r="TV23" s="5">
        <v>309.03199999999998</v>
      </c>
      <c r="TW23" s="5">
        <v>2144.8589999999999</v>
      </c>
      <c r="TX23" s="5">
        <v>3714.53</v>
      </c>
      <c r="TY23" s="5">
        <v>2551.2979999999998</v>
      </c>
      <c r="TZ23" s="5">
        <v>3659.4490000000001</v>
      </c>
      <c r="UA23" s="5">
        <v>376.03199999999998</v>
      </c>
      <c r="UB23" s="5">
        <v>2185.9070000000002</v>
      </c>
      <c r="UC23" s="5">
        <v>4112.1679999999997</v>
      </c>
      <c r="UD23" s="5">
        <v>3124.8519999999999</v>
      </c>
      <c r="UE23" s="5">
        <v>4466.098</v>
      </c>
      <c r="UF23" s="5">
        <v>456.46600000000001</v>
      </c>
      <c r="UG23" s="5">
        <v>2432.0259999999998</v>
      </c>
      <c r="UH23" s="5">
        <v>4298.7460000000001</v>
      </c>
      <c r="UI23" s="5">
        <v>3657.797</v>
      </c>
      <c r="UJ23" s="5">
        <v>5474.0659999999998</v>
      </c>
      <c r="UK23" s="5">
        <v>548.21199999999999</v>
      </c>
      <c r="UL23" s="5">
        <v>2589.2979999999998</v>
      </c>
      <c r="UM23" s="5">
        <v>4632.0339999999997</v>
      </c>
      <c r="UN23" s="5">
        <v>4070.6439999999998</v>
      </c>
      <c r="UO23" s="5">
        <v>6453.3360000000002</v>
      </c>
      <c r="UP23" s="5">
        <v>615.86599999999999</v>
      </c>
      <c r="UQ23" s="5">
        <v>2942.7629999999999</v>
      </c>
      <c r="UR23" s="5">
        <v>5044.76</v>
      </c>
      <c r="US23" s="5">
        <v>4391.366</v>
      </c>
      <c r="UT23" s="5">
        <v>8254.4509999999991</v>
      </c>
      <c r="UU23" s="5">
        <v>729.20100000000002</v>
      </c>
      <c r="UV23" s="5">
        <v>2067.4169999999999</v>
      </c>
      <c r="UW23" s="5">
        <v>3881.7280000000001</v>
      </c>
      <c r="UX23" s="5">
        <v>3520.8020000000001</v>
      </c>
      <c r="UY23" s="5">
        <v>7809.0450000000001</v>
      </c>
      <c r="UZ23" s="5">
        <v>718.41899999999998</v>
      </c>
      <c r="VA23" s="5">
        <v>1919.096</v>
      </c>
      <c r="VB23" s="5">
        <v>3466.67</v>
      </c>
      <c r="VC23" s="5">
        <v>3178.7620000000002</v>
      </c>
      <c r="VD23" s="5">
        <v>8083.0690000000004</v>
      </c>
      <c r="VE23" s="5">
        <v>853.06</v>
      </c>
      <c r="VF23" s="5">
        <v>2433.7489999999998</v>
      </c>
      <c r="VG23" s="5">
        <v>4608.683</v>
      </c>
      <c r="VH23" s="5">
        <v>3498.7640000000001</v>
      </c>
      <c r="VI23" s="5">
        <v>11328.722</v>
      </c>
      <c r="VJ23" s="5">
        <v>1192.06</v>
      </c>
      <c r="VK23" s="5">
        <v>2375.3609999999999</v>
      </c>
      <c r="VL23" s="5">
        <v>5435.09</v>
      </c>
      <c r="VM23" s="5">
        <v>4156.8720000000003</v>
      </c>
      <c r="VN23" s="5">
        <v>13095.64</v>
      </c>
      <c r="VO23" s="5">
        <v>1613.605</v>
      </c>
      <c r="VP23" s="5">
        <v>2226.9679999999998</v>
      </c>
      <c r="VQ23" s="5">
        <v>5064.509</v>
      </c>
      <c r="VR23" s="5">
        <v>5050.8379999999997</v>
      </c>
      <c r="VS23" s="5">
        <v>14192.573</v>
      </c>
      <c r="VT23" s="5">
        <v>2044.71</v>
      </c>
      <c r="VU23" s="5">
        <v>2266.2040000000002</v>
      </c>
      <c r="VV23" s="5">
        <v>4605.402</v>
      </c>
      <c r="VW23" s="5">
        <v>5436.7839999999997</v>
      </c>
      <c r="VX23" s="5">
        <v>15251.02</v>
      </c>
      <c r="VY23" s="5">
        <v>2593.8679999999999</v>
      </c>
      <c r="VZ23" s="5">
        <v>2350.8359999999998</v>
      </c>
      <c r="WA23" s="5">
        <v>4485.07</v>
      </c>
      <c r="WB23" s="5">
        <v>5043.53</v>
      </c>
      <c r="WC23" s="5">
        <v>16421.014999999999</v>
      </c>
      <c r="WD23" s="5">
        <v>3393.029</v>
      </c>
      <c r="WE23" s="5">
        <v>2382.5709999999999</v>
      </c>
      <c r="WF23" s="5">
        <v>4609.3059999999996</v>
      </c>
      <c r="WG23" s="5">
        <v>4585.6980000000003</v>
      </c>
      <c r="WH23" s="5">
        <v>17079.859</v>
      </c>
      <c r="WI23" s="5">
        <v>4471.8909999999996</v>
      </c>
      <c r="WJ23" s="25">
        <v>19.6746732870693</v>
      </c>
      <c r="WK23" s="25">
        <v>29.277545422704598</v>
      </c>
      <c r="WL23" s="25">
        <v>19.794125392910999</v>
      </c>
      <c r="WM23" s="25">
        <v>48.083033322076403</v>
      </c>
      <c r="WN23" s="25">
        <v>28.288907929165401</v>
      </c>
      <c r="WO23" s="25">
        <v>4.5901050479823899</v>
      </c>
      <c r="WP23" s="25">
        <v>2.9647479681496902</v>
      </c>
      <c r="WQ23" s="25">
        <v>0.38595750246115201</v>
      </c>
      <c r="WR23" s="25">
        <v>18.827346195516402</v>
      </c>
      <c r="WS23" s="25">
        <v>29.8067836500704</v>
      </c>
      <c r="WT23" s="25">
        <v>19.803640523624001</v>
      </c>
      <c r="WU23" s="25">
        <v>48.463788732319003</v>
      </c>
      <c r="WV23" s="25">
        <v>28.660148208694999</v>
      </c>
      <c r="WW23" s="25">
        <v>4.5979235081160201</v>
      </c>
      <c r="WX23" s="25">
        <v>2.9020814220942701</v>
      </c>
      <c r="WY23" s="25">
        <v>0.36949343638756299</v>
      </c>
      <c r="WZ23" s="25">
        <v>17.2330873245484</v>
      </c>
      <c r="XA23" s="25">
        <v>29.844768285306799</v>
      </c>
      <c r="XB23" s="25">
        <v>20.498662720927399</v>
      </c>
      <c r="XC23" s="25">
        <v>49.9008771213758</v>
      </c>
      <c r="XD23" s="25">
        <v>29.402214400448401</v>
      </c>
      <c r="XE23" s="25">
        <v>4.7088951394517604</v>
      </c>
      <c r="XF23" s="25">
        <v>3.0212672687689901</v>
      </c>
      <c r="XG23" s="25">
        <v>0.37229129479852802</v>
      </c>
      <c r="XH23" s="25">
        <v>15.237589288508801</v>
      </c>
      <c r="XI23" s="25">
        <v>28.6652300712468</v>
      </c>
      <c r="XJ23" s="25">
        <v>21.782816635554699</v>
      </c>
      <c r="XK23" s="25">
        <v>52.915233086131401</v>
      </c>
      <c r="XL23" s="25">
        <v>31.132416450576699</v>
      </c>
      <c r="XM23" s="25">
        <v>4.8445814785983998</v>
      </c>
      <c r="XN23" s="25">
        <v>3.181947554113</v>
      </c>
      <c r="XO23" s="25">
        <v>0.38873538730741197</v>
      </c>
      <c r="XP23" s="25">
        <v>14.8196250930863</v>
      </c>
      <c r="XQ23" s="25">
        <v>26.194540720536899</v>
      </c>
      <c r="XR23" s="25">
        <v>22.288898312195599</v>
      </c>
      <c r="XS23" s="25">
        <v>55.645287534519099</v>
      </c>
      <c r="XT23" s="25">
        <v>33.3563892223235</v>
      </c>
      <c r="XU23" s="25">
        <v>4.7888082802794996</v>
      </c>
      <c r="XV23" s="25">
        <v>3.34054665185776</v>
      </c>
      <c r="XW23" s="25">
        <v>0.43070293690508499</v>
      </c>
      <c r="XX23" s="25">
        <v>14.1020254800645</v>
      </c>
      <c r="XY23" s="25">
        <v>25.227324739186098</v>
      </c>
      <c r="XZ23" s="25">
        <v>22.1698411724999</v>
      </c>
      <c r="YA23" s="25">
        <v>57.316475010481398</v>
      </c>
      <c r="YB23" s="25">
        <v>35.146633837981398</v>
      </c>
      <c r="YC23" s="25">
        <v>4.9244607290447302</v>
      </c>
      <c r="YD23" s="25">
        <v>3.3541747702680098</v>
      </c>
      <c r="YE23" s="25">
        <v>0.45961647994480498</v>
      </c>
      <c r="YF23" s="25">
        <v>13.7753416131536</v>
      </c>
      <c r="YG23" s="25">
        <v>23.6149810081113</v>
      </c>
      <c r="YH23" s="25">
        <v>20.556384186693901</v>
      </c>
      <c r="YI23" s="25">
        <v>59.196221086246297</v>
      </c>
      <c r="YJ23" s="25">
        <v>38.6398368995524</v>
      </c>
      <c r="YK23" s="25">
        <v>5.0098955924765702</v>
      </c>
      <c r="YL23" s="25">
        <v>3.4134562924887999</v>
      </c>
      <c r="YM23" s="25">
        <v>0.525471197457269</v>
      </c>
      <c r="YN23" s="25">
        <v>11.4873022569746</v>
      </c>
      <c r="YO23" s="25">
        <v>21.568257789967699</v>
      </c>
      <c r="YP23" s="25">
        <v>19.5628248974255</v>
      </c>
      <c r="YQ23" s="25">
        <v>62.952649133811498</v>
      </c>
      <c r="YR23" s="25">
        <v>43.389824236385998</v>
      </c>
      <c r="YS23" s="25">
        <v>6.2820424559954802</v>
      </c>
      <c r="YT23" s="25">
        <v>3.99179081924617</v>
      </c>
      <c r="YU23" s="25">
        <v>0.71980908809606003</v>
      </c>
      <c r="YV23" s="25">
        <v>10.965851167759</v>
      </c>
      <c r="YW23" s="25">
        <v>19.808799178225101</v>
      </c>
      <c r="YX23" s="25">
        <v>18.1636723695573</v>
      </c>
      <c r="YY23" s="25">
        <v>64.350904083201002</v>
      </c>
      <c r="YZ23" s="25">
        <v>46.187231713643698</v>
      </c>
      <c r="ZA23" s="25">
        <v>7.53232292936202</v>
      </c>
      <c r="ZB23" s="25">
        <v>4.87444557081486</v>
      </c>
      <c r="ZC23" s="25">
        <v>0.80164990377218404</v>
      </c>
      <c r="ZD23" s="25">
        <v>10.5530800523702</v>
      </c>
      <c r="ZE23" s="25">
        <v>19.9839016410474</v>
      </c>
      <c r="ZF23" s="25">
        <v>15.1711357976319</v>
      </c>
      <c r="ZG23" s="25">
        <v>64.294077463780397</v>
      </c>
      <c r="ZH23" s="25">
        <v>49.122941666148499</v>
      </c>
      <c r="ZI23" s="25">
        <v>8.0111818682681992</v>
      </c>
      <c r="ZJ23" s="25">
        <v>5.1689408428019501</v>
      </c>
      <c r="ZK23" s="25">
        <v>0.75134491932999004</v>
      </c>
      <c r="ZL23" s="25">
        <v>8.9042975843069492</v>
      </c>
      <c r="ZM23" s="25">
        <v>20.374022625399199</v>
      </c>
      <c r="ZN23" s="25">
        <v>15.5824842236078</v>
      </c>
      <c r="ZO23" s="25">
        <v>64.672906949649601</v>
      </c>
      <c r="ZP23" s="25">
        <v>49.090422726041801</v>
      </c>
      <c r="ZQ23" s="25">
        <v>9.1501725409355501</v>
      </c>
      <c r="ZR23" s="25">
        <v>6.0487728406442702</v>
      </c>
      <c r="ZS23" s="25">
        <v>0.81347420702693096</v>
      </c>
      <c r="ZT23" s="25">
        <v>7.7921599876947196</v>
      </c>
      <c r="ZU23" s="25">
        <v>17.720714616069799</v>
      </c>
      <c r="ZV23" s="25">
        <v>17.6728797934807</v>
      </c>
      <c r="ZW23" s="25">
        <v>67.332686065073403</v>
      </c>
      <c r="ZX23" s="25">
        <v>49.659806271592799</v>
      </c>
      <c r="ZY23" s="25">
        <v>10.8212648757341</v>
      </c>
      <c r="ZZ23" s="25">
        <v>7.15443933116204</v>
      </c>
      <c r="AAA23" s="25">
        <v>1.0785771024491</v>
      </c>
      <c r="AAB23" s="25">
        <v>7.51561405695261</v>
      </c>
      <c r="AAC23" s="25">
        <v>15.2733046138466</v>
      </c>
      <c r="AAD23" s="25">
        <v>18.030490747971101</v>
      </c>
      <c r="AAE23" s="25">
        <v>68.608805981226993</v>
      </c>
      <c r="AAF23" s="25">
        <v>50.5783152332559</v>
      </c>
      <c r="AAG23" s="25">
        <v>13.3064935759223</v>
      </c>
      <c r="AAH23" s="25">
        <v>8.6022753479737801</v>
      </c>
      <c r="AAI23" s="25">
        <v>1.37603613112976</v>
      </c>
      <c r="AAJ23" s="25">
        <v>7.4174120355353903</v>
      </c>
      <c r="AAK23" s="25">
        <v>14.151396438636599</v>
      </c>
      <c r="AAL23" s="25">
        <v>15.9134623272673</v>
      </c>
      <c r="AAM23" s="25">
        <v>67.7254280691171</v>
      </c>
      <c r="AAN23" s="25">
        <v>51.811965741849697</v>
      </c>
      <c r="AAO23" s="25">
        <v>16.525749144618999</v>
      </c>
      <c r="AAP23" s="25">
        <v>10.705763456711001</v>
      </c>
      <c r="AAQ23" s="25">
        <v>1.7466494685973299</v>
      </c>
      <c r="AAR23" s="25">
        <v>7.1917281743591204</v>
      </c>
      <c r="AAS23" s="25">
        <v>13.9130694633833</v>
      </c>
      <c r="AAT23" s="25">
        <v>13.841809333573799</v>
      </c>
      <c r="AAU23" s="25">
        <v>65.3969164780749</v>
      </c>
      <c r="AAV23" s="25">
        <v>51.5551071445011</v>
      </c>
      <c r="AAW23" s="25">
        <v>19.758377208107898</v>
      </c>
      <c r="AAX23" s="25">
        <v>13.4982858841827</v>
      </c>
      <c r="AAY23" s="25">
        <v>2.15009813812989</v>
      </c>
      <c r="AAZ23" s="5">
        <v>895.2</v>
      </c>
      <c r="ABA23" s="5">
        <v>734.97799999999995</v>
      </c>
      <c r="ABB23" s="5">
        <v>592.63900000000001</v>
      </c>
      <c r="ABC23" s="5">
        <v>490.26</v>
      </c>
      <c r="ABD23" s="5">
        <v>398.51600000000002</v>
      </c>
      <c r="ABE23" s="5">
        <v>320.23200000000003</v>
      </c>
      <c r="ABF23" s="5">
        <v>215.67500000000001</v>
      </c>
      <c r="ABG23" s="5">
        <v>164.078</v>
      </c>
      <c r="ABH23" s="5">
        <v>140.80500000000001</v>
      </c>
      <c r="ABI23" s="5">
        <v>134.49700000000001</v>
      </c>
      <c r="ABJ23" s="5">
        <v>120.378</v>
      </c>
      <c r="ABK23" s="5">
        <v>101.974</v>
      </c>
      <c r="ABL23" s="5">
        <v>71.084999999999994</v>
      </c>
      <c r="ABM23" s="5">
        <v>52.006999999999998</v>
      </c>
      <c r="ABN23" s="5">
        <v>36.462000000000003</v>
      </c>
      <c r="ABO23" s="5">
        <v>22.63</v>
      </c>
      <c r="ABP23" s="5">
        <v>11.52</v>
      </c>
      <c r="ABQ23" s="5">
        <v>4.2880000000000003</v>
      </c>
      <c r="ABR23" s="5">
        <v>0.88700000000000001</v>
      </c>
      <c r="ABS23" s="5">
        <v>0.10100000000000001</v>
      </c>
      <c r="ABT23" s="5">
        <v>7.0000000000000001E-3</v>
      </c>
      <c r="ABU23" s="5">
        <v>979.58799999999997</v>
      </c>
      <c r="ABV23" s="5">
        <v>875.34100000000001</v>
      </c>
      <c r="ABW23" s="5">
        <v>891.63900000000001</v>
      </c>
      <c r="ABX23" s="5">
        <v>803.71799999999996</v>
      </c>
      <c r="ABY23" s="5">
        <v>818.34299999999996</v>
      </c>
      <c r="ABZ23" s="5">
        <v>766.44899999999996</v>
      </c>
      <c r="ACA23" s="5">
        <v>771.49199999999996</v>
      </c>
      <c r="ACB23" s="5">
        <v>686.02</v>
      </c>
      <c r="ACC23" s="5">
        <v>533.14700000000005</v>
      </c>
      <c r="ACD23" s="5">
        <v>405</v>
      </c>
      <c r="ACE23" s="5">
        <v>333.827</v>
      </c>
      <c r="ACF23" s="5">
        <v>286.46300000000002</v>
      </c>
      <c r="ACG23" s="5">
        <v>222.416</v>
      </c>
      <c r="ACH23" s="5">
        <v>166.71199999999999</v>
      </c>
      <c r="ACI23" s="5">
        <v>98.402000000000001</v>
      </c>
      <c r="ACJ23" s="5">
        <v>63.206000000000003</v>
      </c>
      <c r="ACK23" s="5">
        <v>36.042000000000002</v>
      </c>
      <c r="ACL23" s="5">
        <v>17.036000000000001</v>
      </c>
      <c r="ACM23" s="5">
        <v>4.5830000000000002</v>
      </c>
      <c r="ACN23" s="5">
        <v>0.60599999999999998</v>
      </c>
      <c r="ACO23" s="5">
        <v>3.5000000000000003E-2</v>
      </c>
      <c r="ACP23" s="5">
        <v>1214.819</v>
      </c>
      <c r="ACQ23" s="5">
        <v>1369.1959999999999</v>
      </c>
      <c r="ACR23" s="5">
        <v>1414.4770000000001</v>
      </c>
      <c r="ACS23" s="5">
        <v>1147.404</v>
      </c>
      <c r="ACT23" s="5">
        <v>968.43399999999997</v>
      </c>
      <c r="ACU23" s="5">
        <v>841.78499999999997</v>
      </c>
      <c r="ACV23" s="5">
        <v>923.09100000000001</v>
      </c>
      <c r="ACW23" s="5">
        <v>1018.244</v>
      </c>
      <c r="ACX23" s="5">
        <v>1087.425</v>
      </c>
      <c r="ACY23" s="5">
        <v>956.34</v>
      </c>
      <c r="ACZ23" s="5">
        <v>724.74400000000003</v>
      </c>
      <c r="ADA23" s="5">
        <v>524.37199999999996</v>
      </c>
      <c r="ADB23" s="5">
        <v>398.82600000000002</v>
      </c>
      <c r="ADC23" s="5">
        <v>307.78399999999999</v>
      </c>
      <c r="ADD23" s="5">
        <v>210.84200000000001</v>
      </c>
      <c r="ADE23" s="5">
        <v>131.953</v>
      </c>
      <c r="ADF23" s="5">
        <v>60.819000000000003</v>
      </c>
      <c r="ADG23" s="5">
        <v>23.779</v>
      </c>
      <c r="ADH23" s="5">
        <v>5.69</v>
      </c>
      <c r="ADI23" s="5">
        <v>0.84399999999999997</v>
      </c>
      <c r="ADJ23" s="5">
        <v>6.4000000000000001E-2</v>
      </c>
      <c r="ADK23" s="5">
        <v>1218.442</v>
      </c>
      <c r="ADL23" s="5">
        <v>1200.3309999999999</v>
      </c>
      <c r="ADM23" s="5">
        <v>1155.604</v>
      </c>
      <c r="ADN23" s="5">
        <v>1132.588</v>
      </c>
      <c r="ADO23" s="5">
        <v>1209.434</v>
      </c>
      <c r="ADP23" s="5">
        <v>1354.8779999999999</v>
      </c>
      <c r="ADQ23" s="5">
        <v>1398.338</v>
      </c>
      <c r="ADR23" s="5">
        <v>1140.068</v>
      </c>
      <c r="ADS23" s="5">
        <v>966.77099999999996</v>
      </c>
      <c r="ADT23" s="5">
        <v>836.89</v>
      </c>
      <c r="ADU23" s="5">
        <v>903.13900000000001</v>
      </c>
      <c r="ADV23" s="5">
        <v>972.56299999999999</v>
      </c>
      <c r="ADW23" s="5">
        <v>1002.849</v>
      </c>
      <c r="ADX23" s="5">
        <v>831.76400000000001</v>
      </c>
      <c r="ADY23" s="5">
        <v>567.92700000000002</v>
      </c>
      <c r="ADZ23" s="5">
        <v>341.78399999999999</v>
      </c>
      <c r="AEA23" s="5">
        <v>186.745</v>
      </c>
      <c r="AEB23" s="5">
        <v>80.099000000000004</v>
      </c>
      <c r="AEC23" s="5">
        <v>20.606999999999999</v>
      </c>
      <c r="AED23" s="5">
        <v>2.8730000000000002</v>
      </c>
      <c r="AEE23" s="5">
        <v>0.17399999999999999</v>
      </c>
      <c r="AEF23" s="5">
        <v>861.90099999999995</v>
      </c>
      <c r="AEG23" s="5">
        <v>710.52</v>
      </c>
      <c r="AEH23" s="5">
        <v>576.57500000000005</v>
      </c>
      <c r="AEI23" s="5">
        <v>481.76799999999997</v>
      </c>
      <c r="AEJ23" s="5">
        <v>397.22500000000002</v>
      </c>
      <c r="AEK23" s="5">
        <v>325.25599999999997</v>
      </c>
      <c r="AEL23" s="5">
        <v>203.66800000000001</v>
      </c>
      <c r="AEM23" s="5">
        <v>161.809</v>
      </c>
      <c r="AEN23" s="5">
        <v>142.20500000000001</v>
      </c>
      <c r="AEO23" s="5">
        <v>141.00899999999999</v>
      </c>
      <c r="AEP23" s="5">
        <v>116.297</v>
      </c>
      <c r="AEQ23" s="5">
        <v>93.379000000000005</v>
      </c>
      <c r="AER23" s="5">
        <v>74.072000000000003</v>
      </c>
      <c r="AES23" s="5">
        <v>55.728000000000002</v>
      </c>
      <c r="AET23" s="5">
        <v>39.347000000000001</v>
      </c>
      <c r="AEU23" s="5">
        <v>24.132000000000001</v>
      </c>
      <c r="AEV23" s="5">
        <v>12.084</v>
      </c>
      <c r="AEW23" s="5">
        <v>4.4429999999999996</v>
      </c>
      <c r="AEX23" s="5">
        <v>0.999</v>
      </c>
      <c r="AEY23" s="5">
        <v>0.129</v>
      </c>
      <c r="AEZ23" s="5">
        <v>1.0999999999999999E-2</v>
      </c>
      <c r="AFA23" s="5">
        <v>939.50800000000004</v>
      </c>
      <c r="AFB23" s="5">
        <v>841.46600000000001</v>
      </c>
      <c r="AFC23" s="5">
        <v>858.22400000000005</v>
      </c>
      <c r="AFD23" s="5">
        <v>771.54399999999998</v>
      </c>
      <c r="AFE23" s="5">
        <v>785.15700000000004</v>
      </c>
      <c r="AFF23" s="5">
        <v>730.03399999999999</v>
      </c>
      <c r="AFG23" s="5">
        <v>749.35599999999999</v>
      </c>
      <c r="AFH23" s="5">
        <v>700.32500000000005</v>
      </c>
      <c r="AFI23" s="5">
        <v>561.88900000000001</v>
      </c>
      <c r="AFJ23" s="5">
        <v>428.86500000000001</v>
      </c>
      <c r="AFK23" s="5">
        <v>355.61099999999999</v>
      </c>
      <c r="AFL23" s="5">
        <v>309.44499999999999</v>
      </c>
      <c r="AFM23" s="5">
        <v>242.73</v>
      </c>
      <c r="AFN23" s="5">
        <v>190.50700000000001</v>
      </c>
      <c r="AFO23" s="5">
        <v>110.91800000000001</v>
      </c>
      <c r="AFP23" s="5">
        <v>83.021000000000001</v>
      </c>
      <c r="AFQ23" s="5">
        <v>48.881</v>
      </c>
      <c r="AFR23" s="5">
        <v>24.85</v>
      </c>
      <c r="AFS23" s="5">
        <v>6.9580000000000002</v>
      </c>
      <c r="AFT23" s="5">
        <v>1.1739999999999999</v>
      </c>
      <c r="AFU23" s="5">
        <v>0.129</v>
      </c>
      <c r="AFV23" s="5">
        <v>1160.5419999999999</v>
      </c>
      <c r="AFW23" s="5">
        <v>1307.4359999999999</v>
      </c>
      <c r="AFX23" s="5">
        <v>1343.981</v>
      </c>
      <c r="AFY23" s="5">
        <v>1100.904</v>
      </c>
      <c r="AFZ23" s="5">
        <v>940.13</v>
      </c>
      <c r="AGA23" s="5">
        <v>816.10400000000004</v>
      </c>
      <c r="AGB23" s="5">
        <v>913.78599999999994</v>
      </c>
      <c r="AGC23" s="5">
        <v>1028.79</v>
      </c>
      <c r="AGD23" s="5">
        <v>1113.413</v>
      </c>
      <c r="AGE23" s="5">
        <v>998.71400000000006</v>
      </c>
      <c r="AGF23" s="5">
        <v>765.38300000000004</v>
      </c>
      <c r="AGG23" s="5">
        <v>556.10199999999998</v>
      </c>
      <c r="AGH23" s="5">
        <v>428.52100000000002</v>
      </c>
      <c r="AGI23" s="5">
        <v>340.93799999999999</v>
      </c>
      <c r="AGJ23" s="5">
        <v>241.97200000000001</v>
      </c>
      <c r="AGK23" s="5">
        <v>163.10900000000001</v>
      </c>
      <c r="AGL23" s="5">
        <v>76.489999999999995</v>
      </c>
      <c r="AGM23" s="5">
        <v>36.627000000000002</v>
      </c>
      <c r="AGN23" s="5">
        <v>10.513</v>
      </c>
      <c r="AGO23" s="5">
        <v>2.008</v>
      </c>
      <c r="AGP23" s="5">
        <v>0.17299999999999999</v>
      </c>
      <c r="AGQ23" s="5">
        <v>1164.1289999999999</v>
      </c>
      <c r="AGR23" s="5">
        <v>1147.559</v>
      </c>
      <c r="AGS23" s="5">
        <v>1105.8119999999999</v>
      </c>
      <c r="AGT23" s="5">
        <v>1085.1300000000001</v>
      </c>
      <c r="AGU23" s="5">
        <v>1158.546</v>
      </c>
      <c r="AGV23" s="5">
        <v>1298.777</v>
      </c>
      <c r="AGW23" s="5">
        <v>1337.327</v>
      </c>
      <c r="AGX23" s="5">
        <v>1104.8879999999999</v>
      </c>
      <c r="AGY23" s="5">
        <v>949.904</v>
      </c>
      <c r="AGZ23" s="5">
        <v>822.73900000000003</v>
      </c>
      <c r="AHA23" s="5">
        <v>910.18200000000002</v>
      </c>
      <c r="AHB23" s="5">
        <v>1009.4690000000001</v>
      </c>
      <c r="AHC23" s="5">
        <v>1071.077</v>
      </c>
      <c r="AHD23" s="5">
        <v>928.62400000000002</v>
      </c>
      <c r="AHE23" s="5">
        <v>665.45299999999997</v>
      </c>
      <c r="AHF23" s="5">
        <v>424.02600000000001</v>
      </c>
      <c r="AHG23" s="5">
        <v>252.22200000000001</v>
      </c>
      <c r="AHH23" s="5">
        <v>123.667</v>
      </c>
      <c r="AHI23" s="5">
        <v>38.308</v>
      </c>
      <c r="AHJ23" s="5">
        <v>7.0830000000000002</v>
      </c>
      <c r="AHK23" s="5">
        <v>0.53500000000000003</v>
      </c>
      <c r="AHL23" s="5">
        <v>972.02800000000002</v>
      </c>
      <c r="AHM23" s="5">
        <v>795.74099999999999</v>
      </c>
      <c r="AHN23" s="5">
        <v>645.48800000000006</v>
      </c>
      <c r="AHO23" s="5">
        <v>1575.2619999999999</v>
      </c>
      <c r="AHP23" s="5">
        <v>1603.5</v>
      </c>
      <c r="AHQ23" s="5">
        <v>1496.4829999999999</v>
      </c>
      <c r="AHR23" s="5">
        <v>2248.308</v>
      </c>
      <c r="AHS23" s="5">
        <v>1908.5640000000001</v>
      </c>
      <c r="AHT23" s="5">
        <v>1657.8889999999999</v>
      </c>
      <c r="AHU23" s="5">
        <v>2217.7179999999998</v>
      </c>
      <c r="AHV23" s="5">
        <v>2367.98</v>
      </c>
      <c r="AHW23" s="5">
        <v>2653.6550000000002</v>
      </c>
      <c r="AHX23" s="25">
        <v>4.4138716419943202</v>
      </c>
      <c r="AHY23" s="25">
        <v>2.8370848887332198</v>
      </c>
      <c r="AHZ23" s="25">
        <v>0.37271924899832898</v>
      </c>
      <c r="AIA23" s="25">
        <v>6.9524369967574398</v>
      </c>
      <c r="AIB23" s="25">
        <v>4.4134604024056898</v>
      </c>
      <c r="AIC23" s="25">
        <v>0.66554300681558898</v>
      </c>
      <c r="AID23" s="25">
        <v>8.5560484443248193</v>
      </c>
      <c r="AIE23" s="25">
        <v>5.5643146330654103</v>
      </c>
      <c r="AIF23" s="25">
        <v>0.68409320518625405</v>
      </c>
      <c r="AIG23" s="25">
        <v>18.366292928507999</v>
      </c>
      <c r="AIH23" s="25">
        <v>12.297199420862</v>
      </c>
      <c r="AII23" s="25">
        <v>1.7580508389440099</v>
      </c>
      <c r="AIJ23" s="25">
        <v>4.7697519783238498</v>
      </c>
      <c r="AIK23" s="25">
        <v>3.0948837968623102</v>
      </c>
      <c r="AIL23" s="25">
        <v>0.39945217212576301</v>
      </c>
      <c r="AIM23" s="25">
        <v>8.1135007788946094</v>
      </c>
      <c r="AIN23" s="25">
        <v>5.3364577593828901</v>
      </c>
      <c r="AIO23" s="25">
        <v>0.93806003071645505</v>
      </c>
      <c r="AIP23" s="25">
        <v>9.7436420414883198</v>
      </c>
      <c r="AIQ23" s="25">
        <v>6.5326972802195398</v>
      </c>
      <c r="AIR23" s="25">
        <v>0.94271265902951396</v>
      </c>
      <c r="AIS23" s="25">
        <v>21.143621641969901</v>
      </c>
      <c r="AIT23" s="25">
        <v>14.6934709475325</v>
      </c>
      <c r="AIU23" s="25">
        <v>2.54021915807557</v>
      </c>
      <c r="AIV23" s="31">
        <v>56.674357115129702</v>
      </c>
      <c r="AIW23" s="25">
        <v>52.576008622785601</v>
      </c>
      <c r="AIX23" s="25">
        <v>49.527518665079</v>
      </c>
      <c r="AIY23" s="25">
        <v>47.797478456253799</v>
      </c>
      <c r="AIZ23" s="25">
        <v>48.598986165594603</v>
      </c>
      <c r="AJA23" s="26">
        <v>48.566287339688401</v>
      </c>
      <c r="AJB23" s="25">
        <v>76.446641991646402</v>
      </c>
      <c r="AJC23" s="25">
        <v>90.200820905719397</v>
      </c>
      <c r="AJD23" s="25">
        <v>101.907954800304</v>
      </c>
      <c r="AJE23" s="25">
        <v>109.216057477852</v>
      </c>
      <c r="AJF23" s="25">
        <v>105.76560930564099</v>
      </c>
      <c r="AJG23" s="25">
        <v>105.90414766639999</v>
      </c>
      <c r="AJH23" s="25">
        <v>107.97356799469399</v>
      </c>
      <c r="AJI23" s="25">
        <v>106.339625142252</v>
      </c>
      <c r="AJJ23" s="25">
        <v>100.397279103464</v>
      </c>
      <c r="AJK23" s="25">
        <v>88.981497704503397</v>
      </c>
      <c r="AJL23" s="25">
        <v>79.709737213534595</v>
      </c>
      <c r="AJM23" s="25">
        <v>74.469905872113003</v>
      </c>
      <c r="AJN23" s="25">
        <v>68.929702209038794</v>
      </c>
      <c r="AJO23" s="25">
        <v>58.849550218992398</v>
      </c>
      <c r="AJP23" s="25">
        <v>55.397972141475101</v>
      </c>
      <c r="AJQ23" s="25">
        <v>55.535321361962502</v>
      </c>
      <c r="AJR23" s="25">
        <v>54.624254137600403</v>
      </c>
      <c r="AJS23" s="25">
        <v>48.516279156538303</v>
      </c>
      <c r="AJT23" s="25">
        <v>45.753884752581797</v>
      </c>
      <c r="AJU23" s="25">
        <v>47.655028326945697</v>
      </c>
      <c r="AJV23" s="25">
        <v>52.912408390885098</v>
      </c>
      <c r="AJW23" s="25">
        <v>58.281275310091701</v>
      </c>
      <c r="AJX23" s="25">
        <v>60.475099267084602</v>
      </c>
      <c r="AJY23" s="25">
        <v>59.569142602448999</v>
      </c>
      <c r="AJZ23" s="25">
        <v>57.020085274810903</v>
      </c>
      <c r="AKA23" s="25">
        <v>56.410881663866803</v>
      </c>
      <c r="AKB23" s="25">
        <v>58.3967488687396</v>
      </c>
      <c r="AKC23" s="25">
        <v>63.990745989946198</v>
      </c>
      <c r="AKD23" s="25">
        <v>69.159194505257105</v>
      </c>
      <c r="AKE23" s="25">
        <v>71.941837165728202</v>
      </c>
      <c r="AKF23" s="25">
        <v>73.161230378266893</v>
      </c>
      <c r="AKG23" s="25">
        <v>101.807675863283</v>
      </c>
      <c r="AKH23" s="25">
        <v>100.35148121458001</v>
      </c>
      <c r="AKI23" s="25">
        <v>94.342741702407196</v>
      </c>
      <c r="AKJ23" s="25">
        <v>82.968205560568805</v>
      </c>
      <c r="AKK23" s="25">
        <v>73.706449603985504</v>
      </c>
      <c r="AKL23" s="25">
        <v>68.617880307640306</v>
      </c>
      <c r="AKM23" s="25">
        <v>63.163360659101699</v>
      </c>
      <c r="AKN23" s="25">
        <v>52.508608456936798</v>
      </c>
      <c r="AKO23" s="25">
        <v>47.823182571288797</v>
      </c>
      <c r="AKP23" s="25">
        <v>47.495792611100804</v>
      </c>
      <c r="AKQ23" s="25">
        <v>45.271384248276398</v>
      </c>
      <c r="AKR23" s="25">
        <v>37.890772067384503</v>
      </c>
      <c r="AKS23" s="25">
        <v>33.215734255796299</v>
      </c>
      <c r="AKT23" s="25">
        <v>31.8474302623233</v>
      </c>
      <c r="AKU23" s="25">
        <v>32.271854353894497</v>
      </c>
      <c r="AKV23" s="25">
        <v>32.440608033163201</v>
      </c>
      <c r="AKW23" s="25">
        <v>31.277523268590802</v>
      </c>
      <c r="AKX23" s="25">
        <v>29.153935103400499</v>
      </c>
      <c r="AKY23" s="25">
        <v>27.053977392309999</v>
      </c>
      <c r="AKZ23" s="25">
        <v>25.9284160710856</v>
      </c>
      <c r="ALA23" s="25">
        <v>25.717879660778198</v>
      </c>
      <c r="ALB23" s="25">
        <v>26.158125505623602</v>
      </c>
      <c r="ALC23" s="25">
        <v>26.301371539449701</v>
      </c>
      <c r="ALD23" s="25">
        <v>25.867982548049401</v>
      </c>
      <c r="ALE23" s="25">
        <v>25.240689710015499</v>
      </c>
      <c r="ALF23" s="25">
        <v>6.1658921314111099</v>
      </c>
      <c r="ALG23" s="25">
        <v>5.9881439276722599</v>
      </c>
      <c r="ALH23" s="25">
        <v>6.0545374010565904</v>
      </c>
      <c r="ALI23" s="25">
        <v>6.0132921439345504</v>
      </c>
      <c r="ALJ23" s="25">
        <v>6.0032876095491101</v>
      </c>
      <c r="ALK23" s="25">
        <v>5.8520255644727603</v>
      </c>
      <c r="ALL23" s="25">
        <v>5.7663415499370299</v>
      </c>
      <c r="ALM23" s="25">
        <v>6.3409417620555697</v>
      </c>
      <c r="ALN23" s="25">
        <v>7.5747895701862298</v>
      </c>
      <c r="ALO23" s="25">
        <v>8.0395287508617397</v>
      </c>
      <c r="ALP23" s="25">
        <v>9.3528698893239408</v>
      </c>
      <c r="ALQ23" s="25">
        <v>10.6255070891538</v>
      </c>
      <c r="ALR23" s="25">
        <v>12.5381504967854</v>
      </c>
      <c r="ALS23" s="25">
        <v>15.8075980646224</v>
      </c>
      <c r="ALT23" s="25">
        <v>20.640554036990601</v>
      </c>
      <c r="ALU23" s="25">
        <v>25.8406672769285</v>
      </c>
      <c r="ALV23" s="25">
        <v>29.197575998493701</v>
      </c>
      <c r="ALW23" s="25">
        <v>30.415207499048599</v>
      </c>
      <c r="ALX23" s="25">
        <v>29.9661078825009</v>
      </c>
      <c r="ALY23" s="25">
        <v>30.482465592781299</v>
      </c>
      <c r="ALZ23" s="25">
        <v>32.678869207961398</v>
      </c>
      <c r="AMA23" s="25">
        <v>37.832620484322597</v>
      </c>
      <c r="AMB23" s="25">
        <v>42.857822965807401</v>
      </c>
      <c r="AMC23" s="25">
        <v>46.073854617678798</v>
      </c>
      <c r="AMD23" s="25">
        <v>47.920540668251398</v>
      </c>
    </row>
    <row r="24" spans="1:1018">
      <c r="A24" s="6" t="s">
        <v>85</v>
      </c>
      <c r="B24" s="5">
        <v>3204.431</v>
      </c>
      <c r="C24" s="5">
        <v>3292.692</v>
      </c>
      <c r="D24" s="5">
        <v>3386.7849999999999</v>
      </c>
      <c r="E24" s="5">
        <v>3484.7289999999998</v>
      </c>
      <c r="F24" s="5">
        <v>3583.7</v>
      </c>
      <c r="G24" s="5">
        <v>3681.62</v>
      </c>
      <c r="H24" s="5">
        <v>3777.3029999999999</v>
      </c>
      <c r="I24" s="5">
        <v>3870.9780000000001</v>
      </c>
      <c r="J24" s="5">
        <v>3963.614</v>
      </c>
      <c r="K24" s="5">
        <v>4056.8180000000002</v>
      </c>
      <c r="L24" s="5">
        <v>4151.5129999999999</v>
      </c>
      <c r="M24" s="5">
        <v>4248.0039999999999</v>
      </c>
      <c r="N24" s="5">
        <v>4344.991</v>
      </c>
      <c r="O24" s="5">
        <v>4439.7259999999997</v>
      </c>
      <c r="P24" s="5">
        <v>4528.5510000000004</v>
      </c>
      <c r="Q24" s="5">
        <v>4608.8649999999998</v>
      </c>
      <c r="R24" s="5">
        <v>4680.0039999999999</v>
      </c>
      <c r="S24" s="5">
        <v>4742.7479999999996</v>
      </c>
      <c r="T24" s="5">
        <v>4797.7359999999999</v>
      </c>
      <c r="U24" s="5">
        <v>4846.1459999999997</v>
      </c>
      <c r="V24" s="5">
        <v>4889.1679999999997</v>
      </c>
      <c r="W24" s="5">
        <v>4926.607</v>
      </c>
      <c r="X24" s="5">
        <v>4959.0290000000005</v>
      </c>
      <c r="Y24" s="5">
        <v>4989.4049999999997</v>
      </c>
      <c r="Z24" s="5">
        <v>5021.5879999999997</v>
      </c>
      <c r="AA24" s="5">
        <v>5058.3029999999999</v>
      </c>
      <c r="AB24" s="5">
        <v>5101.1270000000004</v>
      </c>
      <c r="AC24" s="5">
        <v>5149.4859999999999</v>
      </c>
      <c r="AD24" s="5">
        <v>5201.2659999999996</v>
      </c>
      <c r="AE24" s="5">
        <v>5253.2079999999996</v>
      </c>
      <c r="AF24" s="5">
        <v>5303.0330000000004</v>
      </c>
      <c r="AG24" s="5">
        <v>5349.8339999999998</v>
      </c>
      <c r="AH24" s="5">
        <v>5394.723</v>
      </c>
      <c r="AI24" s="5">
        <v>5439.79</v>
      </c>
      <c r="AJ24" s="5">
        <v>5488.0839999999998</v>
      </c>
      <c r="AK24" s="5">
        <v>5541.6260000000002</v>
      </c>
      <c r="AL24" s="5">
        <v>5601.1210000000001</v>
      </c>
      <c r="AM24" s="5">
        <v>5665.3519999999999</v>
      </c>
      <c r="AN24" s="5">
        <v>5732.0439999999999</v>
      </c>
      <c r="AO24" s="5">
        <v>5797.98</v>
      </c>
      <c r="AP24" s="5">
        <v>5860.7520000000004</v>
      </c>
      <c r="AQ24" s="5">
        <v>5919.6170000000002</v>
      </c>
      <c r="AR24" s="5">
        <v>5974.9949999999999</v>
      </c>
      <c r="AS24" s="5">
        <v>6027.134</v>
      </c>
      <c r="AT24" s="5">
        <v>6076.6620000000003</v>
      </c>
      <c r="AU24" s="5">
        <v>6124.0810000000001</v>
      </c>
      <c r="AV24" s="5">
        <v>6169.3</v>
      </c>
      <c r="AW24" s="5">
        <v>6212.0870000000004</v>
      </c>
      <c r="AX24" s="5">
        <v>6252.6040000000003</v>
      </c>
      <c r="AY24" s="5">
        <v>6291.058</v>
      </c>
      <c r="AZ24" s="5">
        <v>6327.68</v>
      </c>
      <c r="BA24" s="5">
        <v>6362.55</v>
      </c>
      <c r="BB24" s="5">
        <v>6395.7719999999999</v>
      </c>
      <c r="BC24" s="5">
        <v>6427.5990000000002</v>
      </c>
      <c r="BD24" s="5">
        <v>6458.3040000000001</v>
      </c>
      <c r="BE24" s="5">
        <v>6488.1369999999997</v>
      </c>
      <c r="BF24" s="5">
        <v>6517.1779999999999</v>
      </c>
      <c r="BG24" s="5">
        <v>6545.5309999999999</v>
      </c>
      <c r="BH24" s="5">
        <v>6573.3069999999998</v>
      </c>
      <c r="BI24" s="5">
        <v>6600.6180000000004</v>
      </c>
      <c r="BJ24" s="5">
        <v>6627.5420000000004</v>
      </c>
      <c r="BK24" s="5">
        <v>6654.1390000000001</v>
      </c>
      <c r="BL24" s="5">
        <v>6680.3980000000001</v>
      </c>
      <c r="BM24" s="5">
        <v>6706.2430000000004</v>
      </c>
      <c r="BN24" s="5">
        <v>6731.5450000000001</v>
      </c>
      <c r="BO24" s="5">
        <v>6756.1949999999997</v>
      </c>
      <c r="BP24" s="5">
        <v>6780.1620000000003</v>
      </c>
      <c r="BQ24" s="5">
        <v>6803.3850000000002</v>
      </c>
      <c r="BR24" s="5">
        <v>6825.73</v>
      </c>
      <c r="BS24" s="5">
        <v>6846.9979999999996</v>
      </c>
      <c r="BT24" s="5">
        <v>6867.0529999999999</v>
      </c>
      <c r="BU24" s="5">
        <v>6885.81</v>
      </c>
      <c r="BV24" s="5">
        <v>6903.2389999999996</v>
      </c>
      <c r="BW24" s="5">
        <v>6919.2470000000003</v>
      </c>
      <c r="BX24" s="5">
        <v>6933.7510000000002</v>
      </c>
      <c r="BY24" s="5">
        <v>6946.6779999999999</v>
      </c>
      <c r="BZ24" s="5">
        <v>6958.009</v>
      </c>
      <c r="CA24" s="5">
        <v>6967.7269999999999</v>
      </c>
      <c r="CB24" s="5">
        <v>6975.8649999999998</v>
      </c>
      <c r="CC24" s="5">
        <v>6982.4620000000004</v>
      </c>
      <c r="CD24" s="5">
        <v>6987.5720000000001</v>
      </c>
      <c r="CE24" s="5">
        <v>6991.1949999999997</v>
      </c>
      <c r="CF24" s="5">
        <v>6993.4110000000001</v>
      </c>
      <c r="CG24" s="5">
        <v>6994.2929999999997</v>
      </c>
      <c r="CH24" s="5">
        <v>6993.9769999999999</v>
      </c>
      <c r="CI24" s="5">
        <v>6992.5510000000004</v>
      </c>
      <c r="CJ24" s="5">
        <v>6990.11</v>
      </c>
      <c r="CK24" s="5">
        <v>6986.6769999999997</v>
      </c>
      <c r="CL24" s="5">
        <v>6982.3789999999999</v>
      </c>
      <c r="CM24" s="5">
        <v>6977.3119999999999</v>
      </c>
      <c r="CN24" s="5">
        <v>6971.5630000000001</v>
      </c>
      <c r="CO24" s="5">
        <v>6965.2070000000003</v>
      </c>
      <c r="CP24" s="5">
        <v>6958.2709999999997</v>
      </c>
      <c r="CQ24" s="5">
        <v>6950.8190000000004</v>
      </c>
      <c r="CR24" s="5">
        <v>6942.9040000000005</v>
      </c>
      <c r="CS24" s="5">
        <v>6934.5680000000002</v>
      </c>
      <c r="CT24" s="5">
        <v>6925.8310000000001</v>
      </c>
      <c r="CU24" s="5">
        <v>6916.7160000000003</v>
      </c>
      <c r="CV24" s="5">
        <v>6907.2089999999998</v>
      </c>
      <c r="CW24" s="5">
        <v>6897.2860000000001</v>
      </c>
      <c r="CX24" s="5">
        <v>6886.9309999999996</v>
      </c>
      <c r="CY24" s="5">
        <v>6876.125</v>
      </c>
      <c r="CZ24" s="5">
        <v>6864.8770000000004</v>
      </c>
      <c r="DA24" s="5">
        <v>6853.1620000000003</v>
      </c>
      <c r="DB24" s="5">
        <v>6840.9319999999998</v>
      </c>
      <c r="DC24" s="5">
        <v>6828.1719999999996</v>
      </c>
      <c r="DD24" s="5">
        <v>6814.8459999999995</v>
      </c>
      <c r="DE24" s="5">
        <v>6800.9549999999999</v>
      </c>
      <c r="DF24" s="5">
        <v>6786.4560000000001</v>
      </c>
      <c r="DG24" s="5">
        <v>6771.3320000000003</v>
      </c>
      <c r="DH24" s="5">
        <v>6755.54</v>
      </c>
      <c r="DI24" s="5">
        <v>6739.076</v>
      </c>
      <c r="DJ24" s="5">
        <v>6721.9089999999997</v>
      </c>
      <c r="DK24" s="5">
        <v>6704.0529999999999</v>
      </c>
      <c r="DL24" s="5">
        <v>6685.5050000000001</v>
      </c>
      <c r="DM24" s="5">
        <v>6666.2619999999997</v>
      </c>
      <c r="DN24" s="5">
        <v>6646.3159999999998</v>
      </c>
      <c r="DO24" s="5">
        <v>6625.674</v>
      </c>
      <c r="DP24" s="5">
        <v>6604.3159999999998</v>
      </c>
      <c r="DQ24" s="5">
        <v>6582.2479999999996</v>
      </c>
      <c r="DR24" s="5">
        <v>6559.4449999999997</v>
      </c>
      <c r="DS24" s="5">
        <v>3169.6089999999999</v>
      </c>
      <c r="DT24" s="5">
        <v>3258.54</v>
      </c>
      <c r="DU24" s="5">
        <v>3353.7350000000001</v>
      </c>
      <c r="DV24" s="5">
        <v>3452.6030000000001</v>
      </c>
      <c r="DW24" s="5">
        <v>3551.5650000000001</v>
      </c>
      <c r="DX24" s="5">
        <v>3647.97</v>
      </c>
      <c r="DY24" s="5">
        <v>3740.5509999999999</v>
      </c>
      <c r="DZ24" s="5">
        <v>3829.7550000000001</v>
      </c>
      <c r="EA24" s="5">
        <v>3916.7190000000001</v>
      </c>
      <c r="EB24" s="5">
        <v>4003.393</v>
      </c>
      <c r="EC24" s="5">
        <v>4090.9960000000001</v>
      </c>
      <c r="ED24" s="5">
        <v>4179.8469999999998</v>
      </c>
      <c r="EE24" s="5">
        <v>4268.8639999999996</v>
      </c>
      <c r="EF24" s="5">
        <v>4356.2079999999996</v>
      </c>
      <c r="EG24" s="5">
        <v>4439.3649999999998</v>
      </c>
      <c r="EH24" s="5">
        <v>4516.5349999999999</v>
      </c>
      <c r="EI24" s="5">
        <v>4587.3310000000001</v>
      </c>
      <c r="EJ24" s="5">
        <v>4652.3710000000001</v>
      </c>
      <c r="EK24" s="5">
        <v>4712.1260000000002</v>
      </c>
      <c r="EL24" s="5">
        <v>4767.4409999999998</v>
      </c>
      <c r="EM24" s="5">
        <v>4819.1790000000001</v>
      </c>
      <c r="EN24" s="5">
        <v>4867.308</v>
      </c>
      <c r="EO24" s="5">
        <v>4912.232</v>
      </c>
      <c r="EP24" s="5">
        <v>4955.8770000000004</v>
      </c>
      <c r="EQ24" s="5">
        <v>5000.6899999999996</v>
      </c>
      <c r="ER24" s="5">
        <v>5048.4750000000004</v>
      </c>
      <c r="ES24" s="5">
        <v>5100.0839999999998</v>
      </c>
      <c r="ET24" s="5">
        <v>5155.2430000000004</v>
      </c>
      <c r="EU24" s="5">
        <v>5213.1589999999997</v>
      </c>
      <c r="EV24" s="5">
        <v>5272.4830000000002</v>
      </c>
      <c r="EW24" s="5">
        <v>5332.2120000000004</v>
      </c>
      <c r="EX24" s="5">
        <v>5392.0379999999996</v>
      </c>
      <c r="EY24" s="5">
        <v>5452.27</v>
      </c>
      <c r="EZ24" s="5">
        <v>5513.1589999999997</v>
      </c>
      <c r="FA24" s="5">
        <v>5575.1109999999999</v>
      </c>
      <c r="FB24" s="5">
        <v>5638.3249999999998</v>
      </c>
      <c r="FC24" s="5">
        <v>5702.8209999999999</v>
      </c>
      <c r="FD24" s="5">
        <v>5768.0860000000002</v>
      </c>
      <c r="FE24" s="5">
        <v>5833.1589999999997</v>
      </c>
      <c r="FF24" s="5">
        <v>5896.741</v>
      </c>
      <c r="FG24" s="5">
        <v>5957.866</v>
      </c>
      <c r="FH24" s="5">
        <v>6016.1469999999999</v>
      </c>
      <c r="FI24" s="5">
        <v>6071.6610000000001</v>
      </c>
      <c r="FJ24" s="5">
        <v>6124.4369999999999</v>
      </c>
      <c r="FK24" s="5">
        <v>6174.7160000000003</v>
      </c>
      <c r="FL24" s="5">
        <v>6222.6670000000004</v>
      </c>
      <c r="FM24" s="5">
        <v>6268.2449999999999</v>
      </c>
      <c r="FN24" s="5">
        <v>6311.3779999999997</v>
      </c>
      <c r="FO24" s="5">
        <v>6352.2460000000001</v>
      </c>
      <c r="FP24" s="5">
        <v>6391.0820000000003</v>
      </c>
      <c r="FQ24" s="5">
        <v>6428.0839999999998</v>
      </c>
      <c r="FR24" s="5">
        <v>6463.3370000000004</v>
      </c>
      <c r="FS24" s="5">
        <v>6496.9170000000004</v>
      </c>
      <c r="FT24" s="5">
        <v>6529.027</v>
      </c>
      <c r="FU24" s="5">
        <v>6559.9089999999997</v>
      </c>
      <c r="FV24" s="5">
        <v>6589.74</v>
      </c>
      <c r="FW24" s="5">
        <v>6618.6040000000003</v>
      </c>
      <c r="FX24" s="5">
        <v>6646.5640000000003</v>
      </c>
      <c r="FY24" s="5">
        <v>6673.68</v>
      </c>
      <c r="FZ24" s="5">
        <v>6700.0309999999999</v>
      </c>
      <c r="GA24" s="5">
        <v>6725.6379999999999</v>
      </c>
      <c r="GB24" s="5">
        <v>6750.5460000000003</v>
      </c>
      <c r="GC24" s="5">
        <v>6774.7089999999998</v>
      </c>
      <c r="GD24" s="5">
        <v>6798.0550000000003</v>
      </c>
      <c r="GE24" s="5">
        <v>6820.4470000000001</v>
      </c>
      <c r="GF24" s="5">
        <v>6841.7629999999999</v>
      </c>
      <c r="GG24" s="5">
        <v>6861.9750000000004</v>
      </c>
      <c r="GH24" s="5">
        <v>6881.0119999999997</v>
      </c>
      <c r="GI24" s="5">
        <v>6898.7280000000001</v>
      </c>
      <c r="GJ24" s="5">
        <v>6914.9660000000003</v>
      </c>
      <c r="GK24" s="5">
        <v>6929.5469999999996</v>
      </c>
      <c r="GL24" s="5">
        <v>6942.4449999999997</v>
      </c>
      <c r="GM24" s="5">
        <v>6953.62</v>
      </c>
      <c r="GN24" s="5">
        <v>6963.0050000000001</v>
      </c>
      <c r="GO24" s="5">
        <v>6970.527</v>
      </c>
      <c r="GP24" s="5">
        <v>6976.1540000000005</v>
      </c>
      <c r="GQ24" s="5">
        <v>6979.8919999999998</v>
      </c>
      <c r="GR24" s="5">
        <v>6981.7349999999997</v>
      </c>
      <c r="GS24" s="5">
        <v>6981.7579999999998</v>
      </c>
      <c r="GT24" s="5">
        <v>6980.058</v>
      </c>
      <c r="GU24" s="5">
        <v>6976.7</v>
      </c>
      <c r="GV24" s="5">
        <v>6971.7780000000002</v>
      </c>
      <c r="GW24" s="5">
        <v>6965.335</v>
      </c>
      <c r="GX24" s="5">
        <v>6957.5150000000003</v>
      </c>
      <c r="GY24" s="5">
        <v>6948.4690000000001</v>
      </c>
      <c r="GZ24" s="5">
        <v>6938.35</v>
      </c>
      <c r="HA24" s="5">
        <v>6927.2520000000004</v>
      </c>
      <c r="HB24" s="5">
        <v>6915.2640000000001</v>
      </c>
      <c r="HC24" s="5">
        <v>6902.53</v>
      </c>
      <c r="HD24" s="5">
        <v>6889.1790000000001</v>
      </c>
      <c r="HE24" s="5">
        <v>6875.348</v>
      </c>
      <c r="HF24" s="5">
        <v>6861.1310000000003</v>
      </c>
      <c r="HG24" s="5">
        <v>6846.6009999999997</v>
      </c>
      <c r="HH24" s="5">
        <v>6831.8389999999999</v>
      </c>
      <c r="HI24" s="5">
        <v>6816.9189999999999</v>
      </c>
      <c r="HJ24" s="5">
        <v>6801.91</v>
      </c>
      <c r="HK24" s="5">
        <v>6786.8580000000002</v>
      </c>
      <c r="HL24" s="5">
        <v>6771.8180000000002</v>
      </c>
      <c r="HM24" s="5">
        <v>6756.8249999999998</v>
      </c>
      <c r="HN24" s="5">
        <v>6741.93</v>
      </c>
      <c r="HO24" s="5">
        <v>6727.1480000000001</v>
      </c>
      <c r="HP24" s="5">
        <v>6712.5029999999997</v>
      </c>
      <c r="HQ24" s="5">
        <v>6697.9880000000003</v>
      </c>
      <c r="HR24" s="5">
        <v>6683.5940000000001</v>
      </c>
      <c r="HS24" s="5">
        <v>6669.2860000000001</v>
      </c>
      <c r="HT24" s="5">
        <v>6655.0410000000002</v>
      </c>
      <c r="HU24" s="5">
        <v>6640.8360000000002</v>
      </c>
      <c r="HV24" s="5">
        <v>6626.634</v>
      </c>
      <c r="HW24" s="5">
        <v>6612.357</v>
      </c>
      <c r="HX24" s="5">
        <v>6597.92</v>
      </c>
      <c r="HY24" s="5">
        <v>6583.2439999999997</v>
      </c>
      <c r="HZ24" s="5">
        <v>6568.2529999999997</v>
      </c>
      <c r="IA24" s="5">
        <v>6552.92</v>
      </c>
      <c r="IB24" s="5">
        <v>6537.2070000000003</v>
      </c>
      <c r="IC24" s="5">
        <v>6521.0879999999997</v>
      </c>
      <c r="ID24" s="5">
        <v>6504.5330000000004</v>
      </c>
      <c r="IE24" s="5">
        <v>6487.4679999999998</v>
      </c>
      <c r="IF24" s="5">
        <v>6469.848</v>
      </c>
      <c r="IG24" s="5">
        <v>6451.6049999999996</v>
      </c>
      <c r="IH24" s="5">
        <v>6432.6350000000002</v>
      </c>
      <c r="II24" s="5">
        <v>6412.84</v>
      </c>
      <c r="IJ24" s="5">
        <v>6374.04</v>
      </c>
      <c r="IK24" s="5">
        <v>6551.232</v>
      </c>
      <c r="IL24" s="5">
        <v>6740.52</v>
      </c>
      <c r="IM24" s="5">
        <v>6937.3320000000003</v>
      </c>
      <c r="IN24" s="5">
        <v>7135.2650000000003</v>
      </c>
      <c r="IO24" s="5">
        <v>7329.59</v>
      </c>
      <c r="IP24" s="5">
        <v>7517.8540000000003</v>
      </c>
      <c r="IQ24" s="5">
        <v>7700.7330000000002</v>
      </c>
      <c r="IR24" s="5">
        <v>7880.3329999999996</v>
      </c>
      <c r="IS24" s="5">
        <v>8060.2110000000002</v>
      </c>
      <c r="IT24" s="5">
        <v>8242.509</v>
      </c>
      <c r="IU24" s="5">
        <v>8427.8510000000006</v>
      </c>
      <c r="IV24" s="5">
        <v>8613.8549999999996</v>
      </c>
      <c r="IW24" s="5">
        <v>8795.9339999999993</v>
      </c>
      <c r="IX24" s="5">
        <v>8967.9159999999993</v>
      </c>
      <c r="IY24" s="5">
        <v>9125.4</v>
      </c>
      <c r="IZ24" s="5">
        <v>9267.3349999999991</v>
      </c>
      <c r="JA24" s="5">
        <v>9395.1190000000006</v>
      </c>
      <c r="JB24" s="5">
        <v>9509.8619999999992</v>
      </c>
      <c r="JC24" s="5">
        <v>9613.5869999999995</v>
      </c>
      <c r="JD24" s="5">
        <v>9708.3469999999998</v>
      </c>
      <c r="JE24" s="5">
        <v>9793.9150000000009</v>
      </c>
      <c r="JF24" s="5">
        <v>9871.2610000000004</v>
      </c>
      <c r="JG24" s="5">
        <v>9945.2819999999992</v>
      </c>
      <c r="JH24" s="5">
        <v>10022.278</v>
      </c>
      <c r="JI24" s="5">
        <v>10106.778</v>
      </c>
      <c r="JJ24" s="5">
        <v>10201.210999999999</v>
      </c>
      <c r="JK24" s="5">
        <v>10304.728999999999</v>
      </c>
      <c r="JL24" s="5">
        <v>10414.424999999999</v>
      </c>
      <c r="JM24" s="5">
        <v>10525.691000000001</v>
      </c>
      <c r="JN24" s="5">
        <v>10635.245000000001</v>
      </c>
      <c r="JO24" s="5">
        <v>10741.871999999999</v>
      </c>
      <c r="JP24" s="5">
        <v>10846.993</v>
      </c>
      <c r="JQ24" s="5">
        <v>10952.949000000001</v>
      </c>
      <c r="JR24" s="5">
        <v>11063.195</v>
      </c>
      <c r="JS24" s="5">
        <v>11179.950999999999</v>
      </c>
      <c r="JT24" s="5">
        <v>11303.941999999999</v>
      </c>
      <c r="JU24" s="5">
        <v>11433.438</v>
      </c>
      <c r="JV24" s="5">
        <v>11565.203</v>
      </c>
      <c r="JW24" s="5">
        <v>11694.721</v>
      </c>
      <c r="JX24" s="5">
        <v>11818.618</v>
      </c>
      <c r="JY24" s="5">
        <v>11935.763999999999</v>
      </c>
      <c r="JZ24" s="5">
        <v>12046.656000000001</v>
      </c>
      <c r="KA24" s="5">
        <v>12151.571</v>
      </c>
      <c r="KB24" s="5">
        <v>12251.378000000001</v>
      </c>
      <c r="KC24" s="5">
        <v>12346.748</v>
      </c>
      <c r="KD24" s="5">
        <v>12437.545</v>
      </c>
      <c r="KE24" s="5">
        <v>12523.465</v>
      </c>
      <c r="KF24" s="5">
        <v>12604.85</v>
      </c>
      <c r="KG24" s="5">
        <v>12682.14</v>
      </c>
      <c r="KH24" s="5">
        <v>12755.763999999999</v>
      </c>
      <c r="KI24" s="5">
        <v>12825.887000000001</v>
      </c>
      <c r="KJ24" s="5">
        <v>12892.689</v>
      </c>
      <c r="KK24" s="5">
        <v>12956.626</v>
      </c>
      <c r="KL24" s="5">
        <v>13018.213</v>
      </c>
      <c r="KM24" s="5">
        <v>13077.877</v>
      </c>
      <c r="KN24" s="5">
        <v>13135.781999999999</v>
      </c>
      <c r="KO24" s="5">
        <v>13192.094999999999</v>
      </c>
      <c r="KP24" s="5">
        <v>13246.986999999999</v>
      </c>
      <c r="KQ24" s="5">
        <v>13300.648999999999</v>
      </c>
      <c r="KR24" s="5">
        <v>13353.18</v>
      </c>
      <c r="KS24" s="5">
        <v>13404.684999999999</v>
      </c>
      <c r="KT24" s="5">
        <v>13455.107</v>
      </c>
      <c r="KU24" s="5">
        <v>13504.298000000001</v>
      </c>
      <c r="KV24" s="5">
        <v>13551.992</v>
      </c>
      <c r="KW24" s="5">
        <v>13597.958000000001</v>
      </c>
      <c r="KX24" s="5">
        <v>13642.137000000001</v>
      </c>
      <c r="KY24" s="5">
        <v>13684.397000000001</v>
      </c>
      <c r="KZ24" s="5">
        <v>13724.458000000001</v>
      </c>
      <c r="LA24" s="5">
        <v>13761.964</v>
      </c>
      <c r="LB24" s="5">
        <v>13796.6</v>
      </c>
      <c r="LC24" s="5">
        <v>13828.254999999999</v>
      </c>
      <c r="LD24" s="5">
        <v>13856.859</v>
      </c>
      <c r="LE24" s="5">
        <v>13882.252</v>
      </c>
      <c r="LF24" s="5">
        <v>13904.278</v>
      </c>
      <c r="LG24" s="5">
        <v>13922.832</v>
      </c>
      <c r="LH24" s="5">
        <v>13937.901</v>
      </c>
      <c r="LI24" s="5">
        <v>13949.462</v>
      </c>
      <c r="LJ24" s="5">
        <v>13957.623</v>
      </c>
      <c r="LK24" s="5">
        <v>13962.52</v>
      </c>
      <c r="LL24" s="5">
        <v>13964.272000000001</v>
      </c>
      <c r="LM24" s="5">
        <v>13962.973</v>
      </c>
      <c r="LN24" s="5">
        <v>13958.745999999999</v>
      </c>
      <c r="LO24" s="5">
        <v>13951.808000000001</v>
      </c>
      <c r="LP24" s="5">
        <v>13942.446</v>
      </c>
      <c r="LQ24" s="5">
        <v>13930.901</v>
      </c>
      <c r="LR24" s="5">
        <v>13917.361999999999</v>
      </c>
      <c r="LS24" s="5">
        <v>13901.941000000001</v>
      </c>
      <c r="LT24" s="5">
        <v>13884.909</v>
      </c>
      <c r="LU24" s="5">
        <v>13866.491</v>
      </c>
      <c r="LV24" s="5">
        <v>13846.911</v>
      </c>
      <c r="LW24" s="5">
        <v>13826.338</v>
      </c>
      <c r="LX24" s="5">
        <v>13804.871999999999</v>
      </c>
      <c r="LY24" s="5">
        <v>13782.657999999999</v>
      </c>
      <c r="LZ24" s="5">
        <v>13759.823</v>
      </c>
      <c r="MA24" s="5">
        <v>13736.477999999999</v>
      </c>
      <c r="MB24" s="5">
        <v>13712.689</v>
      </c>
      <c r="MC24" s="5">
        <v>13688.534</v>
      </c>
      <c r="MD24" s="5">
        <v>13664.034</v>
      </c>
      <c r="ME24" s="5">
        <v>13639.216</v>
      </c>
      <c r="MF24" s="5">
        <v>13614.079</v>
      </c>
      <c r="MG24" s="5">
        <v>13588.628000000001</v>
      </c>
      <c r="MH24" s="5">
        <v>13562.865</v>
      </c>
      <c r="MI24" s="5">
        <v>13536.755999999999</v>
      </c>
      <c r="MJ24" s="5">
        <v>13510.218000000001</v>
      </c>
      <c r="MK24" s="5">
        <v>13483.213</v>
      </c>
      <c r="ML24" s="5">
        <v>13455.682000000001</v>
      </c>
      <c r="MM24" s="5">
        <v>13427.589</v>
      </c>
      <c r="MN24" s="5">
        <v>13398.813</v>
      </c>
      <c r="MO24" s="5">
        <v>13369.252</v>
      </c>
      <c r="MP24" s="5">
        <v>13338.784</v>
      </c>
      <c r="MQ24" s="5">
        <v>13307.329</v>
      </c>
      <c r="MR24" s="5">
        <v>13274.829</v>
      </c>
      <c r="MS24" s="5">
        <v>13241.26</v>
      </c>
      <c r="MT24" s="5">
        <v>13206.593000000001</v>
      </c>
      <c r="MU24" s="5">
        <v>13170.795</v>
      </c>
      <c r="MV24" s="5">
        <v>13133.784</v>
      </c>
      <c r="MW24" s="5">
        <v>13095.522000000001</v>
      </c>
      <c r="MX24" s="5">
        <v>13055.921</v>
      </c>
      <c r="MY24" s="5">
        <v>13014.883</v>
      </c>
      <c r="MZ24" s="5">
        <v>12972.285</v>
      </c>
      <c r="NA24" s="16">
        <v>2.794</v>
      </c>
      <c r="NB24" s="16">
        <v>2.3479999999999999</v>
      </c>
      <c r="NC24" s="16">
        <v>2.0350000000000001</v>
      </c>
      <c r="ND24" s="16">
        <v>1.2390000000000001</v>
      </c>
      <c r="NE24" s="16">
        <v>0.80400000000000005</v>
      </c>
      <c r="NF24" s="16">
        <v>1.0189999999999999</v>
      </c>
      <c r="NG24" s="16">
        <v>0.999</v>
      </c>
      <c r="NH24" s="16">
        <v>1.111</v>
      </c>
      <c r="NI24" s="16">
        <v>0.874</v>
      </c>
      <c r="NJ24" s="16">
        <v>0.65200000000000002</v>
      </c>
      <c r="NK24" s="16">
        <v>0.499</v>
      </c>
      <c r="NL24" s="16">
        <v>0.41699999999999998</v>
      </c>
      <c r="NM24" s="16">
        <v>0.36299999999999999</v>
      </c>
      <c r="NN24" s="16">
        <v>0.28999999999999998</v>
      </c>
      <c r="NO24" s="16">
        <v>0.182</v>
      </c>
      <c r="NP24" s="16">
        <v>5.8999999999999997E-2</v>
      </c>
      <c r="NQ24" s="16">
        <v>-4.8000000000000001E-2</v>
      </c>
      <c r="NR24" s="16">
        <v>-0.121</v>
      </c>
      <c r="NS24" s="16">
        <v>-0.16</v>
      </c>
      <c r="NT24" s="16">
        <v>-0.17899999999999999</v>
      </c>
      <c r="NU24" s="16">
        <v>-0.193</v>
      </c>
      <c r="NV24" s="16">
        <v>-0.215</v>
      </c>
      <c r="NW24" s="16">
        <v>-0.253</v>
      </c>
      <c r="NX24" s="182">
        <v>-0.30399999999999999</v>
      </c>
      <c r="NY24" s="16">
        <v>62.76</v>
      </c>
      <c r="NZ24" s="16">
        <v>65.349999999999994</v>
      </c>
      <c r="OA24" s="16">
        <v>68.12</v>
      </c>
      <c r="OB24" s="16">
        <v>70.08</v>
      </c>
      <c r="OC24" s="16">
        <v>71.44</v>
      </c>
      <c r="OD24" s="16">
        <v>72.3</v>
      </c>
      <c r="OE24" s="16">
        <v>73.400000000000006</v>
      </c>
      <c r="OF24" s="16">
        <v>74.39</v>
      </c>
      <c r="OG24" s="16">
        <v>75.37</v>
      </c>
      <c r="OH24" s="16">
        <v>76.33</v>
      </c>
      <c r="OI24" s="16">
        <v>77.27</v>
      </c>
      <c r="OJ24" s="16">
        <v>78.2</v>
      </c>
      <c r="OK24" s="16">
        <v>79.14</v>
      </c>
      <c r="OL24" s="16">
        <v>80.06</v>
      </c>
      <c r="OM24" s="16">
        <v>80.97</v>
      </c>
      <c r="ON24" s="16">
        <v>81.86</v>
      </c>
      <c r="OO24" s="16">
        <v>82.67</v>
      </c>
      <c r="OP24" s="16">
        <v>83.38</v>
      </c>
      <c r="OQ24" s="16">
        <v>84.01</v>
      </c>
      <c r="OR24" s="16">
        <v>84.55</v>
      </c>
      <c r="OS24" s="16">
        <v>85.05</v>
      </c>
      <c r="OT24" s="16">
        <v>85.51</v>
      </c>
      <c r="OU24" s="16">
        <v>86</v>
      </c>
      <c r="OV24" s="16">
        <v>86.49</v>
      </c>
      <c r="OW24" s="16">
        <v>65.91</v>
      </c>
      <c r="OX24" s="16">
        <v>69.069999999999993</v>
      </c>
      <c r="OY24" s="16">
        <v>72.75</v>
      </c>
      <c r="OZ24" s="16">
        <v>75.11</v>
      </c>
      <c r="PA24" s="16">
        <v>76.3</v>
      </c>
      <c r="PB24" s="16">
        <v>77.19</v>
      </c>
      <c r="PC24" s="16">
        <v>77.59</v>
      </c>
      <c r="PD24" s="16">
        <v>78.459999999999994</v>
      </c>
      <c r="PE24" s="16">
        <v>79.34</v>
      </c>
      <c r="PF24" s="16">
        <v>80.16</v>
      </c>
      <c r="PG24" s="16">
        <v>80.92</v>
      </c>
      <c r="PH24" s="16">
        <v>81.62</v>
      </c>
      <c r="PI24" s="16">
        <v>82.3</v>
      </c>
      <c r="PJ24" s="16">
        <v>82.95</v>
      </c>
      <c r="PK24" s="16">
        <v>83.57</v>
      </c>
      <c r="PL24" s="16">
        <v>84.18</v>
      </c>
      <c r="PM24" s="16">
        <v>84.76</v>
      </c>
      <c r="PN24" s="16">
        <v>85.32</v>
      </c>
      <c r="PO24" s="16">
        <v>85.88</v>
      </c>
      <c r="PP24" s="16">
        <v>86.42</v>
      </c>
      <c r="PQ24" s="16">
        <v>86.97</v>
      </c>
      <c r="PR24" s="16">
        <v>87.5</v>
      </c>
      <c r="PS24" s="16">
        <v>88.03</v>
      </c>
      <c r="PT24" s="16">
        <v>88.58</v>
      </c>
      <c r="PU24" s="16">
        <v>64.257000000000005</v>
      </c>
      <c r="PV24" s="16">
        <v>67.132999999999996</v>
      </c>
      <c r="PW24" s="16">
        <v>70.314999999999998</v>
      </c>
      <c r="PX24" s="16">
        <v>72.429000000000002</v>
      </c>
      <c r="PY24" s="16">
        <v>73.721999999999994</v>
      </c>
      <c r="PZ24" s="16">
        <v>74.634</v>
      </c>
      <c r="QA24" s="16">
        <v>75.451999999999998</v>
      </c>
      <c r="QB24" s="16">
        <v>76.412000000000006</v>
      </c>
      <c r="QC24" s="16">
        <v>77.361999999999995</v>
      </c>
      <c r="QD24" s="16">
        <v>78.268000000000001</v>
      </c>
      <c r="QE24" s="16">
        <v>79.131</v>
      </c>
      <c r="QF24" s="16">
        <v>79.950999999999993</v>
      </c>
      <c r="QG24" s="16">
        <v>80.762</v>
      </c>
      <c r="QH24" s="16">
        <v>81.543999999999997</v>
      </c>
      <c r="QI24" s="16">
        <v>82.305999999999997</v>
      </c>
      <c r="QJ24" s="16">
        <v>83.039000000000001</v>
      </c>
      <c r="QK24" s="16">
        <v>83.724000000000004</v>
      </c>
      <c r="QL24" s="16">
        <v>84.349000000000004</v>
      </c>
      <c r="QM24" s="16">
        <v>84.936999999999998</v>
      </c>
      <c r="QN24" s="16">
        <v>85.471000000000004</v>
      </c>
      <c r="QO24" s="16">
        <v>85.983999999999995</v>
      </c>
      <c r="QP24" s="16">
        <v>86.483000000000004</v>
      </c>
      <c r="QQ24" s="16">
        <v>86.988</v>
      </c>
      <c r="QR24" s="16">
        <v>87.506</v>
      </c>
      <c r="QS24" s="5">
        <v>65.835999999999999</v>
      </c>
      <c r="QT24" s="5">
        <v>48.762</v>
      </c>
      <c r="QU24" s="5">
        <v>35.206000000000003</v>
      </c>
      <c r="QV24" s="5">
        <v>28.667000000000002</v>
      </c>
      <c r="QW24" s="5">
        <v>22.992999999999999</v>
      </c>
      <c r="QX24" s="5">
        <v>18.010999999999999</v>
      </c>
      <c r="QY24" s="5">
        <v>14.557</v>
      </c>
      <c r="QZ24" s="5">
        <v>12.678000000000001</v>
      </c>
      <c r="RA24" s="5">
        <v>10.555</v>
      </c>
      <c r="RB24" s="5">
        <v>8.8960000000000008</v>
      </c>
      <c r="RC24" s="5">
        <v>7.5970000000000004</v>
      </c>
      <c r="RD24" s="5">
        <v>6.5570000000000004</v>
      </c>
      <c r="RE24" s="5">
        <v>5.6879999999999997</v>
      </c>
      <c r="RF24" s="5">
        <v>4.9649999999999999</v>
      </c>
      <c r="RG24" s="5">
        <v>4.4480000000000004</v>
      </c>
      <c r="RH24" s="5">
        <v>4.0129999999999999</v>
      </c>
      <c r="RI24" s="5">
        <v>3.641</v>
      </c>
      <c r="RJ24" s="5">
        <v>3.3220000000000001</v>
      </c>
      <c r="RK24" s="5">
        <v>3.0339999999999998</v>
      </c>
      <c r="RL24" s="5">
        <v>2.7879999999999998</v>
      </c>
      <c r="RM24" s="5">
        <v>2.5640000000000001</v>
      </c>
      <c r="RN24" s="5">
        <v>2.363</v>
      </c>
      <c r="RO24" s="5">
        <v>2.1840000000000002</v>
      </c>
      <c r="RP24" s="5">
        <v>2.0150000000000001</v>
      </c>
      <c r="RQ24" s="5">
        <v>76.793000000000006</v>
      </c>
      <c r="RR24" s="5">
        <v>56.942999999999998</v>
      </c>
      <c r="RS24" s="5">
        <v>40.552999999999997</v>
      </c>
      <c r="RT24" s="5">
        <v>32.991</v>
      </c>
      <c r="RU24" s="5">
        <v>25.562999999999999</v>
      </c>
      <c r="RV24" s="5">
        <v>19.581</v>
      </c>
      <c r="RW24" s="5">
        <v>15.37</v>
      </c>
      <c r="RX24" s="5">
        <v>13.452999999999999</v>
      </c>
      <c r="RY24" s="5">
        <v>11.214</v>
      </c>
      <c r="RZ24" s="5">
        <v>9.4770000000000003</v>
      </c>
      <c r="SA24" s="5">
        <v>8.1150000000000002</v>
      </c>
      <c r="SB24" s="5">
        <v>7.0369999999999999</v>
      </c>
      <c r="SC24" s="5">
        <v>6.1369999999999996</v>
      </c>
      <c r="SD24" s="5">
        <v>5.3869999999999996</v>
      </c>
      <c r="SE24" s="5">
        <v>4.8470000000000004</v>
      </c>
      <c r="SF24" s="5">
        <v>4.3929999999999998</v>
      </c>
      <c r="SG24" s="5">
        <v>4.0039999999999996</v>
      </c>
      <c r="SH24" s="5">
        <v>3.669</v>
      </c>
      <c r="SI24" s="5">
        <v>3.3660000000000001</v>
      </c>
      <c r="SJ24" s="5">
        <v>3.1070000000000002</v>
      </c>
      <c r="SK24" s="5">
        <v>2.87</v>
      </c>
      <c r="SL24" s="5">
        <v>2.657</v>
      </c>
      <c r="SM24" s="5">
        <v>2.4670000000000001</v>
      </c>
      <c r="SN24" s="5">
        <v>2.2850000000000001</v>
      </c>
      <c r="SO24" s="16">
        <v>4.82</v>
      </c>
      <c r="SP24" s="16">
        <v>4.0019</v>
      </c>
      <c r="SQ24" s="16">
        <v>2.98</v>
      </c>
      <c r="SR24" s="16">
        <v>2.3435000000000001</v>
      </c>
      <c r="SS24" s="16">
        <v>2.04</v>
      </c>
      <c r="ST24" s="16">
        <v>2.0238999999999998</v>
      </c>
      <c r="SU24" s="16">
        <v>2.2521</v>
      </c>
      <c r="SV24" s="16">
        <v>2.2000000000000002</v>
      </c>
      <c r="SW24" s="16">
        <v>2.0962000000000001</v>
      </c>
      <c r="SX24" s="16">
        <v>2.0165999999999999</v>
      </c>
      <c r="SY24" s="16">
        <v>1.9607000000000001</v>
      </c>
      <c r="SZ24" s="16">
        <v>1.9144000000000001</v>
      </c>
      <c r="TA24" s="16">
        <v>1.877</v>
      </c>
      <c r="TB24" s="16">
        <v>1.8494999999999999</v>
      </c>
      <c r="TC24" s="16">
        <v>1.8283</v>
      </c>
      <c r="TD24" s="16">
        <v>1.8154999999999999</v>
      </c>
      <c r="TE24" s="16">
        <v>1.8032999999999999</v>
      </c>
      <c r="TF24" s="16">
        <v>1.7961</v>
      </c>
      <c r="TG24" s="16">
        <v>1.7905</v>
      </c>
      <c r="TH24" s="16">
        <v>1.7873000000000001</v>
      </c>
      <c r="TI24" s="16">
        <v>1.7830999999999999</v>
      </c>
      <c r="TJ24" s="16">
        <v>1.7811999999999999</v>
      </c>
      <c r="TK24" s="16">
        <v>1.7806999999999999</v>
      </c>
      <c r="TL24" s="16">
        <v>1.7786</v>
      </c>
      <c r="TM24" s="5">
        <v>980.38099999999997</v>
      </c>
      <c r="TN24" s="5">
        <v>1680.232</v>
      </c>
      <c r="TO24" s="5">
        <v>1331.702</v>
      </c>
      <c r="TP24" s="5">
        <v>2132.6410000000001</v>
      </c>
      <c r="TQ24" s="5">
        <v>249.084</v>
      </c>
      <c r="TR24" s="5">
        <v>1050.367</v>
      </c>
      <c r="TS24" s="5">
        <v>1826.5150000000001</v>
      </c>
      <c r="TT24" s="5">
        <v>1510.123</v>
      </c>
      <c r="TU24" s="5">
        <v>2616.4290000000001</v>
      </c>
      <c r="TV24" s="5">
        <v>326.15600000000001</v>
      </c>
      <c r="TW24" s="5">
        <v>1066.961</v>
      </c>
      <c r="TX24" s="5">
        <v>2000.3440000000001</v>
      </c>
      <c r="TY24" s="5">
        <v>1621.89</v>
      </c>
      <c r="TZ24" s="5">
        <v>3151.9229999999998</v>
      </c>
      <c r="UA24" s="5">
        <v>401.39100000000002</v>
      </c>
      <c r="UB24" s="5">
        <v>959.01499999999999</v>
      </c>
      <c r="UC24" s="5">
        <v>2125.2429999999999</v>
      </c>
      <c r="UD24" s="5">
        <v>1799.307</v>
      </c>
      <c r="UE24" s="5">
        <v>3734.739</v>
      </c>
      <c r="UF24" s="5">
        <v>507.096</v>
      </c>
      <c r="UG24" s="5">
        <v>840.66600000000005</v>
      </c>
      <c r="UH24" s="5">
        <v>2028.452</v>
      </c>
      <c r="UI24" s="5">
        <v>1972.961</v>
      </c>
      <c r="UJ24" s="5">
        <v>4213.0309999999999</v>
      </c>
      <c r="UK24" s="5">
        <v>653.23699999999997</v>
      </c>
      <c r="UL24" s="5">
        <v>796.74900000000002</v>
      </c>
      <c r="UM24" s="5">
        <v>1779.653</v>
      </c>
      <c r="UN24" s="5">
        <v>2093.6640000000002</v>
      </c>
      <c r="UO24" s="5">
        <v>4689.75</v>
      </c>
      <c r="UP24" s="5">
        <v>746.96199999999999</v>
      </c>
      <c r="UQ24" s="5">
        <v>860.06799999999998</v>
      </c>
      <c r="UR24" s="5">
        <v>1621.471</v>
      </c>
      <c r="US24" s="5">
        <v>1984.2819999999999</v>
      </c>
      <c r="UT24" s="5">
        <v>5373.2470000000003</v>
      </c>
      <c r="UU24" s="5">
        <v>796.17700000000002</v>
      </c>
      <c r="UV24" s="5">
        <v>1015.1369999999999</v>
      </c>
      <c r="UW24" s="5">
        <v>1644.5740000000001</v>
      </c>
      <c r="UX24" s="5">
        <v>1737.192</v>
      </c>
      <c r="UY24" s="5">
        <v>5926.1040000000003</v>
      </c>
      <c r="UZ24" s="5">
        <v>856.94399999999996</v>
      </c>
      <c r="VA24" s="5">
        <v>1004.154</v>
      </c>
      <c r="VB24" s="5">
        <v>1866.671</v>
      </c>
      <c r="VC24" s="5">
        <v>1608.1590000000001</v>
      </c>
      <c r="VD24" s="5">
        <v>6290.9719999999998</v>
      </c>
      <c r="VE24" s="5">
        <v>1048.662</v>
      </c>
      <c r="VF24" s="5">
        <v>917.80200000000002</v>
      </c>
      <c r="VG24" s="5">
        <v>2015.106</v>
      </c>
      <c r="VH24" s="5">
        <v>1631.146</v>
      </c>
      <c r="VI24" s="5">
        <v>6485.1930000000002</v>
      </c>
      <c r="VJ24" s="5">
        <v>1297.501</v>
      </c>
      <c r="VK24" s="5">
        <v>831.60599999999999</v>
      </c>
      <c r="VL24" s="5">
        <v>1918.2239999999999</v>
      </c>
      <c r="VM24" s="5">
        <v>1853.2349999999999</v>
      </c>
      <c r="VN24" s="5">
        <v>6558.2950000000001</v>
      </c>
      <c r="VO24" s="5">
        <v>1594.404</v>
      </c>
      <c r="VP24" s="5">
        <v>789.53300000000002</v>
      </c>
      <c r="VQ24" s="5">
        <v>1746.1320000000001</v>
      </c>
      <c r="VR24" s="5">
        <v>2001.771</v>
      </c>
      <c r="VS24" s="5">
        <v>6653.0860000000002</v>
      </c>
      <c r="VT24" s="5">
        <v>1887.355</v>
      </c>
      <c r="VU24" s="5">
        <v>797.33500000000004</v>
      </c>
      <c r="VV24" s="5">
        <v>1618.1949999999999</v>
      </c>
      <c r="VW24" s="5">
        <v>1905.547</v>
      </c>
      <c r="VX24" s="5">
        <v>6901.4179999999997</v>
      </c>
      <c r="VY24" s="5">
        <v>2130.6849999999999</v>
      </c>
      <c r="VZ24" s="5">
        <v>822.452</v>
      </c>
      <c r="WA24" s="5">
        <v>1584.117</v>
      </c>
      <c r="WB24" s="5">
        <v>1734.18</v>
      </c>
      <c r="WC24" s="5">
        <v>7033.2290000000003</v>
      </c>
      <c r="WD24" s="5">
        <v>2423.98</v>
      </c>
      <c r="WE24" s="5">
        <v>826.52700000000004</v>
      </c>
      <c r="WF24" s="5">
        <v>1617.1420000000001</v>
      </c>
      <c r="WG24" s="5">
        <v>1606.8050000000001</v>
      </c>
      <c r="WH24" s="5">
        <v>6959.5510000000004</v>
      </c>
      <c r="WI24" s="5">
        <v>2786.5749999999998</v>
      </c>
      <c r="WJ24" s="25">
        <v>15.3808416639996</v>
      </c>
      <c r="WK24" s="25">
        <v>26.360549980859901</v>
      </c>
      <c r="WL24" s="25">
        <v>20.8925893154106</v>
      </c>
      <c r="WM24" s="25">
        <v>54.350819888171401</v>
      </c>
      <c r="WN24" s="25">
        <v>33.458230572760797</v>
      </c>
      <c r="WO24" s="25">
        <v>6.0217852413853699</v>
      </c>
      <c r="WP24" s="25">
        <v>3.9077884669691398</v>
      </c>
      <c r="WQ24" s="25">
        <v>0.39358083727118098</v>
      </c>
      <c r="WR24" s="25">
        <v>14.3305014332316</v>
      </c>
      <c r="WS24" s="25">
        <v>24.9197431234216</v>
      </c>
      <c r="WT24" s="25">
        <v>20.603103311372099</v>
      </c>
      <c r="WU24" s="25">
        <v>56.299902177338701</v>
      </c>
      <c r="WV24" s="25">
        <v>35.696798865966599</v>
      </c>
      <c r="WW24" s="25">
        <v>6.8949286385732398</v>
      </c>
      <c r="WX24" s="25">
        <v>4.4498532660080601</v>
      </c>
      <c r="WY24" s="25">
        <v>0.43571332093609599</v>
      </c>
      <c r="WZ24" s="25">
        <v>12.9446143158594</v>
      </c>
      <c r="XA24" s="25">
        <v>24.268629855302599</v>
      </c>
      <c r="XB24" s="25">
        <v>19.6771395700023</v>
      </c>
      <c r="XC24" s="25">
        <v>57.916988625672097</v>
      </c>
      <c r="XD24" s="25">
        <v>38.239849055669801</v>
      </c>
      <c r="XE24" s="25">
        <v>7.4690849594462101</v>
      </c>
      <c r="XF24" s="25">
        <v>4.8697672031659298</v>
      </c>
      <c r="XG24" s="25">
        <v>0.53742131188452502</v>
      </c>
      <c r="XH24" s="25">
        <v>10.5092927433318</v>
      </c>
      <c r="XI24" s="25">
        <v>23.289313345168399</v>
      </c>
      <c r="XJ24" s="25">
        <v>19.717568544940502</v>
      </c>
      <c r="XK24" s="25">
        <v>60.644421066473797</v>
      </c>
      <c r="XL24" s="25">
        <v>40.926852521533299</v>
      </c>
      <c r="XM24" s="25">
        <v>8.7303789422929405</v>
      </c>
      <c r="XN24" s="25">
        <v>5.5569728450259701</v>
      </c>
      <c r="XO24" s="25">
        <v>0.70596357419948697</v>
      </c>
      <c r="XP24" s="25">
        <v>8.65920841107142</v>
      </c>
      <c r="XQ24" s="25">
        <v>20.89389676739</v>
      </c>
      <c r="XR24" s="25">
        <v>20.3223164561382</v>
      </c>
      <c r="XS24" s="25">
        <v>63.718282834348599</v>
      </c>
      <c r="XT24" s="25">
        <v>43.395966378210403</v>
      </c>
      <c r="XU24" s="25">
        <v>9.6408482309089294</v>
      </c>
      <c r="XV24" s="25">
        <v>6.7286119871899901</v>
      </c>
      <c r="XW24" s="25">
        <v>0.80802633033203297</v>
      </c>
      <c r="XX24" s="25">
        <v>7.8833135545274704</v>
      </c>
      <c r="XY24" s="25">
        <v>17.6085098534864</v>
      </c>
      <c r="XZ24" s="25">
        <v>20.715444625379099</v>
      </c>
      <c r="YA24" s="25">
        <v>67.117473046306202</v>
      </c>
      <c r="YB24" s="25">
        <v>46.402028420927003</v>
      </c>
      <c r="YC24" s="25">
        <v>10.051967105639401</v>
      </c>
      <c r="YD24" s="25">
        <v>7.3907035456799397</v>
      </c>
      <c r="YE24" s="25">
        <v>1.1188036385087301</v>
      </c>
      <c r="YF24" s="25">
        <v>8.0869599148867692</v>
      </c>
      <c r="YG24" s="25">
        <v>15.246202602760899</v>
      </c>
      <c r="YH24" s="25">
        <v>18.657604972899101</v>
      </c>
      <c r="YI24" s="25">
        <v>69.180625364060703</v>
      </c>
      <c r="YJ24" s="25">
        <v>50.523020391161602</v>
      </c>
      <c r="YK24" s="25">
        <v>10.383747624055699</v>
      </c>
      <c r="YL24" s="25">
        <v>7.4862121182915899</v>
      </c>
      <c r="YM24" s="25">
        <v>1.3188976840683999</v>
      </c>
      <c r="YN24" s="25">
        <v>9.0799771841576096</v>
      </c>
      <c r="YO24" s="25">
        <v>14.710028693327899</v>
      </c>
      <c r="YP24" s="25">
        <v>15.5384580844764</v>
      </c>
      <c r="YQ24" s="25">
        <v>68.544987361751396</v>
      </c>
      <c r="YR24" s="25">
        <v>53.006529277275</v>
      </c>
      <c r="YS24" s="25">
        <v>11.750409281757999</v>
      </c>
      <c r="YT24" s="25">
        <v>7.6650067607630801</v>
      </c>
      <c r="YU24" s="25">
        <v>1.59476548689704</v>
      </c>
      <c r="YV24" s="25">
        <v>8.4963741107462791</v>
      </c>
      <c r="YW24" s="25">
        <v>15.7943255294316</v>
      </c>
      <c r="YX24" s="25">
        <v>13.606997027909699</v>
      </c>
      <c r="YY24" s="25">
        <v>66.836333994380695</v>
      </c>
      <c r="YZ24" s="25">
        <v>53.229336966471003</v>
      </c>
      <c r="ZA24" s="25">
        <v>13.4324842380048</v>
      </c>
      <c r="ZB24" s="25">
        <v>8.8729663654413695</v>
      </c>
      <c r="ZC24" s="25">
        <v>1.6993018980730199</v>
      </c>
      <c r="ZD24" s="25">
        <v>7.4335525435523602</v>
      </c>
      <c r="ZE24" s="25">
        <v>16.3209454019795</v>
      </c>
      <c r="ZF24" s="25">
        <v>13.2111386739245</v>
      </c>
      <c r="ZG24" s="25">
        <v>65.736653894612601</v>
      </c>
      <c r="ZH24" s="25">
        <v>52.525515220688099</v>
      </c>
      <c r="ZI24" s="25">
        <v>15.5538689215978</v>
      </c>
      <c r="ZJ24" s="25">
        <v>10.5088481598555</v>
      </c>
      <c r="ZK24" s="25">
        <v>1.73314463047274</v>
      </c>
      <c r="ZL24" s="25">
        <v>6.5194526960517596</v>
      </c>
      <c r="ZM24" s="25">
        <v>15.0380957189236</v>
      </c>
      <c r="ZN24" s="25">
        <v>14.5286084000927</v>
      </c>
      <c r="ZO24" s="25">
        <v>65.942972917968703</v>
      </c>
      <c r="ZP24" s="25">
        <v>51.414364517876002</v>
      </c>
      <c r="ZQ24" s="25">
        <v>17.7258688699477</v>
      </c>
      <c r="ZR24" s="25">
        <v>12.4994786670559</v>
      </c>
      <c r="ZS24" s="25">
        <v>1.93373756366142</v>
      </c>
      <c r="ZT24" s="25">
        <v>6.0371649006945098</v>
      </c>
      <c r="ZU24" s="25">
        <v>13.3518001430966</v>
      </c>
      <c r="ZV24" s="25">
        <v>15.3065440208682</v>
      </c>
      <c r="ZW24" s="25">
        <v>66.179372997620305</v>
      </c>
      <c r="ZX24" s="25">
        <v>50.872828976752103</v>
      </c>
      <c r="ZY24" s="25">
        <v>19.576006105578099</v>
      </c>
      <c r="ZZ24" s="25">
        <v>14.431661958588499</v>
      </c>
      <c r="AAA24" s="25">
        <v>2.67164922869362</v>
      </c>
      <c r="AAB24" s="25">
        <v>5.9711244812097197</v>
      </c>
      <c r="AAC24" s="25">
        <v>12.1184242255403</v>
      </c>
      <c r="AAD24" s="25">
        <v>14.270361067551001</v>
      </c>
      <c r="AAE24" s="25">
        <v>65.954064874434394</v>
      </c>
      <c r="AAF24" s="25">
        <v>51.6837038068835</v>
      </c>
      <c r="AAG24" s="25">
        <v>21.815874570701499</v>
      </c>
      <c r="AAH24" s="25">
        <v>15.956386418815599</v>
      </c>
      <c r="AAI24" s="25">
        <v>3.4953995976988299</v>
      </c>
      <c r="AAJ24" s="25">
        <v>6.0483493183314696</v>
      </c>
      <c r="AAK24" s="25">
        <v>11.6496682810757</v>
      </c>
      <c r="AAL24" s="25">
        <v>12.753238390646599</v>
      </c>
      <c r="AAM24" s="25">
        <v>64.475923517339893</v>
      </c>
      <c r="AAN24" s="25">
        <v>51.7226851266933</v>
      </c>
      <c r="AAO24" s="25">
        <v>24.521203845459699</v>
      </c>
      <c r="AAP24" s="25">
        <v>17.826058883252902</v>
      </c>
      <c r="AAQ24" s="25">
        <v>4.3741199965465398</v>
      </c>
      <c r="AAR24" s="25">
        <v>5.9908020816723004</v>
      </c>
      <c r="AAS24" s="25">
        <v>11.7213081483844</v>
      </c>
      <c r="AAT24" s="25">
        <v>11.646383891683501</v>
      </c>
      <c r="AAU24" s="25">
        <v>62.090341098531503</v>
      </c>
      <c r="AAV24" s="25">
        <v>50.443957206848097</v>
      </c>
      <c r="AAW24" s="25">
        <v>26.414442688778401</v>
      </c>
      <c r="AAX24" s="25">
        <v>20.197548671411798</v>
      </c>
      <c r="AAY24" s="25">
        <v>5.15961903657423</v>
      </c>
      <c r="AAZ24" s="5">
        <v>501.214</v>
      </c>
      <c r="ABA24" s="5">
        <v>441.98599999999999</v>
      </c>
      <c r="ABB24" s="5">
        <v>412.29</v>
      </c>
      <c r="ABC24" s="5">
        <v>373.18299999999999</v>
      </c>
      <c r="ABD24" s="5">
        <v>303.64299999999997</v>
      </c>
      <c r="ABE24" s="5">
        <v>249.19499999999999</v>
      </c>
      <c r="ABF24" s="5">
        <v>141.34700000000001</v>
      </c>
      <c r="ABG24" s="5">
        <v>126.212</v>
      </c>
      <c r="ABH24" s="5">
        <v>133.17400000000001</v>
      </c>
      <c r="ABI24" s="5">
        <v>129.38800000000001</v>
      </c>
      <c r="ABJ24" s="5">
        <v>108.14</v>
      </c>
      <c r="ABK24" s="5">
        <v>87.501999999999995</v>
      </c>
      <c r="ABL24" s="5">
        <v>70.507999999999996</v>
      </c>
      <c r="ABM24" s="5">
        <v>59.222999999999999</v>
      </c>
      <c r="ABN24" s="5">
        <v>36.834000000000003</v>
      </c>
      <c r="ABO24" s="5">
        <v>18.806000000000001</v>
      </c>
      <c r="ABP24" s="5">
        <v>8.5980000000000008</v>
      </c>
      <c r="ABQ24" s="5">
        <v>2.5049999999999999</v>
      </c>
      <c r="ABR24" s="5">
        <v>0.60099999999999998</v>
      </c>
      <c r="ABS24" s="5">
        <v>7.3999999999999996E-2</v>
      </c>
      <c r="ABT24" s="5">
        <v>8.0000000000000002E-3</v>
      </c>
      <c r="ABU24" s="5">
        <v>515.06299999999999</v>
      </c>
      <c r="ABV24" s="5">
        <v>522.024</v>
      </c>
      <c r="ABW24" s="5">
        <v>441.98899999999998</v>
      </c>
      <c r="ABX24" s="5">
        <v>408.536</v>
      </c>
      <c r="ABY24" s="5">
        <v>426.108</v>
      </c>
      <c r="ABZ24" s="5">
        <v>456.673</v>
      </c>
      <c r="ACA24" s="5">
        <v>449.41399999999999</v>
      </c>
      <c r="ACB24" s="5">
        <v>485.20499999999998</v>
      </c>
      <c r="ACC24" s="5">
        <v>407.87900000000002</v>
      </c>
      <c r="ACD24" s="5">
        <v>352.25799999999998</v>
      </c>
      <c r="ACE24" s="5">
        <v>339.69499999999999</v>
      </c>
      <c r="ACF24" s="5">
        <v>320.786</v>
      </c>
      <c r="ACG24" s="5">
        <v>263.858</v>
      </c>
      <c r="ACH24" s="5">
        <v>202.12899999999999</v>
      </c>
      <c r="ACI24" s="5">
        <v>112.16200000000001</v>
      </c>
      <c r="ACJ24" s="5">
        <v>76.635999999999996</v>
      </c>
      <c r="ACK24" s="5">
        <v>49.027000000000001</v>
      </c>
      <c r="ACL24" s="5">
        <v>24.187000000000001</v>
      </c>
      <c r="ACM24" s="5">
        <v>6.0860000000000003</v>
      </c>
      <c r="ACN24" s="5">
        <v>0.97599999999999998</v>
      </c>
      <c r="ACO24" s="5">
        <v>6.0999999999999999E-2</v>
      </c>
      <c r="ACP24" s="5">
        <v>425.71</v>
      </c>
      <c r="ACQ24" s="5">
        <v>469.11799999999999</v>
      </c>
      <c r="ACR24" s="5">
        <v>513.70399999999995</v>
      </c>
      <c r="ACS24" s="5">
        <v>519.60900000000004</v>
      </c>
      <c r="ACT24" s="5">
        <v>437.435</v>
      </c>
      <c r="ACU24" s="5">
        <v>402.69</v>
      </c>
      <c r="ACV24" s="5">
        <v>420.3</v>
      </c>
      <c r="ACW24" s="5">
        <v>451.14400000000001</v>
      </c>
      <c r="ACX24" s="5">
        <v>443.56400000000002</v>
      </c>
      <c r="ACY24" s="5">
        <v>476.67099999999999</v>
      </c>
      <c r="ACZ24" s="5">
        <v>396.08199999999999</v>
      </c>
      <c r="ADA24" s="5">
        <v>334.90699999999998</v>
      </c>
      <c r="ADB24" s="5">
        <v>312.202</v>
      </c>
      <c r="ADC24" s="5">
        <v>279.904</v>
      </c>
      <c r="ADD24" s="5">
        <v>211.15600000000001</v>
      </c>
      <c r="ADE24" s="5">
        <v>138.37799999999999</v>
      </c>
      <c r="ADF24" s="5">
        <v>58.427</v>
      </c>
      <c r="ADG24" s="5">
        <v>25.838999999999999</v>
      </c>
      <c r="ADH24" s="5">
        <v>8.782</v>
      </c>
      <c r="ADI24" s="5">
        <v>1.889</v>
      </c>
      <c r="ADJ24" s="5">
        <v>0.16900000000000001</v>
      </c>
      <c r="ADK24" s="5">
        <v>423.346</v>
      </c>
      <c r="ADL24" s="5">
        <v>420.74200000000002</v>
      </c>
      <c r="ADM24" s="5">
        <v>407.40600000000001</v>
      </c>
      <c r="ADN24" s="5">
        <v>401.93</v>
      </c>
      <c r="ADO24" s="5">
        <v>420.77199999999999</v>
      </c>
      <c r="ADP24" s="5">
        <v>461.76600000000002</v>
      </c>
      <c r="ADQ24" s="5">
        <v>504.01499999999999</v>
      </c>
      <c r="ADR24" s="5">
        <v>508.928</v>
      </c>
      <c r="ADS24" s="5">
        <v>427.61799999999999</v>
      </c>
      <c r="ADT24" s="5">
        <v>392.67899999999997</v>
      </c>
      <c r="ADU24" s="5">
        <v>406.74099999999999</v>
      </c>
      <c r="ADV24" s="5">
        <v>428.84699999999998</v>
      </c>
      <c r="ADW24" s="5">
        <v>408.16300000000001</v>
      </c>
      <c r="ADX24" s="5">
        <v>416.09</v>
      </c>
      <c r="ADY24" s="5">
        <v>316.58300000000003</v>
      </c>
      <c r="ADZ24" s="5">
        <v>229.50700000000001</v>
      </c>
      <c r="AEA24" s="5">
        <v>162.63399999999999</v>
      </c>
      <c r="AEB24" s="5">
        <v>90.650999999999996</v>
      </c>
      <c r="AEC24" s="5">
        <v>31.553999999999998</v>
      </c>
      <c r="AED24" s="5">
        <v>6.5460000000000003</v>
      </c>
      <c r="AEE24" s="5">
        <v>0.53500000000000003</v>
      </c>
      <c r="AEF24" s="5">
        <v>479.16699999999997</v>
      </c>
      <c r="AEG24" s="5">
        <v>427.32400000000001</v>
      </c>
      <c r="AEH24" s="5">
        <v>398.63200000000001</v>
      </c>
      <c r="AEI24" s="5">
        <v>357.99700000000001</v>
      </c>
      <c r="AEJ24" s="5">
        <v>296.87900000000002</v>
      </c>
      <c r="AEK24" s="5">
        <v>251.67599999999999</v>
      </c>
      <c r="AEL24" s="5">
        <v>156.66</v>
      </c>
      <c r="AEM24" s="5">
        <v>140.36500000000001</v>
      </c>
      <c r="AEN24" s="5">
        <v>144.80099999999999</v>
      </c>
      <c r="AEO24" s="5">
        <v>133.126</v>
      </c>
      <c r="AEP24" s="5">
        <v>111.934</v>
      </c>
      <c r="AEQ24" s="5">
        <v>84.373999999999995</v>
      </c>
      <c r="AER24" s="5">
        <v>64.239000000000004</v>
      </c>
      <c r="AES24" s="5">
        <v>53.59</v>
      </c>
      <c r="AET24" s="5">
        <v>35.137</v>
      </c>
      <c r="AEU24" s="5">
        <v>20.407</v>
      </c>
      <c r="AEV24" s="5">
        <v>9.5690000000000008</v>
      </c>
      <c r="AEW24" s="5">
        <v>2.9369999999999998</v>
      </c>
      <c r="AEX24" s="5">
        <v>0.70099999999999996</v>
      </c>
      <c r="AEY24" s="5">
        <v>8.5000000000000006E-2</v>
      </c>
      <c r="AEZ24" s="5">
        <v>8.9999999999999993E-3</v>
      </c>
      <c r="AFA24" s="5">
        <v>489.09100000000001</v>
      </c>
      <c r="AFB24" s="5">
        <v>491.58100000000002</v>
      </c>
      <c r="AFC24" s="5">
        <v>411.077</v>
      </c>
      <c r="AFD24" s="5">
        <v>378.33600000000001</v>
      </c>
      <c r="AFE24" s="5">
        <v>395.17899999999997</v>
      </c>
      <c r="AFF24" s="5">
        <v>447.38600000000002</v>
      </c>
      <c r="AFG24" s="5">
        <v>478.77499999999998</v>
      </c>
      <c r="AFH24" s="5">
        <v>500.67</v>
      </c>
      <c r="AFI24" s="5">
        <v>438.96600000000001</v>
      </c>
      <c r="AFJ24" s="5">
        <v>373.36799999999999</v>
      </c>
      <c r="AFK24" s="5">
        <v>371.64400000000001</v>
      </c>
      <c r="AFL24" s="5">
        <v>329.38099999999997</v>
      </c>
      <c r="AFM24" s="5">
        <v>275.01400000000001</v>
      </c>
      <c r="AFN24" s="5">
        <v>221.59299999999999</v>
      </c>
      <c r="AFO24" s="5">
        <v>138.20099999999999</v>
      </c>
      <c r="AFP24" s="5">
        <v>97.106999999999999</v>
      </c>
      <c r="AFQ24" s="5">
        <v>70.644999999999996</v>
      </c>
      <c r="AFR24" s="5">
        <v>37.313000000000002</v>
      </c>
      <c r="AFS24" s="5">
        <v>10.228</v>
      </c>
      <c r="AFT24" s="5">
        <v>2.1219999999999999</v>
      </c>
      <c r="AFU24" s="5">
        <v>0.189</v>
      </c>
      <c r="AFV24" s="5">
        <v>405.89600000000002</v>
      </c>
      <c r="AFW24" s="5">
        <v>447.49299999999999</v>
      </c>
      <c r="AFX24" s="5">
        <v>487.90899999999999</v>
      </c>
      <c r="AFY24" s="5">
        <v>489.31400000000002</v>
      </c>
      <c r="AFZ24" s="5">
        <v>406.87700000000001</v>
      </c>
      <c r="AGA24" s="5">
        <v>373.27699999999999</v>
      </c>
      <c r="AGB24" s="5">
        <v>390.40699999999998</v>
      </c>
      <c r="AGC24" s="5">
        <v>442.73899999999998</v>
      </c>
      <c r="AGD24" s="5">
        <v>473.49400000000003</v>
      </c>
      <c r="AGE24" s="5">
        <v>493.67399999999998</v>
      </c>
      <c r="AGF24" s="5">
        <v>430.31599999999997</v>
      </c>
      <c r="AGG24" s="5">
        <v>362.36399999999998</v>
      </c>
      <c r="AGH24" s="5">
        <v>354.464</v>
      </c>
      <c r="AGI24" s="5">
        <v>304.935</v>
      </c>
      <c r="AGJ24" s="5">
        <v>240.595</v>
      </c>
      <c r="AGK24" s="5">
        <v>172.773</v>
      </c>
      <c r="AGL24" s="5">
        <v>87.054000000000002</v>
      </c>
      <c r="AGM24" s="5">
        <v>42.506999999999998</v>
      </c>
      <c r="AGN24" s="5">
        <v>17.452999999999999</v>
      </c>
      <c r="AGO24" s="5">
        <v>4.1390000000000002</v>
      </c>
      <c r="AGP24" s="5">
        <v>0.40400000000000003</v>
      </c>
      <c r="AGQ24" s="5">
        <v>403.18099999999998</v>
      </c>
      <c r="AGR24" s="5">
        <v>400.79899999999998</v>
      </c>
      <c r="AGS24" s="5">
        <v>388.19499999999999</v>
      </c>
      <c r="AGT24" s="5">
        <v>383</v>
      </c>
      <c r="AGU24" s="5">
        <v>401.10300000000001</v>
      </c>
      <c r="AGV24" s="5">
        <v>440.61</v>
      </c>
      <c r="AGW24" s="5">
        <v>479.15300000000002</v>
      </c>
      <c r="AGX24" s="5">
        <v>480.00700000000001</v>
      </c>
      <c r="AGY24" s="5">
        <v>398.45400000000001</v>
      </c>
      <c r="AGZ24" s="5">
        <v>365.04899999999998</v>
      </c>
      <c r="AHA24" s="5">
        <v>380.38600000000002</v>
      </c>
      <c r="AHB24" s="5">
        <v>427.57799999999997</v>
      </c>
      <c r="AHC24" s="5">
        <v>449.55700000000002</v>
      </c>
      <c r="AHD24" s="5">
        <v>454.99200000000002</v>
      </c>
      <c r="AHE24" s="5">
        <v>374.93799999999999</v>
      </c>
      <c r="AHF24" s="5">
        <v>282.613</v>
      </c>
      <c r="AHG24" s="5">
        <v>223.59200000000001</v>
      </c>
      <c r="AHH24" s="5">
        <v>129.78299999999999</v>
      </c>
      <c r="AHI24" s="5">
        <v>52.104999999999997</v>
      </c>
      <c r="AHJ24" s="5">
        <v>13.058999999999999</v>
      </c>
      <c r="AHK24" s="5">
        <v>1.393</v>
      </c>
      <c r="AHL24" s="5">
        <v>731.18</v>
      </c>
      <c r="AHM24" s="5">
        <v>600.52200000000005</v>
      </c>
      <c r="AHN24" s="5">
        <v>500.87099999999998</v>
      </c>
      <c r="AHO24" s="5">
        <v>786.87199999999996</v>
      </c>
      <c r="AHP24" s="5">
        <v>821.28700000000003</v>
      </c>
      <c r="AHQ24" s="5">
        <v>904.05899999999997</v>
      </c>
      <c r="AHR24" s="5">
        <v>1008.923</v>
      </c>
      <c r="AHS24" s="5">
        <v>844.31200000000001</v>
      </c>
      <c r="AHT24" s="5">
        <v>775.96699999999998</v>
      </c>
      <c r="AHU24" s="5">
        <v>784.93</v>
      </c>
      <c r="AHV24" s="5">
        <v>821.875</v>
      </c>
      <c r="AHW24" s="5">
        <v>902.37599999999998</v>
      </c>
      <c r="AHX24" s="25">
        <v>6.15263677077147</v>
      </c>
      <c r="AHY24" s="25">
        <v>3.9523085377716001</v>
      </c>
      <c r="AHZ24" s="25">
        <v>0.36780320749612</v>
      </c>
      <c r="AIA24" s="25">
        <v>12.543134396405099</v>
      </c>
      <c r="AIB24" s="25">
        <v>8.0410158969360896</v>
      </c>
      <c r="AIC24" s="25">
        <v>1.37076265980884</v>
      </c>
      <c r="AID24" s="25">
        <v>16.384298826742199</v>
      </c>
      <c r="AIE24" s="25">
        <v>11.4503894002225</v>
      </c>
      <c r="AIF24" s="25">
        <v>1.5030153231516099</v>
      </c>
      <c r="AIG24" s="25">
        <v>24.206351691184</v>
      </c>
      <c r="AIH24" s="25">
        <v>18.262564742109902</v>
      </c>
      <c r="AII24" s="25">
        <v>4.2510229642904998</v>
      </c>
      <c r="AIJ24" s="25">
        <v>5.8894961492095703</v>
      </c>
      <c r="AIK24" s="25">
        <v>3.8627792891804602</v>
      </c>
      <c r="AIL24" s="25">
        <v>0.41964166558083399</v>
      </c>
      <c r="AIM24" s="25">
        <v>14.307337560126401</v>
      </c>
      <c r="AIN24" s="25">
        <v>9.6913559318051092</v>
      </c>
      <c r="AIO24" s="25">
        <v>2.0224859035097502</v>
      </c>
      <c r="AIP24" s="25">
        <v>19.0464841467535</v>
      </c>
      <c r="AIQ24" s="25">
        <v>13.532181595635601</v>
      </c>
      <c r="AIR24" s="25">
        <v>2.3577321018206998</v>
      </c>
      <c r="AIS24" s="25">
        <v>28.6026200558276</v>
      </c>
      <c r="AIT24" s="25">
        <v>22.115081981549402</v>
      </c>
      <c r="AIU24" s="25">
        <v>6.0600209508644696</v>
      </c>
      <c r="AIV24" s="31">
        <v>55.451400600003502</v>
      </c>
      <c r="AIW24" s="25">
        <v>54.368152098721403</v>
      </c>
      <c r="AIX24" s="25">
        <v>52.806795213768503</v>
      </c>
      <c r="AIY24" s="25">
        <v>50.430667416309902</v>
      </c>
      <c r="AIZ24" s="25">
        <v>51.021297226097801</v>
      </c>
      <c r="AJA24" s="26">
        <v>52.669866527886597</v>
      </c>
      <c r="AJB24" s="25">
        <v>80.338095914557698</v>
      </c>
      <c r="AJC24" s="25">
        <v>83.931209981940597</v>
      </c>
      <c r="AJD24" s="25">
        <v>89.369568054996606</v>
      </c>
      <c r="AJE24" s="25">
        <v>98.292041575596301</v>
      </c>
      <c r="AJF24" s="25">
        <v>95.996584635737705</v>
      </c>
      <c r="AJG24" s="25">
        <v>89.8618823099808</v>
      </c>
      <c r="AJH24" s="25">
        <v>83.989864744917</v>
      </c>
      <c r="AJI24" s="25">
        <v>77.620202047617497</v>
      </c>
      <c r="AJJ24" s="25">
        <v>72.660910680833098</v>
      </c>
      <c r="AJK24" s="25">
        <v>64.895629707450894</v>
      </c>
      <c r="AJL24" s="25">
        <v>56.940826952249502</v>
      </c>
      <c r="AJM24" s="25">
        <v>48.992498467585797</v>
      </c>
      <c r="AJN24" s="25">
        <v>44.549141430499297</v>
      </c>
      <c r="AJO24" s="25">
        <v>45.889588500822597</v>
      </c>
      <c r="AJP24" s="25">
        <v>49.619217607607702</v>
      </c>
      <c r="AJQ24" s="25">
        <v>52.122132897603201</v>
      </c>
      <c r="AJR24" s="25">
        <v>51.646180896935498</v>
      </c>
      <c r="AJS24" s="25">
        <v>51.104483875354603</v>
      </c>
      <c r="AJT24" s="25">
        <v>51.620677497866701</v>
      </c>
      <c r="AJU24" s="25">
        <v>55.096653982949803</v>
      </c>
      <c r="AJV24" s="25">
        <v>61.055646064674399</v>
      </c>
      <c r="AJW24" s="25">
        <v>65.111730154156007</v>
      </c>
      <c r="AJX24" s="25">
        <v>67.193960732693697</v>
      </c>
      <c r="AJY24" s="25">
        <v>66.691626913942997</v>
      </c>
      <c r="AJZ24" s="25">
        <v>65.502425061772499</v>
      </c>
      <c r="AKA24" s="25">
        <v>66.164995518201195</v>
      </c>
      <c r="AKB24" s="25">
        <v>70.635979441579593</v>
      </c>
      <c r="AKC24" s="25">
        <v>75.451595617462004</v>
      </c>
      <c r="AKD24" s="25">
        <v>78.552115533482507</v>
      </c>
      <c r="AKE24" s="25">
        <v>79.599798893093805</v>
      </c>
      <c r="AKF24" s="25">
        <v>79.695828688199398</v>
      </c>
      <c r="AKG24" s="25">
        <v>76.799930030023006</v>
      </c>
      <c r="AKH24" s="25">
        <v>69.716363685711499</v>
      </c>
      <c r="AKI24" s="25">
        <v>64.252726279810304</v>
      </c>
      <c r="AKJ24" s="25">
        <v>55.732424341973299</v>
      </c>
      <c r="AKK24" s="25">
        <v>46.380887657145401</v>
      </c>
      <c r="AKL24" s="25">
        <v>37.980904600544797</v>
      </c>
      <c r="AKM24" s="25">
        <v>33.727886087842798</v>
      </c>
      <c r="AKN24" s="25">
        <v>34.707141678985103</v>
      </c>
      <c r="AKO24" s="25">
        <v>36.343554753048103</v>
      </c>
      <c r="AKP24" s="25">
        <v>36.135848933860501</v>
      </c>
      <c r="AKQ24" s="25">
        <v>32.691198866317997</v>
      </c>
      <c r="AKR24" s="25">
        <v>29.2975955581935</v>
      </c>
      <c r="AKS24" s="25">
        <v>27.427496305480901</v>
      </c>
      <c r="AKT24" s="25">
        <v>27.449033117994201</v>
      </c>
      <c r="AKU24" s="25">
        <v>28.526353562705101</v>
      </c>
      <c r="AKV24" s="25">
        <v>28.969684679396199</v>
      </c>
      <c r="AKW24" s="25">
        <v>28.367236225355001</v>
      </c>
      <c r="AKX24" s="25">
        <v>26.958024306686099</v>
      </c>
      <c r="AKY24" s="25">
        <v>25.7025232857684</v>
      </c>
      <c r="AKZ24" s="25">
        <v>25.3117481192775</v>
      </c>
      <c r="ALA24" s="25">
        <v>25.9266542782706</v>
      </c>
      <c r="ALB24" s="25">
        <v>26.5980703362012</v>
      </c>
      <c r="ALC24" s="25">
        <v>26.7266017511214</v>
      </c>
      <c r="ALD24" s="25">
        <v>26.286491705840099</v>
      </c>
      <c r="ALE24" s="25">
        <v>25.708031999893599</v>
      </c>
      <c r="ALF24" s="25">
        <v>7.1899347148939903</v>
      </c>
      <c r="ALG24" s="25">
        <v>7.9038383619060202</v>
      </c>
      <c r="ALH24" s="25">
        <v>8.4081844010228295</v>
      </c>
      <c r="ALI24" s="25">
        <v>9.16320536547763</v>
      </c>
      <c r="ALJ24" s="25">
        <v>10.559939295104201</v>
      </c>
      <c r="ALK24" s="25">
        <v>11.011593867041</v>
      </c>
      <c r="ALL24" s="25">
        <v>10.821255342656499</v>
      </c>
      <c r="ALM24" s="25">
        <v>11.1824468218375</v>
      </c>
      <c r="ALN24" s="25">
        <v>13.2756628545596</v>
      </c>
      <c r="ALO24" s="25">
        <v>15.9862839637428</v>
      </c>
      <c r="ALP24" s="25">
        <v>18.954982030617501</v>
      </c>
      <c r="ALQ24" s="25">
        <v>21.8068883171611</v>
      </c>
      <c r="ALR24" s="25">
        <v>24.193181192385801</v>
      </c>
      <c r="ALS24" s="25">
        <v>27.647620864955702</v>
      </c>
      <c r="ALT24" s="25">
        <v>32.529292501969302</v>
      </c>
      <c r="ALU24" s="25">
        <v>36.142045474759797</v>
      </c>
      <c r="ALV24" s="25">
        <v>38.826724507338803</v>
      </c>
      <c r="ALW24" s="25">
        <v>39.733602607256998</v>
      </c>
      <c r="ALX24" s="25">
        <v>39.799901776004099</v>
      </c>
      <c r="ALY24" s="25">
        <v>40.8532473989236</v>
      </c>
      <c r="ALZ24" s="25">
        <v>44.709325163309003</v>
      </c>
      <c r="AMA24" s="25">
        <v>48.853525281260701</v>
      </c>
      <c r="AMB24" s="25">
        <v>51.825513782361</v>
      </c>
      <c r="AMC24" s="25">
        <v>53.313307187253699</v>
      </c>
      <c r="AMD24" s="25">
        <v>53.987796688305799</v>
      </c>
    </row>
    <row r="25" spans="1:1018">
      <c r="A25" s="6" t="s">
        <v>102</v>
      </c>
      <c r="B25" s="5">
        <v>709.05</v>
      </c>
      <c r="C25" s="5">
        <v>753.072</v>
      </c>
      <c r="D25" s="5">
        <v>787.19399999999996</v>
      </c>
      <c r="E25" s="5">
        <v>816.44399999999996</v>
      </c>
      <c r="F25" s="5">
        <v>848.17100000000005</v>
      </c>
      <c r="G25" s="5">
        <v>887.75199999999995</v>
      </c>
      <c r="H25" s="5">
        <v>936.91600000000005</v>
      </c>
      <c r="I25" s="5">
        <v>994.30399999999997</v>
      </c>
      <c r="J25" s="5">
        <v>1058.566</v>
      </c>
      <c r="K25" s="5">
        <v>1127.175</v>
      </c>
      <c r="L25" s="5">
        <v>1198.32</v>
      </c>
      <c r="M25" s="5">
        <v>1273.24</v>
      </c>
      <c r="N25" s="5">
        <v>1353.14</v>
      </c>
      <c r="O25" s="5">
        <v>1436.2249999999999</v>
      </c>
      <c r="P25" s="5">
        <v>1520.0139999999999</v>
      </c>
      <c r="Q25" s="5">
        <v>1603.5909999999999</v>
      </c>
      <c r="R25" s="5">
        <v>1690.124</v>
      </c>
      <c r="S25" s="5">
        <v>1783.4680000000001</v>
      </c>
      <c r="T25" s="5">
        <v>1884.6980000000001</v>
      </c>
      <c r="U25" s="5">
        <v>1994.79</v>
      </c>
      <c r="V25" s="5">
        <v>2117.1350000000002</v>
      </c>
      <c r="W25" s="5">
        <v>2238.739</v>
      </c>
      <c r="X25" s="5">
        <v>2364.9520000000002</v>
      </c>
      <c r="Y25" s="5">
        <v>2538.2049999999999</v>
      </c>
      <c r="Z25" s="5">
        <v>2815.2330000000002</v>
      </c>
      <c r="AA25" s="5">
        <v>3229.4989999999998</v>
      </c>
      <c r="AB25" s="5">
        <v>3807.3679999999999</v>
      </c>
      <c r="AC25" s="5">
        <v>4517.6580000000004</v>
      </c>
      <c r="AD25" s="5">
        <v>5266.1059999999998</v>
      </c>
      <c r="AE25" s="5">
        <v>5922.6769999999997</v>
      </c>
      <c r="AF25" s="5">
        <v>6395.9660000000003</v>
      </c>
      <c r="AG25" s="5">
        <v>6648.7479999999996</v>
      </c>
      <c r="AH25" s="5">
        <v>6713.3149999999996</v>
      </c>
      <c r="AI25" s="5">
        <v>6653.1570000000002</v>
      </c>
      <c r="AJ25" s="5">
        <v>6565.277</v>
      </c>
      <c r="AK25" s="5">
        <v>6520.8540000000003</v>
      </c>
      <c r="AL25" s="5">
        <v>6537.8339999999998</v>
      </c>
      <c r="AM25" s="5">
        <v>6595.482</v>
      </c>
      <c r="AN25" s="5">
        <v>6680.357</v>
      </c>
      <c r="AO25" s="5">
        <v>6766.8059999999996</v>
      </c>
      <c r="AP25" s="5">
        <v>6836.3490000000002</v>
      </c>
      <c r="AQ25" s="5">
        <v>6888.3450000000003</v>
      </c>
      <c r="AR25" s="5">
        <v>6932.241</v>
      </c>
      <c r="AS25" s="5">
        <v>6970.7560000000003</v>
      </c>
      <c r="AT25" s="5">
        <v>7008.2759999999998</v>
      </c>
      <c r="AU25" s="5">
        <v>7047.6210000000001</v>
      </c>
      <c r="AV25" s="5">
        <v>7089.9380000000001</v>
      </c>
      <c r="AW25" s="5">
        <v>7133.0320000000002</v>
      </c>
      <c r="AX25" s="5">
        <v>7172.3519999999999</v>
      </c>
      <c r="AY25" s="5">
        <v>7201.6809999999996</v>
      </c>
      <c r="AZ25" s="5">
        <v>7216.7160000000003</v>
      </c>
      <c r="BA25" s="5">
        <v>7215.7709999999997</v>
      </c>
      <c r="BB25" s="5">
        <v>7200.7439999999997</v>
      </c>
      <c r="BC25" s="5">
        <v>7175.3360000000002</v>
      </c>
      <c r="BD25" s="5">
        <v>7145.0749999999998</v>
      </c>
      <c r="BE25" s="5">
        <v>7114.0739999999996</v>
      </c>
      <c r="BF25" s="5">
        <v>7083.5230000000001</v>
      </c>
      <c r="BG25" s="5">
        <v>7052.5770000000002</v>
      </c>
      <c r="BH25" s="5">
        <v>7020.9920000000002</v>
      </c>
      <c r="BI25" s="5">
        <v>6987.915</v>
      </c>
      <c r="BJ25" s="5">
        <v>6952.7330000000002</v>
      </c>
      <c r="BK25" s="5">
        <v>6916.183</v>
      </c>
      <c r="BL25" s="5">
        <v>6878.9120000000003</v>
      </c>
      <c r="BM25" s="5">
        <v>6840.1509999999998</v>
      </c>
      <c r="BN25" s="5">
        <v>6798.7349999999997</v>
      </c>
      <c r="BO25" s="5">
        <v>6754.13</v>
      </c>
      <c r="BP25" s="5">
        <v>6705.9669999999996</v>
      </c>
      <c r="BQ25" s="5">
        <v>6655.3379999999997</v>
      </c>
      <c r="BR25" s="5">
        <v>6605.0280000000002</v>
      </c>
      <c r="BS25" s="5">
        <v>6558.73</v>
      </c>
      <c r="BT25" s="5">
        <v>6519.1379999999999</v>
      </c>
      <c r="BU25" s="5">
        <v>6487.2860000000001</v>
      </c>
      <c r="BV25" s="5">
        <v>6462.5889999999999</v>
      </c>
      <c r="BW25" s="5">
        <v>6444.0990000000002</v>
      </c>
      <c r="BX25" s="5">
        <v>6430.152</v>
      </c>
      <c r="BY25" s="5">
        <v>6419.4570000000003</v>
      </c>
      <c r="BZ25" s="5">
        <v>6411.84</v>
      </c>
      <c r="CA25" s="5">
        <v>6407.5420000000004</v>
      </c>
      <c r="CB25" s="5">
        <v>6406.0910000000003</v>
      </c>
      <c r="CC25" s="5">
        <v>6406.9960000000001</v>
      </c>
      <c r="CD25" s="5">
        <v>6409.8159999999998</v>
      </c>
      <c r="CE25" s="5">
        <v>6414.3130000000001</v>
      </c>
      <c r="CF25" s="5">
        <v>6420.299</v>
      </c>
      <c r="CG25" s="5">
        <v>6427.5060000000003</v>
      </c>
      <c r="CH25" s="5">
        <v>6435.683</v>
      </c>
      <c r="CI25" s="5">
        <v>6444.634</v>
      </c>
      <c r="CJ25" s="5">
        <v>6454.1959999999999</v>
      </c>
      <c r="CK25" s="5">
        <v>6464.3419999999996</v>
      </c>
      <c r="CL25" s="5">
        <v>6475.3040000000001</v>
      </c>
      <c r="CM25" s="5">
        <v>6487.4470000000001</v>
      </c>
      <c r="CN25" s="5">
        <v>6501.0209999999997</v>
      </c>
      <c r="CO25" s="5">
        <v>6516.0749999999998</v>
      </c>
      <c r="CP25" s="5">
        <v>6532.5230000000001</v>
      </c>
      <c r="CQ25" s="5">
        <v>6550.4279999999999</v>
      </c>
      <c r="CR25" s="5">
        <v>6569.8310000000001</v>
      </c>
      <c r="CS25" s="5">
        <v>6590.7430000000004</v>
      </c>
      <c r="CT25" s="5">
        <v>6613.1729999999998</v>
      </c>
      <c r="CU25" s="5">
        <v>6637.0720000000001</v>
      </c>
      <c r="CV25" s="5">
        <v>6662.37</v>
      </c>
      <c r="CW25" s="5">
        <v>6688.9629999999997</v>
      </c>
      <c r="CX25" s="5">
        <v>6716.7479999999996</v>
      </c>
      <c r="CY25" s="5">
        <v>6745.6530000000002</v>
      </c>
      <c r="CZ25" s="5">
        <v>6775.5929999999998</v>
      </c>
      <c r="DA25" s="5">
        <v>6806.4449999999997</v>
      </c>
      <c r="DB25" s="5">
        <v>6838.0370000000003</v>
      </c>
      <c r="DC25" s="5">
        <v>6870.23</v>
      </c>
      <c r="DD25" s="5">
        <v>6902.9139999999998</v>
      </c>
      <c r="DE25" s="5">
        <v>6936.01</v>
      </c>
      <c r="DF25" s="5">
        <v>6969.3710000000001</v>
      </c>
      <c r="DG25" s="5">
        <v>7002.8459999999995</v>
      </c>
      <c r="DH25" s="5">
        <v>7036.3230000000003</v>
      </c>
      <c r="DI25" s="5">
        <v>7069.6959999999999</v>
      </c>
      <c r="DJ25" s="5">
        <v>7102.8770000000004</v>
      </c>
      <c r="DK25" s="5">
        <v>7135.83</v>
      </c>
      <c r="DL25" s="5">
        <v>7168.4859999999999</v>
      </c>
      <c r="DM25" s="5">
        <v>7200.7950000000001</v>
      </c>
      <c r="DN25" s="5">
        <v>7232.7160000000003</v>
      </c>
      <c r="DO25" s="5">
        <v>7264.1790000000001</v>
      </c>
      <c r="DP25" s="5">
        <v>7295.1289999999999</v>
      </c>
      <c r="DQ25" s="5">
        <v>7325.5110000000004</v>
      </c>
      <c r="DR25" s="5">
        <v>7355.2439999999997</v>
      </c>
      <c r="DS25" s="5">
        <v>310.45699999999999</v>
      </c>
      <c r="DT25" s="5">
        <v>343.53</v>
      </c>
      <c r="DU25" s="5">
        <v>377.62200000000001</v>
      </c>
      <c r="DV25" s="5">
        <v>412.01299999999998</v>
      </c>
      <c r="DW25" s="5">
        <v>445.79899999999998</v>
      </c>
      <c r="DX25" s="5">
        <v>478.41300000000001</v>
      </c>
      <c r="DY25" s="5">
        <v>509.47</v>
      </c>
      <c r="DZ25" s="5">
        <v>539.22199999999998</v>
      </c>
      <c r="EA25" s="5">
        <v>568.50199999999995</v>
      </c>
      <c r="EB25" s="5">
        <v>598.50099999999998</v>
      </c>
      <c r="EC25" s="5">
        <v>630.11699999999996</v>
      </c>
      <c r="ED25" s="5">
        <v>663.91899999999998</v>
      </c>
      <c r="EE25" s="5">
        <v>699.75199999999995</v>
      </c>
      <c r="EF25" s="5">
        <v>736.91</v>
      </c>
      <c r="EG25" s="5">
        <v>774.36300000000006</v>
      </c>
      <c r="EH25" s="5">
        <v>811.50800000000004</v>
      </c>
      <c r="EI25" s="5">
        <v>848.99699999999996</v>
      </c>
      <c r="EJ25" s="5">
        <v>887.89300000000003</v>
      </c>
      <c r="EK25" s="5">
        <v>928.51599999999996</v>
      </c>
      <c r="EL25" s="5">
        <v>971.23900000000003</v>
      </c>
      <c r="EM25" s="5">
        <v>1016.932</v>
      </c>
      <c r="EN25" s="5">
        <v>1063.9829999999999</v>
      </c>
      <c r="EO25" s="5">
        <v>1113.817</v>
      </c>
      <c r="EP25" s="5">
        <v>1173.7260000000001</v>
      </c>
      <c r="EQ25" s="5">
        <v>1253.3440000000001</v>
      </c>
      <c r="ER25" s="5">
        <v>1358.723</v>
      </c>
      <c r="ES25" s="5">
        <v>1492.8040000000001</v>
      </c>
      <c r="ET25" s="5">
        <v>1651.1880000000001</v>
      </c>
      <c r="EU25" s="5">
        <v>1823.38</v>
      </c>
      <c r="EV25" s="5">
        <v>1994.691</v>
      </c>
      <c r="EW25" s="5">
        <v>2154.0320000000002</v>
      </c>
      <c r="EX25" s="5">
        <v>2298.0300000000002</v>
      </c>
      <c r="EY25" s="5">
        <v>2428.2829999999999</v>
      </c>
      <c r="EZ25" s="5">
        <v>2544.7510000000002</v>
      </c>
      <c r="FA25" s="5">
        <v>2648.9050000000002</v>
      </c>
      <c r="FB25" s="5">
        <v>2742.0419999999999</v>
      </c>
      <c r="FC25" s="5">
        <v>2823.1410000000001</v>
      </c>
      <c r="FD25" s="5">
        <v>2891.7240000000002</v>
      </c>
      <c r="FE25" s="5">
        <v>2950.6089999999999</v>
      </c>
      <c r="FF25" s="5">
        <v>3003.72</v>
      </c>
      <c r="FG25" s="5">
        <v>3054.0509999999999</v>
      </c>
      <c r="FH25" s="5">
        <v>3102.7379999999998</v>
      </c>
      <c r="FI25" s="5">
        <v>3149.5410000000002</v>
      </c>
      <c r="FJ25" s="5">
        <v>3194.3939999999998</v>
      </c>
      <c r="FK25" s="5">
        <v>3236.7260000000001</v>
      </c>
      <c r="FL25" s="5">
        <v>3276.2370000000001</v>
      </c>
      <c r="FM25" s="5">
        <v>3313.1979999999999</v>
      </c>
      <c r="FN25" s="5">
        <v>3348.2370000000001</v>
      </c>
      <c r="FO25" s="5">
        <v>3381.5990000000002</v>
      </c>
      <c r="FP25" s="5">
        <v>3413.5709999999999</v>
      </c>
      <c r="FQ25" s="5">
        <v>3444.36</v>
      </c>
      <c r="FR25" s="5">
        <v>3474.2020000000002</v>
      </c>
      <c r="FS25" s="5">
        <v>3503.181</v>
      </c>
      <c r="FT25" s="5">
        <v>3531.1529999999998</v>
      </c>
      <c r="FU25" s="5">
        <v>3557.924</v>
      </c>
      <c r="FV25" s="5">
        <v>3583.3229999999999</v>
      </c>
      <c r="FW25" s="5">
        <v>3607.366</v>
      </c>
      <c r="FX25" s="5">
        <v>3630.2530000000002</v>
      </c>
      <c r="FY25" s="5">
        <v>3652.3069999999998</v>
      </c>
      <c r="FZ25" s="5">
        <v>3673.9760000000001</v>
      </c>
      <c r="GA25" s="5">
        <v>3695.5810000000001</v>
      </c>
      <c r="GB25" s="5">
        <v>3717.3919999999998</v>
      </c>
      <c r="GC25" s="5">
        <v>3739.404</v>
      </c>
      <c r="GD25" s="5">
        <v>3761.3429999999998</v>
      </c>
      <c r="GE25" s="5">
        <v>3782.7750000000001</v>
      </c>
      <c r="GF25" s="5">
        <v>3803.48</v>
      </c>
      <c r="GG25" s="5">
        <v>3823.3130000000001</v>
      </c>
      <c r="GH25" s="5">
        <v>3842.6370000000002</v>
      </c>
      <c r="GI25" s="5">
        <v>3862.232</v>
      </c>
      <c r="GJ25" s="5">
        <v>3883.1480000000001</v>
      </c>
      <c r="GK25" s="5">
        <v>3906.1460000000002</v>
      </c>
      <c r="GL25" s="5">
        <v>3931.5050000000001</v>
      </c>
      <c r="GM25" s="5">
        <v>3959.01</v>
      </c>
      <c r="GN25" s="5">
        <v>3988.306</v>
      </c>
      <c r="GO25" s="5">
        <v>4018.8310000000001</v>
      </c>
      <c r="GP25" s="5">
        <v>4050.145</v>
      </c>
      <c r="GQ25" s="5">
        <v>4082.1370000000002</v>
      </c>
      <c r="GR25" s="5">
        <v>4114.8549999999996</v>
      </c>
      <c r="GS25" s="5">
        <v>4148.1360000000004</v>
      </c>
      <c r="GT25" s="5">
        <v>4181.799</v>
      </c>
      <c r="GU25" s="5">
        <v>4215.6899999999996</v>
      </c>
      <c r="GV25" s="5">
        <v>4249.7250000000004</v>
      </c>
      <c r="GW25" s="5">
        <v>4283.8159999999998</v>
      </c>
      <c r="GX25" s="5">
        <v>4317.8469999999998</v>
      </c>
      <c r="GY25" s="5">
        <v>4351.7269999999999</v>
      </c>
      <c r="GZ25" s="5">
        <v>4385.3720000000003</v>
      </c>
      <c r="HA25" s="5">
        <v>4418.7060000000001</v>
      </c>
      <c r="HB25" s="5">
        <v>4451.7520000000004</v>
      </c>
      <c r="HC25" s="5">
        <v>4484.567</v>
      </c>
      <c r="HD25" s="5">
        <v>4517.2849999999999</v>
      </c>
      <c r="HE25" s="5">
        <v>4550.0240000000003</v>
      </c>
      <c r="HF25" s="5">
        <v>4582.7700000000004</v>
      </c>
      <c r="HG25" s="5">
        <v>4615.54</v>
      </c>
      <c r="HH25" s="5">
        <v>4648.3919999999998</v>
      </c>
      <c r="HI25" s="5">
        <v>4681.3739999999998</v>
      </c>
      <c r="HJ25" s="5">
        <v>4714.5439999999999</v>
      </c>
      <c r="HK25" s="5">
        <v>4747.915</v>
      </c>
      <c r="HL25" s="5">
        <v>4781.4939999999997</v>
      </c>
      <c r="HM25" s="5">
        <v>4815.2920000000004</v>
      </c>
      <c r="HN25" s="5">
        <v>4849.3040000000001</v>
      </c>
      <c r="HO25" s="5">
        <v>4883.5280000000002</v>
      </c>
      <c r="HP25" s="5">
        <v>4917.9709999999995</v>
      </c>
      <c r="HQ25" s="5">
        <v>4952.5929999999998</v>
      </c>
      <c r="HR25" s="5">
        <v>4987.3580000000002</v>
      </c>
      <c r="HS25" s="5">
        <v>5022.2110000000002</v>
      </c>
      <c r="HT25" s="5">
        <v>5057.0929999999998</v>
      </c>
      <c r="HU25" s="5">
        <v>5091.96</v>
      </c>
      <c r="HV25" s="5">
        <v>5126.7960000000003</v>
      </c>
      <c r="HW25" s="5">
        <v>5161.5330000000004</v>
      </c>
      <c r="HX25" s="5">
        <v>5196.1019999999999</v>
      </c>
      <c r="HY25" s="5">
        <v>5230.4290000000001</v>
      </c>
      <c r="HZ25" s="5">
        <v>5264.5039999999999</v>
      </c>
      <c r="IA25" s="5">
        <v>5298.25</v>
      </c>
      <c r="IB25" s="5">
        <v>5331.6840000000002</v>
      </c>
      <c r="IC25" s="5">
        <v>5364.7690000000002</v>
      </c>
      <c r="ID25" s="5">
        <v>5397.49</v>
      </c>
      <c r="IE25" s="5">
        <v>5429.83</v>
      </c>
      <c r="IF25" s="5">
        <v>5461.7479999999996</v>
      </c>
      <c r="IG25" s="5">
        <v>5493.2129999999997</v>
      </c>
      <c r="IH25" s="5">
        <v>5524.183</v>
      </c>
      <c r="II25" s="5">
        <v>5554.625</v>
      </c>
      <c r="IJ25" s="5">
        <v>1019.5069999999999</v>
      </c>
      <c r="IK25" s="5">
        <v>1096.6020000000001</v>
      </c>
      <c r="IL25" s="5">
        <v>1164.816</v>
      </c>
      <c r="IM25" s="5">
        <v>1228.4570000000001</v>
      </c>
      <c r="IN25" s="5">
        <v>1293.97</v>
      </c>
      <c r="IO25" s="5">
        <v>1366.165</v>
      </c>
      <c r="IP25" s="5">
        <v>1446.386</v>
      </c>
      <c r="IQ25" s="5">
        <v>1533.5260000000001</v>
      </c>
      <c r="IR25" s="5">
        <v>1627.068</v>
      </c>
      <c r="IS25" s="5">
        <v>1725.6759999999999</v>
      </c>
      <c r="IT25" s="5">
        <v>1828.4369999999999</v>
      </c>
      <c r="IU25" s="5">
        <v>1937.1590000000001</v>
      </c>
      <c r="IV25" s="5">
        <v>2052.8919999999998</v>
      </c>
      <c r="IW25" s="5">
        <v>2173.1350000000002</v>
      </c>
      <c r="IX25" s="5">
        <v>2294.377</v>
      </c>
      <c r="IY25" s="5">
        <v>2415.0990000000002</v>
      </c>
      <c r="IZ25" s="5">
        <v>2539.1210000000001</v>
      </c>
      <c r="JA25" s="5">
        <v>2671.3609999999999</v>
      </c>
      <c r="JB25" s="5">
        <v>2813.2139999999999</v>
      </c>
      <c r="JC25" s="5">
        <v>2966.029</v>
      </c>
      <c r="JD25" s="5">
        <v>3134.067</v>
      </c>
      <c r="JE25" s="5">
        <v>3302.7220000000002</v>
      </c>
      <c r="JF25" s="5">
        <v>3478.7689999999998</v>
      </c>
      <c r="JG25" s="5">
        <v>3711.931</v>
      </c>
      <c r="JH25" s="5">
        <v>4068.5770000000002</v>
      </c>
      <c r="JI25" s="5">
        <v>4588.2219999999998</v>
      </c>
      <c r="JJ25" s="5">
        <v>5300.1719999999996</v>
      </c>
      <c r="JK25" s="5">
        <v>6168.8459999999995</v>
      </c>
      <c r="JL25" s="5">
        <v>7089.4859999999999</v>
      </c>
      <c r="JM25" s="5">
        <v>7917.3680000000004</v>
      </c>
      <c r="JN25" s="5">
        <v>8549.9979999999996</v>
      </c>
      <c r="JO25" s="5">
        <v>8946.7780000000002</v>
      </c>
      <c r="JP25" s="5">
        <v>9141.598</v>
      </c>
      <c r="JQ25" s="5">
        <v>9197.9079999999994</v>
      </c>
      <c r="JR25" s="5">
        <v>9214.1820000000007</v>
      </c>
      <c r="JS25" s="5">
        <v>9262.8960000000006</v>
      </c>
      <c r="JT25" s="5">
        <v>9360.9750000000004</v>
      </c>
      <c r="JU25" s="5">
        <v>9487.2060000000001</v>
      </c>
      <c r="JV25" s="5">
        <v>9630.9660000000003</v>
      </c>
      <c r="JW25" s="5">
        <v>9770.5259999999998</v>
      </c>
      <c r="JX25" s="5">
        <v>9890.4</v>
      </c>
      <c r="JY25" s="5">
        <v>9991.0830000000005</v>
      </c>
      <c r="JZ25" s="5">
        <v>10081.781999999999</v>
      </c>
      <c r="KA25" s="5">
        <v>10165.15</v>
      </c>
      <c r="KB25" s="5">
        <v>10245.002</v>
      </c>
      <c r="KC25" s="5">
        <v>10323.858</v>
      </c>
      <c r="KD25" s="5">
        <v>10403.136</v>
      </c>
      <c r="KE25" s="5">
        <v>10481.269</v>
      </c>
      <c r="KF25" s="5">
        <v>10553.950999999999</v>
      </c>
      <c r="KG25" s="5">
        <v>10615.252</v>
      </c>
      <c r="KH25" s="5">
        <v>10661.075999999999</v>
      </c>
      <c r="KI25" s="5">
        <v>10689.973</v>
      </c>
      <c r="KJ25" s="5">
        <v>10703.924999999999</v>
      </c>
      <c r="KK25" s="5">
        <v>10706.489</v>
      </c>
      <c r="KL25" s="5">
        <v>10702.999</v>
      </c>
      <c r="KM25" s="5">
        <v>10697.397000000001</v>
      </c>
      <c r="KN25" s="5">
        <v>10690.888999999999</v>
      </c>
      <c r="KO25" s="5">
        <v>10682.83</v>
      </c>
      <c r="KP25" s="5">
        <v>10673.299000000001</v>
      </c>
      <c r="KQ25" s="5">
        <v>10661.891</v>
      </c>
      <c r="KR25" s="5">
        <v>10648.314</v>
      </c>
      <c r="KS25" s="5">
        <v>10633.575000000001</v>
      </c>
      <c r="KT25" s="5">
        <v>10618.316000000001</v>
      </c>
      <c r="KU25" s="5">
        <v>10601.494000000001</v>
      </c>
      <c r="KV25" s="5">
        <v>10581.51</v>
      </c>
      <c r="KW25" s="5">
        <v>10557.61</v>
      </c>
      <c r="KX25" s="5">
        <v>10529.28</v>
      </c>
      <c r="KY25" s="5">
        <v>10497.975</v>
      </c>
      <c r="KZ25" s="5">
        <v>10467.26</v>
      </c>
      <c r="LA25" s="5">
        <v>10441.878000000001</v>
      </c>
      <c r="LB25" s="5">
        <v>10425.284</v>
      </c>
      <c r="LC25" s="5">
        <v>10418.790999999999</v>
      </c>
      <c r="LD25" s="5">
        <v>10421.599</v>
      </c>
      <c r="LE25" s="5">
        <v>10432.405000000001</v>
      </c>
      <c r="LF25" s="5">
        <v>10448.983</v>
      </c>
      <c r="LG25" s="5">
        <v>10469.602000000001</v>
      </c>
      <c r="LH25" s="5">
        <v>10493.977000000001</v>
      </c>
      <c r="LI25" s="5">
        <v>10522.397000000001</v>
      </c>
      <c r="LJ25" s="5">
        <v>10554.227000000001</v>
      </c>
      <c r="LK25" s="5">
        <v>10588.795</v>
      </c>
      <c r="LL25" s="5">
        <v>10625.505999999999</v>
      </c>
      <c r="LM25" s="5">
        <v>10664.038</v>
      </c>
      <c r="LN25" s="5">
        <v>10704.115</v>
      </c>
      <c r="LO25" s="5">
        <v>10745.352999999999</v>
      </c>
      <c r="LP25" s="5">
        <v>10787.41</v>
      </c>
      <c r="LQ25" s="5">
        <v>10830.005999999999</v>
      </c>
      <c r="LR25" s="5">
        <v>10872.902</v>
      </c>
      <c r="LS25" s="5">
        <v>10916.093999999999</v>
      </c>
      <c r="LT25" s="5">
        <v>10959.870999999999</v>
      </c>
      <c r="LU25" s="5">
        <v>11004.732</v>
      </c>
      <c r="LV25" s="5">
        <v>11051.045</v>
      </c>
      <c r="LW25" s="5">
        <v>11098.844999999999</v>
      </c>
      <c r="LX25" s="5">
        <v>11148.063</v>
      </c>
      <c r="LY25" s="5">
        <v>11198.82</v>
      </c>
      <c r="LZ25" s="5">
        <v>11251.205</v>
      </c>
      <c r="MA25" s="5">
        <v>11305.287</v>
      </c>
      <c r="MB25" s="5">
        <v>11361.088</v>
      </c>
      <c r="MC25" s="5">
        <v>11418.566000000001</v>
      </c>
      <c r="MD25" s="5">
        <v>11477.662</v>
      </c>
      <c r="ME25" s="5">
        <v>11538.267</v>
      </c>
      <c r="MF25" s="5">
        <v>11600.276</v>
      </c>
      <c r="MG25" s="5">
        <v>11663.624</v>
      </c>
      <c r="MH25" s="5">
        <v>11728.186</v>
      </c>
      <c r="MI25" s="5">
        <v>11793.803</v>
      </c>
      <c r="MJ25" s="5">
        <v>11860.248</v>
      </c>
      <c r="MK25" s="5">
        <v>11927.323</v>
      </c>
      <c r="ML25" s="5">
        <v>11994.874</v>
      </c>
      <c r="MM25" s="5">
        <v>12062.806</v>
      </c>
      <c r="MN25" s="5">
        <v>12130.904</v>
      </c>
      <c r="MO25" s="5">
        <v>12198.948</v>
      </c>
      <c r="MP25" s="5">
        <v>12266.752</v>
      </c>
      <c r="MQ25" s="5">
        <v>12334.2</v>
      </c>
      <c r="MR25" s="5">
        <v>12401.127</v>
      </c>
      <c r="MS25" s="5">
        <v>12467.513999999999</v>
      </c>
      <c r="MT25" s="5">
        <v>12533.254999999999</v>
      </c>
      <c r="MU25" s="5">
        <v>12598.285</v>
      </c>
      <c r="MV25" s="5">
        <v>12662.546</v>
      </c>
      <c r="MW25" s="5">
        <v>12725.927</v>
      </c>
      <c r="MX25" s="5">
        <v>12788.342000000001</v>
      </c>
      <c r="MY25" s="5">
        <v>12849.694</v>
      </c>
      <c r="MZ25" s="5">
        <v>12909.869000000001</v>
      </c>
      <c r="NA25" s="16">
        <v>5.8540000000000001</v>
      </c>
      <c r="NB25" s="16">
        <v>5.8289999999999997</v>
      </c>
      <c r="NC25" s="16">
        <v>5.5659999999999998</v>
      </c>
      <c r="ND25" s="16">
        <v>5.2119999999999997</v>
      </c>
      <c r="NE25" s="16">
        <v>7.6230000000000002</v>
      </c>
      <c r="NF25" s="16">
        <v>12.449</v>
      </c>
      <c r="NG25" s="16">
        <v>1.6020000000000001</v>
      </c>
      <c r="NH25" s="16">
        <v>1.3109999999999999</v>
      </c>
      <c r="NI25" s="16">
        <v>0.85799999999999998</v>
      </c>
      <c r="NJ25" s="16">
        <v>0.64300000000000002</v>
      </c>
      <c r="NK25" s="16">
        <v>6.8000000000000005E-2</v>
      </c>
      <c r="NL25" s="16">
        <v>-9.1999999999999998E-2</v>
      </c>
      <c r="NM25" s="16">
        <v>-0.17100000000000001</v>
      </c>
      <c r="NN25" s="16">
        <v>-0.252</v>
      </c>
      <c r="NO25" s="16">
        <v>8.5000000000000006E-2</v>
      </c>
      <c r="NP25" s="16">
        <v>0.29599999999999999</v>
      </c>
      <c r="NQ25" s="16">
        <v>0.38100000000000001</v>
      </c>
      <c r="NR25" s="16">
        <v>0.40400000000000003</v>
      </c>
      <c r="NS25" s="16">
        <v>0.45500000000000002</v>
      </c>
      <c r="NT25" s="16">
        <v>0.51500000000000001</v>
      </c>
      <c r="NU25" s="16">
        <v>0.55600000000000005</v>
      </c>
      <c r="NV25" s="16">
        <v>0.56100000000000005</v>
      </c>
      <c r="NW25" s="16">
        <v>0.53300000000000003</v>
      </c>
      <c r="NX25" s="182">
        <v>0.48899999999999999</v>
      </c>
      <c r="NY25" s="16">
        <v>68.28</v>
      </c>
      <c r="NZ25" s="16">
        <v>70.2</v>
      </c>
      <c r="OA25" s="16">
        <v>71.69</v>
      </c>
      <c r="OB25" s="16">
        <v>72.94</v>
      </c>
      <c r="OC25" s="16">
        <v>74.06</v>
      </c>
      <c r="OD25" s="16">
        <v>75.12</v>
      </c>
      <c r="OE25" s="16">
        <v>76.11</v>
      </c>
      <c r="OF25" s="16">
        <v>77.06</v>
      </c>
      <c r="OG25" s="16">
        <v>77.790000000000006</v>
      </c>
      <c r="OH25" s="16">
        <v>78.52</v>
      </c>
      <c r="OI25" s="16">
        <v>79.25</v>
      </c>
      <c r="OJ25" s="16">
        <v>79.98</v>
      </c>
      <c r="OK25" s="16">
        <v>80.7</v>
      </c>
      <c r="OL25" s="16">
        <v>81.41</v>
      </c>
      <c r="OM25" s="16">
        <v>82.09</v>
      </c>
      <c r="ON25" s="16">
        <v>82.75</v>
      </c>
      <c r="OO25" s="16">
        <v>83.38</v>
      </c>
      <c r="OP25" s="16">
        <v>83.96</v>
      </c>
      <c r="OQ25" s="16">
        <v>84.49</v>
      </c>
      <c r="OR25" s="16">
        <v>84.97</v>
      </c>
      <c r="OS25" s="16">
        <v>85.41</v>
      </c>
      <c r="OT25" s="16">
        <v>85.88</v>
      </c>
      <c r="OU25" s="16">
        <v>86.35</v>
      </c>
      <c r="OV25" s="16">
        <v>86.83</v>
      </c>
      <c r="OW25" s="16">
        <v>71.2</v>
      </c>
      <c r="OX25" s="16">
        <v>72.8</v>
      </c>
      <c r="OY25" s="16">
        <v>74.040000000000006</v>
      </c>
      <c r="OZ25" s="16">
        <v>75.13</v>
      </c>
      <c r="PA25" s="16">
        <v>76.31</v>
      </c>
      <c r="PB25" s="16">
        <v>77.290000000000006</v>
      </c>
      <c r="PC25" s="16">
        <v>78.23</v>
      </c>
      <c r="PD25" s="16">
        <v>79.09</v>
      </c>
      <c r="PE25" s="16">
        <v>79.8</v>
      </c>
      <c r="PF25" s="16">
        <v>80.489999999999995</v>
      </c>
      <c r="PG25" s="16">
        <v>81.150000000000006</v>
      </c>
      <c r="PH25" s="16">
        <v>81.8</v>
      </c>
      <c r="PI25" s="16">
        <v>82.42</v>
      </c>
      <c r="PJ25" s="16">
        <v>83.02</v>
      </c>
      <c r="PK25" s="16">
        <v>83.62</v>
      </c>
      <c r="PL25" s="16">
        <v>84.19</v>
      </c>
      <c r="PM25" s="16">
        <v>84.76</v>
      </c>
      <c r="PN25" s="16">
        <v>85.31</v>
      </c>
      <c r="PO25" s="16">
        <v>85.87</v>
      </c>
      <c r="PP25" s="16">
        <v>86.42</v>
      </c>
      <c r="PQ25" s="16">
        <v>86.97</v>
      </c>
      <c r="PR25" s="16">
        <v>87.51</v>
      </c>
      <c r="PS25" s="16">
        <v>88.04</v>
      </c>
      <c r="PT25" s="16">
        <v>88.56</v>
      </c>
      <c r="PU25" s="16">
        <v>69.350999999999999</v>
      </c>
      <c r="PV25" s="16">
        <v>71.191999999999993</v>
      </c>
      <c r="PW25" s="16">
        <v>72.578999999999994</v>
      </c>
      <c r="PX25" s="16">
        <v>73.762</v>
      </c>
      <c r="PY25" s="16">
        <v>74.861999999999995</v>
      </c>
      <c r="PZ25" s="16">
        <v>75.863</v>
      </c>
      <c r="QA25" s="16">
        <v>76.792000000000002</v>
      </c>
      <c r="QB25" s="16">
        <v>77.745000000000005</v>
      </c>
      <c r="QC25" s="16">
        <v>78.457999999999998</v>
      </c>
      <c r="QD25" s="16">
        <v>79.167000000000002</v>
      </c>
      <c r="QE25" s="16">
        <v>79.861000000000004</v>
      </c>
      <c r="QF25" s="16">
        <v>80.567999999999998</v>
      </c>
      <c r="QG25" s="16">
        <v>81.266000000000005</v>
      </c>
      <c r="QH25" s="16">
        <v>81.942999999999998</v>
      </c>
      <c r="QI25" s="16">
        <v>82.61</v>
      </c>
      <c r="QJ25" s="16">
        <v>83.254000000000005</v>
      </c>
      <c r="QK25" s="16">
        <v>83.878</v>
      </c>
      <c r="QL25" s="16">
        <v>84.468999999999994</v>
      </c>
      <c r="QM25" s="16">
        <v>85.040999999999997</v>
      </c>
      <c r="QN25" s="16">
        <v>85.572000000000003</v>
      </c>
      <c r="QO25" s="16">
        <v>86.084000000000003</v>
      </c>
      <c r="QP25" s="16">
        <v>86.600999999999999</v>
      </c>
      <c r="QQ25" s="16">
        <v>87.105999999999995</v>
      </c>
      <c r="QR25" s="16">
        <v>87.611999999999995</v>
      </c>
      <c r="QS25" s="5">
        <v>23.715</v>
      </c>
      <c r="QT25" s="5">
        <v>16.631</v>
      </c>
      <c r="QU25" s="5">
        <v>12.66</v>
      </c>
      <c r="QV25" s="5">
        <v>10.446999999999999</v>
      </c>
      <c r="QW25" s="5">
        <v>8.9979999999999993</v>
      </c>
      <c r="QX25" s="5">
        <v>7.7140000000000004</v>
      </c>
      <c r="QY25" s="5">
        <v>6.5010000000000003</v>
      </c>
      <c r="QZ25" s="5">
        <v>5.5149999999999997</v>
      </c>
      <c r="RA25" s="5">
        <v>4.7910000000000004</v>
      </c>
      <c r="RB25" s="5">
        <v>4.25</v>
      </c>
      <c r="RC25" s="5">
        <v>3.8010000000000002</v>
      </c>
      <c r="RD25" s="5">
        <v>3.42</v>
      </c>
      <c r="RE25" s="5">
        <v>3.1</v>
      </c>
      <c r="RF25" s="5">
        <v>2.831</v>
      </c>
      <c r="RG25" s="5">
        <v>2.597</v>
      </c>
      <c r="RH25" s="5">
        <v>2.399</v>
      </c>
      <c r="RI25" s="5">
        <v>2.2280000000000002</v>
      </c>
      <c r="RJ25" s="5">
        <v>2.0840000000000001</v>
      </c>
      <c r="RK25" s="5">
        <v>1.9570000000000001</v>
      </c>
      <c r="RL25" s="5">
        <v>1.8520000000000001</v>
      </c>
      <c r="RM25" s="5">
        <v>1.7569999999999999</v>
      </c>
      <c r="RN25" s="5">
        <v>1.6659999999999999</v>
      </c>
      <c r="RO25" s="5">
        <v>1.581</v>
      </c>
      <c r="RP25" s="5">
        <v>1.5</v>
      </c>
      <c r="RQ25" s="5">
        <v>28.353999999999999</v>
      </c>
      <c r="RR25" s="5">
        <v>19.452000000000002</v>
      </c>
      <c r="RS25" s="5">
        <v>14.721</v>
      </c>
      <c r="RT25" s="5">
        <v>12.141</v>
      </c>
      <c r="RU25" s="5">
        <v>10.465999999999999</v>
      </c>
      <c r="RV25" s="5">
        <v>8.9870000000000001</v>
      </c>
      <c r="RW25" s="5">
        <v>7.5750000000000002</v>
      </c>
      <c r="RX25" s="5">
        <v>6.43</v>
      </c>
      <c r="RY25" s="5">
        <v>5.5979999999999999</v>
      </c>
      <c r="RZ25" s="5">
        <v>4.9720000000000004</v>
      </c>
      <c r="SA25" s="5">
        <v>4.4530000000000003</v>
      </c>
      <c r="SB25" s="5">
        <v>4.0110000000000001</v>
      </c>
      <c r="SC25" s="5">
        <v>3.6389999999999998</v>
      </c>
      <c r="SD25" s="5">
        <v>3.3370000000000002</v>
      </c>
      <c r="SE25" s="5">
        <v>3.0720000000000001</v>
      </c>
      <c r="SF25" s="5">
        <v>2.8479999999999999</v>
      </c>
      <c r="SG25" s="5">
        <v>2.653</v>
      </c>
      <c r="SH25" s="5">
        <v>2.488</v>
      </c>
      <c r="SI25" s="5">
        <v>2.3410000000000002</v>
      </c>
      <c r="SJ25" s="5">
        <v>2.2170000000000001</v>
      </c>
      <c r="SK25" s="5">
        <v>2.105</v>
      </c>
      <c r="SL25" s="5">
        <v>1.9970000000000001</v>
      </c>
      <c r="SM25" s="5">
        <v>1.897</v>
      </c>
      <c r="SN25" s="5">
        <v>1.8009999999999999</v>
      </c>
      <c r="SO25" s="16">
        <v>5.3</v>
      </c>
      <c r="SP25" s="16">
        <v>4.9000000000000004</v>
      </c>
      <c r="SQ25" s="16">
        <v>3.9249999999999998</v>
      </c>
      <c r="SR25" s="16">
        <v>2.97</v>
      </c>
      <c r="SS25" s="16">
        <v>2.4</v>
      </c>
      <c r="ST25" s="16">
        <v>1.97</v>
      </c>
      <c r="SU25" s="16">
        <v>1.6950000000000001</v>
      </c>
      <c r="SV25" s="16">
        <v>1.42</v>
      </c>
      <c r="SW25" s="16">
        <v>1.3542000000000001</v>
      </c>
      <c r="SX25" s="16">
        <v>1.3132999999999999</v>
      </c>
      <c r="SY25" s="16">
        <v>1.3084</v>
      </c>
      <c r="SZ25" s="16">
        <v>1.3289</v>
      </c>
      <c r="TA25" s="16">
        <v>1.3669</v>
      </c>
      <c r="TB25" s="16">
        <v>1.4091</v>
      </c>
      <c r="TC25" s="16">
        <v>1.4516</v>
      </c>
      <c r="TD25" s="16">
        <v>1.4895</v>
      </c>
      <c r="TE25" s="16">
        <v>1.5256000000000001</v>
      </c>
      <c r="TF25" s="16">
        <v>1.5555000000000001</v>
      </c>
      <c r="TG25" s="16">
        <v>1.5810999999999999</v>
      </c>
      <c r="TH25" s="16">
        <v>1.6057999999999999</v>
      </c>
      <c r="TI25" s="16">
        <v>1.6268</v>
      </c>
      <c r="TJ25" s="16">
        <v>1.6431</v>
      </c>
      <c r="TK25" s="16">
        <v>1.6556999999999999</v>
      </c>
      <c r="TL25" s="16">
        <v>1.6693</v>
      </c>
      <c r="TM25" s="5">
        <v>131.83099999999999</v>
      </c>
      <c r="TN25" s="5">
        <v>154.779</v>
      </c>
      <c r="TO25" s="5">
        <v>180.83500000000001</v>
      </c>
      <c r="TP25" s="5">
        <v>537.29600000000005</v>
      </c>
      <c r="TQ25" s="5">
        <v>14.766</v>
      </c>
      <c r="TR25" s="5">
        <v>188.92699999999999</v>
      </c>
      <c r="TS25" s="5">
        <v>248.37100000000001</v>
      </c>
      <c r="TT25" s="5">
        <v>197.00399999999999</v>
      </c>
      <c r="TU25" s="5">
        <v>715.22699999999998</v>
      </c>
      <c r="TV25" s="5">
        <v>16.635999999999999</v>
      </c>
      <c r="TW25" s="5">
        <v>229.71600000000001</v>
      </c>
      <c r="TX25" s="5">
        <v>338.28199999999998</v>
      </c>
      <c r="TY25" s="5">
        <v>287.63600000000002</v>
      </c>
      <c r="TZ25" s="5">
        <v>950.85799999999995</v>
      </c>
      <c r="UA25" s="5">
        <v>21.945</v>
      </c>
      <c r="UB25" s="5">
        <v>232.34299999999999</v>
      </c>
      <c r="UC25" s="5">
        <v>427.78300000000002</v>
      </c>
      <c r="UD25" s="5">
        <v>372.53399999999999</v>
      </c>
      <c r="UE25" s="5">
        <v>1356.973</v>
      </c>
      <c r="UF25" s="5">
        <v>25.466000000000001</v>
      </c>
      <c r="UG25" s="5">
        <v>266.42599999999999</v>
      </c>
      <c r="UH25" s="5">
        <v>549.78599999999994</v>
      </c>
      <c r="UI25" s="5">
        <v>500.00799999999998</v>
      </c>
      <c r="UJ25" s="5">
        <v>1783.605</v>
      </c>
      <c r="UK25" s="5">
        <v>34.241999999999997</v>
      </c>
      <c r="UL25" s="5">
        <v>299.512</v>
      </c>
      <c r="UM25" s="5">
        <v>542.02700000000004</v>
      </c>
      <c r="UN25" s="5">
        <v>738.40499999999997</v>
      </c>
      <c r="UO25" s="5">
        <v>2967.5509999999999</v>
      </c>
      <c r="UP25" s="5">
        <v>40.726999999999997</v>
      </c>
      <c r="UQ25" s="5">
        <v>441.72699999999998</v>
      </c>
      <c r="UR25" s="5">
        <v>683.13499999999999</v>
      </c>
      <c r="US25" s="5">
        <v>1157.789</v>
      </c>
      <c r="UT25" s="5">
        <v>6208.7259999999997</v>
      </c>
      <c r="UU25" s="5">
        <v>58.621000000000002</v>
      </c>
      <c r="UV25" s="5">
        <v>505.52100000000002</v>
      </c>
      <c r="UW25" s="5">
        <v>806.46799999999996</v>
      </c>
      <c r="UX25" s="5">
        <v>988.04899999999998</v>
      </c>
      <c r="UY25" s="5">
        <v>6876.4009999999998</v>
      </c>
      <c r="UZ25" s="5">
        <v>86.456999999999994</v>
      </c>
      <c r="VA25" s="5">
        <v>499.13799999999998</v>
      </c>
      <c r="VB25" s="5">
        <v>966.03399999999999</v>
      </c>
      <c r="VC25" s="5">
        <v>1105.2850000000001</v>
      </c>
      <c r="VD25" s="5">
        <v>7194.8919999999998</v>
      </c>
      <c r="VE25" s="5">
        <v>125.051</v>
      </c>
      <c r="VF25" s="5">
        <v>504.423</v>
      </c>
      <c r="VG25" s="5">
        <v>1030.7629999999999</v>
      </c>
      <c r="VH25" s="5">
        <v>1218.1289999999999</v>
      </c>
      <c r="VI25" s="5">
        <v>7298.56</v>
      </c>
      <c r="VJ25" s="5">
        <v>271.983</v>
      </c>
      <c r="VK25" s="5">
        <v>492.12400000000002</v>
      </c>
      <c r="VL25" s="5">
        <v>1027.49</v>
      </c>
      <c r="VM25" s="5">
        <v>1366.7439999999999</v>
      </c>
      <c r="VN25" s="5">
        <v>7226.4309999999996</v>
      </c>
      <c r="VO25" s="5">
        <v>548.28700000000003</v>
      </c>
      <c r="VP25" s="5">
        <v>484.42399999999998</v>
      </c>
      <c r="VQ25" s="5">
        <v>1017.904</v>
      </c>
      <c r="VR25" s="5">
        <v>1397.338</v>
      </c>
      <c r="VS25" s="5">
        <v>6910.5280000000002</v>
      </c>
      <c r="VT25" s="5">
        <v>887.20299999999997</v>
      </c>
      <c r="VU25" s="5">
        <v>491.28899999999999</v>
      </c>
      <c r="VV25" s="5">
        <v>995.88099999999997</v>
      </c>
      <c r="VW25" s="5">
        <v>1364.123</v>
      </c>
      <c r="VX25" s="5">
        <v>6526.6840000000002</v>
      </c>
      <c r="VY25" s="5">
        <v>1270.337</v>
      </c>
      <c r="VZ25" s="5">
        <v>516.726</v>
      </c>
      <c r="WA25" s="5">
        <v>992.55399999999997</v>
      </c>
      <c r="WB25" s="5">
        <v>1313.0150000000001</v>
      </c>
      <c r="WC25" s="5">
        <v>6177.8819999999996</v>
      </c>
      <c r="WD25" s="5">
        <v>1557.433</v>
      </c>
      <c r="WE25" s="5">
        <v>543.43200000000002</v>
      </c>
      <c r="WF25" s="5">
        <v>1022.083</v>
      </c>
      <c r="WG25" s="5">
        <v>1247.6410000000001</v>
      </c>
      <c r="WH25" s="5">
        <v>5932.83</v>
      </c>
      <c r="WI25" s="5">
        <v>1679.298</v>
      </c>
      <c r="WJ25" s="25">
        <v>12.930857757720201</v>
      </c>
      <c r="WK25" s="25">
        <v>15.1817496103509</v>
      </c>
      <c r="WL25" s="25">
        <v>17.737494691061499</v>
      </c>
      <c r="WM25" s="25">
        <v>70.439045538676993</v>
      </c>
      <c r="WN25" s="25">
        <v>52.7015508476156</v>
      </c>
      <c r="WO25" s="25">
        <v>1.99557236978265</v>
      </c>
      <c r="WP25" s="25">
        <v>1.44834709325193</v>
      </c>
      <c r="WQ25" s="25">
        <v>5.9440494278116797E-2</v>
      </c>
      <c r="WR25" s="25">
        <v>13.829003085278901</v>
      </c>
      <c r="WS25" s="25">
        <v>18.1801612543141</v>
      </c>
      <c r="WT25" s="25">
        <v>14.420220105185001</v>
      </c>
      <c r="WU25" s="25">
        <v>66.773120377113997</v>
      </c>
      <c r="WV25" s="25">
        <v>52.352900271929101</v>
      </c>
      <c r="WW25" s="25">
        <v>1.9974893223000201</v>
      </c>
      <c r="WX25" s="25">
        <v>1.21771528329301</v>
      </c>
      <c r="WY25" s="25">
        <v>4.4943326757748897E-2</v>
      </c>
      <c r="WZ25" s="25">
        <v>12.5635173648313</v>
      </c>
      <c r="XA25" s="25">
        <v>18.501156999119999</v>
      </c>
      <c r="XB25" s="25">
        <v>15.7312502426936</v>
      </c>
      <c r="XC25" s="25">
        <v>67.735120214697005</v>
      </c>
      <c r="XD25" s="25">
        <v>52.0038699720034</v>
      </c>
      <c r="XE25" s="25">
        <v>1.9449398584692801</v>
      </c>
      <c r="XF25" s="25">
        <v>1.20020542135168</v>
      </c>
      <c r="XG25" s="25">
        <v>0.122946538491619</v>
      </c>
      <c r="XH25" s="25">
        <v>9.6204337793191907</v>
      </c>
      <c r="XI25" s="25">
        <v>17.7128556634738</v>
      </c>
      <c r="XJ25" s="25">
        <v>15.4252061716725</v>
      </c>
      <c r="XK25" s="25">
        <v>71.612261029465003</v>
      </c>
      <c r="XL25" s="25">
        <v>56.187054857792603</v>
      </c>
      <c r="XM25" s="25">
        <v>1.80812463588449</v>
      </c>
      <c r="XN25" s="25">
        <v>1.0544495277419299</v>
      </c>
      <c r="XO25" s="25">
        <v>0.170634826978107</v>
      </c>
      <c r="XP25" s="25">
        <v>8.5009669544397095</v>
      </c>
      <c r="XQ25" s="25">
        <v>17.542254201968198</v>
      </c>
      <c r="XR25" s="25">
        <v>15.953966523370401</v>
      </c>
      <c r="XS25" s="25">
        <v>72.864204881388901</v>
      </c>
      <c r="XT25" s="25">
        <v>56.910238358018503</v>
      </c>
      <c r="XU25" s="25">
        <v>1.6816168894921499</v>
      </c>
      <c r="XV25" s="25">
        <v>1.0925739622031101</v>
      </c>
      <c r="XW25" s="25">
        <v>0.12855500536523301</v>
      </c>
      <c r="XX25" s="25">
        <v>6.5278445550367898</v>
      </c>
      <c r="XY25" s="25">
        <v>11.813443203053399</v>
      </c>
      <c r="XZ25" s="25">
        <v>16.093488937544901</v>
      </c>
      <c r="YA25" s="25">
        <v>80.771069926433398</v>
      </c>
      <c r="YB25" s="25">
        <v>64.677580988888494</v>
      </c>
      <c r="YC25" s="25">
        <v>1.6024072069747299</v>
      </c>
      <c r="YD25" s="25">
        <v>0.887642315476453</v>
      </c>
      <c r="YE25" s="25">
        <v>0.126824726440874</v>
      </c>
      <c r="YF25" s="25">
        <v>5.1663988693330696</v>
      </c>
      <c r="YG25" s="25">
        <v>7.9898849099145997</v>
      </c>
      <c r="YH25" s="25">
        <v>13.5413949804433</v>
      </c>
      <c r="YI25" s="25">
        <v>86.158090329377899</v>
      </c>
      <c r="YJ25" s="25">
        <v>72.616695348934599</v>
      </c>
      <c r="YK25" s="25">
        <v>1.39949740339121</v>
      </c>
      <c r="YL25" s="25">
        <v>0.68562589137447805</v>
      </c>
      <c r="YM25" s="25">
        <v>8.0105281895972394E-2</v>
      </c>
      <c r="YN25" s="25">
        <v>5.4574832752089604</v>
      </c>
      <c r="YO25" s="25">
        <v>8.7064347910199995</v>
      </c>
      <c r="YP25" s="25">
        <v>10.6667396460027</v>
      </c>
      <c r="YQ25" s="25">
        <v>84.902712931247393</v>
      </c>
      <c r="YR25" s="25">
        <v>74.235973285244697</v>
      </c>
      <c r="YS25" s="25">
        <v>1.77509280035099</v>
      </c>
      <c r="YT25" s="25">
        <v>0.93336900252361699</v>
      </c>
      <c r="YU25" s="25">
        <v>0.11211396522210799</v>
      </c>
      <c r="YV25" s="25">
        <v>5.0466917414866899</v>
      </c>
      <c r="YW25" s="25">
        <v>9.7673906009868201</v>
      </c>
      <c r="YX25" s="25">
        <v>11.1753316347165</v>
      </c>
      <c r="YY25" s="25">
        <v>83.921550190083295</v>
      </c>
      <c r="YZ25" s="25">
        <v>72.746218555366795</v>
      </c>
      <c r="ZA25" s="25">
        <v>3.1446352018118602</v>
      </c>
      <c r="ZB25" s="25">
        <v>1.26436746744318</v>
      </c>
      <c r="ZC25" s="25">
        <v>0.125636981315215</v>
      </c>
      <c r="ZD25" s="25">
        <v>4.8859932013787901</v>
      </c>
      <c r="ZE25" s="25">
        <v>9.9842810701193301</v>
      </c>
      <c r="ZF25" s="25">
        <v>11.799164614623701</v>
      </c>
      <c r="ZG25" s="25">
        <v>82.495216420063102</v>
      </c>
      <c r="ZH25" s="25">
        <v>70.696051805439396</v>
      </c>
      <c r="ZI25" s="25">
        <v>5.8083131325517998</v>
      </c>
      <c r="ZJ25" s="25">
        <v>2.6345093084387599</v>
      </c>
      <c r="ZK25" s="25">
        <v>0.19470434405432499</v>
      </c>
      <c r="ZL25" s="25">
        <v>4.6160819039279</v>
      </c>
      <c r="ZM25" s="25">
        <v>9.6377701462779193</v>
      </c>
      <c r="ZN25" s="25">
        <v>12.8199442532818</v>
      </c>
      <c r="ZO25" s="25">
        <v>80.603261809596006</v>
      </c>
      <c r="ZP25" s="25">
        <v>67.783317556314202</v>
      </c>
      <c r="ZQ25" s="25">
        <v>9.3485967082497101</v>
      </c>
      <c r="ZR25" s="25">
        <v>5.1428861401982298</v>
      </c>
      <c r="ZS25" s="25">
        <v>0.30005414087658699</v>
      </c>
      <c r="ZT25" s="25">
        <v>4.5284287383182997</v>
      </c>
      <c r="ZU25" s="25">
        <v>9.5154363253041794</v>
      </c>
      <c r="ZV25" s="25">
        <v>13.062411351097801</v>
      </c>
      <c r="ZW25" s="25">
        <v>77.662500512975299</v>
      </c>
      <c r="ZX25" s="25">
        <v>64.600089161877406</v>
      </c>
      <c r="ZY25" s="25">
        <v>13.4810926433786</v>
      </c>
      <c r="ZZ25" s="25">
        <v>8.2936344234022492</v>
      </c>
      <c r="AAA25" s="25">
        <v>0.45075451532742</v>
      </c>
      <c r="AAB25" s="25">
        <v>4.61377265922098</v>
      </c>
      <c r="AAC25" s="25">
        <v>9.3524758943059005</v>
      </c>
      <c r="AAD25" s="25">
        <v>12.8106947259444</v>
      </c>
      <c r="AAE25" s="25">
        <v>74.103815871695701</v>
      </c>
      <c r="AAF25" s="25">
        <v>61.2931211457513</v>
      </c>
      <c r="AAG25" s="25">
        <v>16.8550157330071</v>
      </c>
      <c r="AAH25" s="25">
        <v>11.929935574777399</v>
      </c>
      <c r="AAI25" s="25">
        <v>1.15683102508059</v>
      </c>
      <c r="AAJ25" s="25">
        <v>4.8943463530098201</v>
      </c>
      <c r="AAK25" s="25">
        <v>9.4013133654302408</v>
      </c>
      <c r="AAL25" s="25">
        <v>12.436668905178299</v>
      </c>
      <c r="AAM25" s="25">
        <v>70.952583018315707</v>
      </c>
      <c r="AAN25" s="25">
        <v>58.515914113137299</v>
      </c>
      <c r="AAO25" s="25">
        <v>18.759226756813302</v>
      </c>
      <c r="AAP25" s="25">
        <v>14.751757263244199</v>
      </c>
      <c r="AAQ25" s="25">
        <v>2.465728512419</v>
      </c>
      <c r="AAR25" s="25">
        <v>5.2126349747402596</v>
      </c>
      <c r="AAS25" s="25">
        <v>9.8038863977230708</v>
      </c>
      <c r="AAT25" s="25">
        <v>11.9674533566664</v>
      </c>
      <c r="AAU25" s="25">
        <v>68.875543342512302</v>
      </c>
      <c r="AAV25" s="25">
        <v>56.908089985845898</v>
      </c>
      <c r="AAW25" s="25">
        <v>19.7234530972969</v>
      </c>
      <c r="AAX25" s="25">
        <v>16.1079352850244</v>
      </c>
      <c r="AAY25" s="25">
        <v>3.9551824199705301</v>
      </c>
      <c r="AAZ25" s="5">
        <v>66.894000000000005</v>
      </c>
      <c r="ABA25" s="5">
        <v>49.002000000000002</v>
      </c>
      <c r="ABB25" s="5">
        <v>30.408000000000001</v>
      </c>
      <c r="ABC25" s="5">
        <v>33.643999999999998</v>
      </c>
      <c r="ABD25" s="5">
        <v>89.322000000000003</v>
      </c>
      <c r="ABE25" s="5">
        <v>139.44999999999999</v>
      </c>
      <c r="ABF25" s="5">
        <v>112.994</v>
      </c>
      <c r="ABG25" s="5">
        <v>74.465999999999994</v>
      </c>
      <c r="ABH25" s="5">
        <v>51.624000000000002</v>
      </c>
      <c r="ABI25" s="5">
        <v>24.759</v>
      </c>
      <c r="ABJ25" s="5">
        <v>15.164999999999999</v>
      </c>
      <c r="ABK25" s="5">
        <v>9.3030000000000008</v>
      </c>
      <c r="ABL25" s="5">
        <v>3.1930000000000001</v>
      </c>
      <c r="ABM25" s="5">
        <v>5.3010000000000002</v>
      </c>
      <c r="ABN25" s="5">
        <v>2.9390000000000001</v>
      </c>
      <c r="ABO25" s="5">
        <v>0.34799999999999998</v>
      </c>
      <c r="ABP25" s="5">
        <v>0.16300000000000001</v>
      </c>
      <c r="ABQ25" s="5">
        <v>6.2E-2</v>
      </c>
      <c r="ABR25" s="5">
        <v>1.2999999999999999E-2</v>
      </c>
      <c r="ABS25" s="5">
        <v>0</v>
      </c>
      <c r="ABT25" s="5">
        <v>0</v>
      </c>
      <c r="ABU25" s="5">
        <v>254.845</v>
      </c>
      <c r="ABV25" s="5">
        <v>261.57</v>
      </c>
      <c r="ABW25" s="5">
        <v>231.04300000000001</v>
      </c>
      <c r="ABX25" s="5">
        <v>200.60499999999999</v>
      </c>
      <c r="ABY25" s="5">
        <v>487.25</v>
      </c>
      <c r="ABZ25" s="5">
        <v>1082.433</v>
      </c>
      <c r="ACA25" s="5">
        <v>1321.9380000000001</v>
      </c>
      <c r="ACB25" s="5">
        <v>966.91899999999998</v>
      </c>
      <c r="ACC25" s="5">
        <v>677.91399999999999</v>
      </c>
      <c r="ACD25" s="5">
        <v>534.173</v>
      </c>
      <c r="ACE25" s="5">
        <v>335.61200000000002</v>
      </c>
      <c r="ACF25" s="5">
        <v>255.27199999999999</v>
      </c>
      <c r="ACG25" s="5">
        <v>143.69</v>
      </c>
      <c r="ACH25" s="5">
        <v>36.817999999999998</v>
      </c>
      <c r="ACI25" s="5">
        <v>24.189</v>
      </c>
      <c r="ACJ25" s="5">
        <v>14.618</v>
      </c>
      <c r="ACK25" s="5">
        <v>4.4050000000000002</v>
      </c>
      <c r="ACL25" s="5">
        <v>2.3940000000000001</v>
      </c>
      <c r="ACM25" s="5">
        <v>0.53100000000000003</v>
      </c>
      <c r="ACN25" s="5">
        <v>0.121</v>
      </c>
      <c r="ACO25" s="5">
        <v>8.9999999999999993E-3</v>
      </c>
      <c r="ACP25" s="5">
        <v>251.30500000000001</v>
      </c>
      <c r="ACQ25" s="5">
        <v>260.65499999999997</v>
      </c>
      <c r="ACR25" s="5">
        <v>263.64299999999997</v>
      </c>
      <c r="ACS25" s="5">
        <v>288.42</v>
      </c>
      <c r="ACT25" s="5">
        <v>512.10699999999997</v>
      </c>
      <c r="ACU25" s="5">
        <v>1002.222</v>
      </c>
      <c r="ACV25" s="5">
        <v>1221.5730000000001</v>
      </c>
      <c r="ACW25" s="5">
        <v>915.48500000000001</v>
      </c>
      <c r="ACX25" s="5">
        <v>529.65099999999995</v>
      </c>
      <c r="ACY25" s="5">
        <v>361.62200000000001</v>
      </c>
      <c r="ACZ25" s="5">
        <v>412.43200000000002</v>
      </c>
      <c r="ADA25" s="5">
        <v>437.84300000000002</v>
      </c>
      <c r="ADB25" s="5">
        <v>345.48899999999998</v>
      </c>
      <c r="ADC25" s="5">
        <v>248.91399999999999</v>
      </c>
      <c r="ADD25" s="5">
        <v>117.336</v>
      </c>
      <c r="ADE25" s="5">
        <v>26.745000000000001</v>
      </c>
      <c r="ADF25" s="5">
        <v>13.926</v>
      </c>
      <c r="ADG25" s="5">
        <v>5.9249999999999998</v>
      </c>
      <c r="ADH25" s="5">
        <v>1.0880000000000001</v>
      </c>
      <c r="ADI25" s="5">
        <v>0.30399999999999999</v>
      </c>
      <c r="ADJ25" s="5">
        <v>3.1E-2</v>
      </c>
      <c r="ADK25" s="5">
        <v>277.61700000000002</v>
      </c>
      <c r="ADL25" s="5">
        <v>265.67399999999998</v>
      </c>
      <c r="ADM25" s="5">
        <v>256.21100000000001</v>
      </c>
      <c r="ADN25" s="5">
        <v>266.209</v>
      </c>
      <c r="ADO25" s="5">
        <v>434.72899999999998</v>
      </c>
      <c r="ADP25" s="5">
        <v>788.57500000000005</v>
      </c>
      <c r="ADQ25" s="5">
        <v>948.39400000000001</v>
      </c>
      <c r="ADR25" s="5">
        <v>761.80600000000004</v>
      </c>
      <c r="ADS25" s="5">
        <v>439.56200000000001</v>
      </c>
      <c r="ADT25" s="5">
        <v>230.648</v>
      </c>
      <c r="ADU25" s="5">
        <v>192.67699999999999</v>
      </c>
      <c r="ADV25" s="5">
        <v>203.29499999999999</v>
      </c>
      <c r="ADW25" s="5">
        <v>230.03100000000001</v>
      </c>
      <c r="ADX25" s="5">
        <v>266.47500000000002</v>
      </c>
      <c r="ADY25" s="5">
        <v>334.37799999999999</v>
      </c>
      <c r="ADZ25" s="5">
        <v>312.19099999999997</v>
      </c>
      <c r="AEA25" s="5">
        <v>192.554</v>
      </c>
      <c r="AEB25" s="5">
        <v>92.852000000000004</v>
      </c>
      <c r="AEC25" s="5">
        <v>22.948</v>
      </c>
      <c r="AED25" s="5">
        <v>2.024</v>
      </c>
      <c r="AEE25" s="5">
        <v>0.28799999999999998</v>
      </c>
      <c r="AEF25" s="5">
        <v>64.936999999999998</v>
      </c>
      <c r="AEG25" s="5">
        <v>47.118000000000002</v>
      </c>
      <c r="AEH25" s="5">
        <v>28.251000000000001</v>
      </c>
      <c r="AEI25" s="5">
        <v>24.148</v>
      </c>
      <c r="AEJ25" s="5">
        <v>33.720999999999997</v>
      </c>
      <c r="AEK25" s="5">
        <v>35.347000000000001</v>
      </c>
      <c r="AEL25" s="5">
        <v>24.782</v>
      </c>
      <c r="AEM25" s="5">
        <v>16.486999999999998</v>
      </c>
      <c r="AEN25" s="5">
        <v>10.817</v>
      </c>
      <c r="AEO25" s="5">
        <v>7.2</v>
      </c>
      <c r="AEP25" s="5">
        <v>5.63</v>
      </c>
      <c r="AEQ25" s="5">
        <v>3.6930000000000001</v>
      </c>
      <c r="AER25" s="5">
        <v>2.3860000000000001</v>
      </c>
      <c r="AES25" s="5">
        <v>3.4420000000000002</v>
      </c>
      <c r="AET25" s="5">
        <v>1.841</v>
      </c>
      <c r="AEU25" s="5">
        <v>0.28899999999999998</v>
      </c>
      <c r="AEV25" s="5">
        <v>0.24199999999999999</v>
      </c>
      <c r="AEW25" s="5">
        <v>9.9000000000000005E-2</v>
      </c>
      <c r="AEX25" s="5">
        <v>2.4E-2</v>
      </c>
      <c r="AEY25" s="5">
        <v>3.0000000000000001E-3</v>
      </c>
      <c r="AEZ25" s="5">
        <v>0</v>
      </c>
      <c r="AFA25" s="5">
        <v>244.29300000000001</v>
      </c>
      <c r="AFB25" s="5">
        <v>251.005</v>
      </c>
      <c r="AFC25" s="5">
        <v>222.416</v>
      </c>
      <c r="AFD25" s="5">
        <v>188.92699999999999</v>
      </c>
      <c r="AFE25" s="5">
        <v>228.50299999999999</v>
      </c>
      <c r="AFF25" s="5">
        <v>351.15699999999998</v>
      </c>
      <c r="AFG25" s="5">
        <v>473.80799999999999</v>
      </c>
      <c r="AFH25" s="5">
        <v>406.649</v>
      </c>
      <c r="AFI25" s="5">
        <v>238.107</v>
      </c>
      <c r="AFJ25" s="5">
        <v>157.91499999999999</v>
      </c>
      <c r="AFK25" s="5">
        <v>120.989</v>
      </c>
      <c r="AFL25" s="5">
        <v>86.04</v>
      </c>
      <c r="AFM25" s="5">
        <v>42.276000000000003</v>
      </c>
      <c r="AFN25" s="5">
        <v>19.922999999999998</v>
      </c>
      <c r="AFO25" s="5">
        <v>12.071</v>
      </c>
      <c r="AFP25" s="5">
        <v>5.0060000000000002</v>
      </c>
      <c r="AFQ25" s="5">
        <v>2.754</v>
      </c>
      <c r="AFR25" s="5">
        <v>1.6140000000000001</v>
      </c>
      <c r="AFS25" s="5">
        <v>0.42499999999999999</v>
      </c>
      <c r="AFT25" s="5">
        <v>0.151</v>
      </c>
      <c r="AFU25" s="5">
        <v>2.1999999999999999E-2</v>
      </c>
      <c r="AFV25" s="5">
        <v>240.81899999999999</v>
      </c>
      <c r="AFW25" s="5">
        <v>250.00399999999999</v>
      </c>
      <c r="AFX25" s="5">
        <v>253.18799999999999</v>
      </c>
      <c r="AFY25" s="5">
        <v>273.91699999999997</v>
      </c>
      <c r="AFZ25" s="5">
        <v>292.3</v>
      </c>
      <c r="AGA25" s="5">
        <v>336.67599999999999</v>
      </c>
      <c r="AGB25" s="5">
        <v>419.36500000000001</v>
      </c>
      <c r="AGC25" s="5">
        <v>404.24</v>
      </c>
      <c r="AGD25" s="5">
        <v>281.43400000000003</v>
      </c>
      <c r="AGE25" s="5">
        <v>182.82599999999999</v>
      </c>
      <c r="AGF25" s="5">
        <v>142.905</v>
      </c>
      <c r="AGG25" s="5">
        <v>129.78299999999999</v>
      </c>
      <c r="AGH25" s="5">
        <v>102.88500000000001</v>
      </c>
      <c r="AGI25" s="5">
        <v>71.852000000000004</v>
      </c>
      <c r="AGJ25" s="5">
        <v>36.600999999999999</v>
      </c>
      <c r="AGK25" s="5">
        <v>14.85</v>
      </c>
      <c r="AGL25" s="5">
        <v>7.3319999999999999</v>
      </c>
      <c r="AGM25" s="5">
        <v>2.25</v>
      </c>
      <c r="AGN25" s="5">
        <v>0.81899999999999995</v>
      </c>
      <c r="AGO25" s="5">
        <v>0.27400000000000002</v>
      </c>
      <c r="AGP25" s="5">
        <v>0.04</v>
      </c>
      <c r="AGQ25" s="5">
        <v>265.815</v>
      </c>
      <c r="AGR25" s="5">
        <v>254.51499999999999</v>
      </c>
      <c r="AGS25" s="5">
        <v>245.68299999999999</v>
      </c>
      <c r="AGT25" s="5">
        <v>253.39599999999999</v>
      </c>
      <c r="AGU25" s="5">
        <v>293.30700000000002</v>
      </c>
      <c r="AGV25" s="5">
        <v>362.79199999999997</v>
      </c>
      <c r="AGW25" s="5">
        <v>424.14400000000001</v>
      </c>
      <c r="AGX25" s="5">
        <v>419.22899999999998</v>
      </c>
      <c r="AGY25" s="5">
        <v>302.55399999999997</v>
      </c>
      <c r="AGZ25" s="5">
        <v>184.74</v>
      </c>
      <c r="AHA25" s="5">
        <v>147.697</v>
      </c>
      <c r="AHB25" s="5">
        <v>149.78899999999999</v>
      </c>
      <c r="AHC25" s="5">
        <v>146.89699999999999</v>
      </c>
      <c r="AHD25" s="5">
        <v>133.84</v>
      </c>
      <c r="AHE25" s="5">
        <v>120.666</v>
      </c>
      <c r="AHF25" s="5">
        <v>99.409000000000006</v>
      </c>
      <c r="AHG25" s="5">
        <v>61.527000000000001</v>
      </c>
      <c r="AHH25" s="5">
        <v>29.628</v>
      </c>
      <c r="AHI25" s="5">
        <v>8.6880000000000006</v>
      </c>
      <c r="AHJ25" s="5">
        <v>1.577</v>
      </c>
      <c r="AHK25" s="5">
        <v>0.253</v>
      </c>
      <c r="AHL25" s="5">
        <v>57.792000000000002</v>
      </c>
      <c r="AHM25" s="5">
        <v>123.04300000000001</v>
      </c>
      <c r="AHN25" s="5">
        <v>174.797</v>
      </c>
      <c r="AHO25" s="5">
        <v>389.53199999999998</v>
      </c>
      <c r="AHP25" s="5">
        <v>715.75300000000004</v>
      </c>
      <c r="AHQ25" s="5">
        <v>1433.59</v>
      </c>
      <c r="AHR25" s="5">
        <v>562.33699999999999</v>
      </c>
      <c r="AHS25" s="5">
        <v>804.40700000000004</v>
      </c>
      <c r="AHT25" s="5">
        <v>1338.8979999999999</v>
      </c>
      <c r="AHU25" s="5">
        <v>519.60500000000002</v>
      </c>
      <c r="AHV25" s="5">
        <v>728.03599999999994</v>
      </c>
      <c r="AHW25" s="5">
        <v>1151.367</v>
      </c>
      <c r="AHX25" s="25">
        <v>1.695084972851</v>
      </c>
      <c r="AHY25" s="25">
        <v>1.24476412100698</v>
      </c>
      <c r="AHZ25" s="25">
        <v>3.3566039066356398E-2</v>
      </c>
      <c r="AIA25" s="25">
        <v>3.3171946019724898</v>
      </c>
      <c r="AIB25" s="25">
        <v>1.2153416977395399</v>
      </c>
      <c r="AIC25" s="25">
        <v>0.109122574052319</v>
      </c>
      <c r="AID25" s="25">
        <v>10.5277525123616</v>
      </c>
      <c r="AIE25" s="25">
        <v>5.7404087953578902</v>
      </c>
      <c r="AIF25" s="25">
        <v>0.29478782315945401</v>
      </c>
      <c r="AIG25" s="25">
        <v>22.2995893015304</v>
      </c>
      <c r="AIH25" s="25">
        <v>18.771039974916899</v>
      </c>
      <c r="AII25" s="25">
        <v>4.7654459838095198</v>
      </c>
      <c r="AIJ25" s="25">
        <v>2.6818528813974201</v>
      </c>
      <c r="AIK25" s="25">
        <v>1.91330844529194</v>
      </c>
      <c r="AIL25" s="25">
        <v>0.118534933984417</v>
      </c>
      <c r="AIM25" s="25">
        <v>2.75836913005055</v>
      </c>
      <c r="AIN25" s="25">
        <v>1.3741093387111101</v>
      </c>
      <c r="AIO25" s="25">
        <v>0.16260370242671099</v>
      </c>
      <c r="AIP25" s="25">
        <v>6.8779976541360401</v>
      </c>
      <c r="AIQ25" s="25">
        <v>3.8909405520909499</v>
      </c>
      <c r="AIR25" s="25">
        <v>0.31108827184150301</v>
      </c>
      <c r="AIS25" s="25">
        <v>15.4240266492855</v>
      </c>
      <c r="AIT25" s="25">
        <v>11.6633633253852</v>
      </c>
      <c r="AIU25" s="25">
        <v>2.6028980995589999</v>
      </c>
      <c r="AIV25" s="31">
        <v>54.319337873954701</v>
      </c>
      <c r="AIW25" s="25">
        <v>53.264052074039597</v>
      </c>
      <c r="AIX25" s="25">
        <v>52.001255180324002</v>
      </c>
      <c r="AIY25" s="25">
        <v>59.379400086750501</v>
      </c>
      <c r="AIZ25" s="25">
        <v>63.765606877259998</v>
      </c>
      <c r="AJA25" s="26">
        <v>70.357198223584007</v>
      </c>
      <c r="AJB25" s="25">
        <v>84.096500277755695</v>
      </c>
      <c r="AJC25" s="25">
        <v>87.743883737938503</v>
      </c>
      <c r="AJD25" s="25">
        <v>92.303050480669199</v>
      </c>
      <c r="AJE25" s="25">
        <v>68.408572423946197</v>
      </c>
      <c r="AJF25" s="25">
        <v>56.824352338536002</v>
      </c>
      <c r="AJG25" s="25">
        <v>42.131867847005303</v>
      </c>
      <c r="AJH25" s="25">
        <v>41.966716379045103</v>
      </c>
      <c r="AJI25" s="25">
        <v>49.760861009985398</v>
      </c>
      <c r="AJJ25" s="25">
        <v>47.633900527576202</v>
      </c>
      <c r="AJK25" s="25">
        <v>39.640891884219002</v>
      </c>
      <c r="AJL25" s="25">
        <v>37.241599167634803</v>
      </c>
      <c r="AJM25" s="25">
        <v>23.806704666758002</v>
      </c>
      <c r="AJN25" s="25">
        <v>16.065710855132998</v>
      </c>
      <c r="AJO25" s="25">
        <v>17.781866500518198</v>
      </c>
      <c r="AJP25" s="25">
        <v>19.158904683598902</v>
      </c>
      <c r="AJQ25" s="25">
        <v>21.219149836280302</v>
      </c>
      <c r="AJR25" s="25">
        <v>24.064458131016799</v>
      </c>
      <c r="AJS25" s="25">
        <v>28.762271803613601</v>
      </c>
      <c r="AJT25" s="25">
        <v>34.94581732895</v>
      </c>
      <c r="AJU25" s="25">
        <v>40.9391959334109</v>
      </c>
      <c r="AJV25" s="25">
        <v>45.189417240178301</v>
      </c>
      <c r="AJW25" s="25">
        <v>46.683249369041903</v>
      </c>
      <c r="AJX25" s="25">
        <v>45.699638284448902</v>
      </c>
      <c r="AJY25" s="25">
        <v>43.464063066926201</v>
      </c>
      <c r="AJZ25" s="25">
        <v>41.638879874415998</v>
      </c>
      <c r="AKA25" s="25">
        <v>42.3433438265603</v>
      </c>
      <c r="AKB25" s="25">
        <v>45.212610614013201</v>
      </c>
      <c r="AKC25" s="25">
        <v>48.314370200151203</v>
      </c>
      <c r="AKD25" s="25">
        <v>51.119256163343699</v>
      </c>
      <c r="AKE25" s="25">
        <v>52.877485264730097</v>
      </c>
      <c r="AKF25" s="25">
        <v>53.672744439751803</v>
      </c>
      <c r="AKG25" s="25">
        <v>39.910545568983899</v>
      </c>
      <c r="AKH25" s="25">
        <v>47.937200117075598</v>
      </c>
      <c r="AKI25" s="25">
        <v>45.861990449691298</v>
      </c>
      <c r="AKJ25" s="25">
        <v>38.168449159211299</v>
      </c>
      <c r="AKK25" s="25">
        <v>35.742133189818098</v>
      </c>
      <c r="AKL25" s="25">
        <v>22.707743966738899</v>
      </c>
      <c r="AKM25" s="25">
        <v>15.2699342905024</v>
      </c>
      <c r="AKN25" s="25">
        <v>16.6825270680086</v>
      </c>
      <c r="AKO25" s="25">
        <v>17.6522982582179</v>
      </c>
      <c r="AKP25" s="25">
        <v>18.025620050233101</v>
      </c>
      <c r="AKQ25" s="25">
        <v>17.683964308884701</v>
      </c>
      <c r="AKR25" s="25">
        <v>18.0831997049543</v>
      </c>
      <c r="AKS25" s="25">
        <v>18.846868260749499</v>
      </c>
      <c r="AKT25" s="25">
        <v>20.148187860545899</v>
      </c>
      <c r="AKU25" s="25">
        <v>21.802399870426299</v>
      </c>
      <c r="AKV25" s="25">
        <v>22.860395670339901</v>
      </c>
      <c r="AKW25" s="25">
        <v>23.042003239657198</v>
      </c>
      <c r="AKX25" s="25">
        <v>22.641557422750999</v>
      </c>
      <c r="AKY25" s="25">
        <v>22.201685458638401</v>
      </c>
      <c r="AKZ25" s="25">
        <v>22.190392515184001</v>
      </c>
      <c r="ALA25" s="25">
        <v>22.628818985145699</v>
      </c>
      <c r="ALB25" s="25">
        <v>23.230198758505399</v>
      </c>
      <c r="ALC25" s="25">
        <v>23.8234277403254</v>
      </c>
      <c r="ALD25" s="25">
        <v>24.1674566411982</v>
      </c>
      <c r="ALE25" s="25">
        <v>24.266541473492602</v>
      </c>
      <c r="ALF25" s="25">
        <v>2.0561708100611198</v>
      </c>
      <c r="ALG25" s="25">
        <v>1.8236608929097999</v>
      </c>
      <c r="ALH25" s="25">
        <v>1.77191007788491</v>
      </c>
      <c r="ALI25" s="25">
        <v>1.4724427250077601</v>
      </c>
      <c r="ALJ25" s="25">
        <v>1.4994659778167301</v>
      </c>
      <c r="ALK25" s="25">
        <v>1.0989607000191</v>
      </c>
      <c r="ALL25" s="25">
        <v>0.79577656463062896</v>
      </c>
      <c r="ALM25" s="25">
        <v>1.09933943250958</v>
      </c>
      <c r="ALN25" s="25">
        <v>1.5066064253810501</v>
      </c>
      <c r="ALO25" s="25">
        <v>3.1935297860471401</v>
      </c>
      <c r="ALP25" s="25">
        <v>6.3804938221320997</v>
      </c>
      <c r="ALQ25" s="25">
        <v>10.679072098659301</v>
      </c>
      <c r="ALR25" s="25">
        <v>16.098949068200501</v>
      </c>
      <c r="ALS25" s="25">
        <v>20.791008072865001</v>
      </c>
      <c r="ALT25" s="25">
        <v>23.387017369751899</v>
      </c>
      <c r="ALU25" s="25">
        <v>23.822853698702001</v>
      </c>
      <c r="ALV25" s="25">
        <v>22.6576350447918</v>
      </c>
      <c r="ALW25" s="25">
        <v>20.822505644175099</v>
      </c>
      <c r="ALX25" s="25">
        <v>19.437194415777601</v>
      </c>
      <c r="ALY25" s="25">
        <v>20.152951311376398</v>
      </c>
      <c r="ALZ25" s="25">
        <v>22.583791628867399</v>
      </c>
      <c r="AMA25" s="25">
        <v>25.0841714416458</v>
      </c>
      <c r="AMB25" s="25">
        <v>27.2958284230183</v>
      </c>
      <c r="AMC25" s="25">
        <v>28.710028623531901</v>
      </c>
      <c r="AMD25" s="25">
        <v>29.406202966259301</v>
      </c>
    </row>
    <row r="26" spans="1:1018">
      <c r="A26" s="6" t="s">
        <v>103</v>
      </c>
      <c r="B26" s="5">
        <v>3873.1289999999999</v>
      </c>
      <c r="C26" s="5">
        <v>4020.36</v>
      </c>
      <c r="D26" s="5">
        <v>4177.7359999999999</v>
      </c>
      <c r="E26" s="5">
        <v>4343.9610000000002</v>
      </c>
      <c r="F26" s="5">
        <v>4517.4229999999998</v>
      </c>
      <c r="G26" s="5">
        <v>4697.6660000000002</v>
      </c>
      <c r="H26" s="5">
        <v>4880.8710000000001</v>
      </c>
      <c r="I26" s="5">
        <v>5068.6670000000004</v>
      </c>
      <c r="J26" s="5">
        <v>5272.2470000000003</v>
      </c>
      <c r="K26" s="5">
        <v>5506.8559999999998</v>
      </c>
      <c r="L26" s="5">
        <v>5781.7730000000001</v>
      </c>
      <c r="M26" s="5">
        <v>6103.1589999999997</v>
      </c>
      <c r="N26" s="5">
        <v>6463.3310000000001</v>
      </c>
      <c r="O26" s="5">
        <v>6840.8069999999998</v>
      </c>
      <c r="P26" s="5">
        <v>7205.8140000000003</v>
      </c>
      <c r="Q26" s="5">
        <v>7537.1930000000002</v>
      </c>
      <c r="R26" s="5">
        <v>7826.9880000000003</v>
      </c>
      <c r="S26" s="5">
        <v>8082.1279999999997</v>
      </c>
      <c r="T26" s="5">
        <v>8314.6820000000007</v>
      </c>
      <c r="U26" s="5">
        <v>8543.58</v>
      </c>
      <c r="V26" s="5">
        <v>8782.9140000000007</v>
      </c>
      <c r="W26" s="5">
        <v>9035.6170000000002</v>
      </c>
      <c r="X26" s="5">
        <v>9298.0020000000004</v>
      </c>
      <c r="Y26" s="5">
        <v>9569.7720000000008</v>
      </c>
      <c r="Z26" s="5">
        <v>9849.0460000000003</v>
      </c>
      <c r="AA26" s="5">
        <v>10134.482</v>
      </c>
      <c r="AB26" s="5">
        <v>10426.557000000001</v>
      </c>
      <c r="AC26" s="5">
        <v>10726.485000000001</v>
      </c>
      <c r="AD26" s="5">
        <v>11034.174000000001</v>
      </c>
      <c r="AE26" s="5">
        <v>11349.365</v>
      </c>
      <c r="AF26" s="5">
        <v>11671.584999999999</v>
      </c>
      <c r="AG26" s="5">
        <v>12000.931</v>
      </c>
      <c r="AH26" s="5">
        <v>12336.651</v>
      </c>
      <c r="AI26" s="5">
        <v>12676.361999999999</v>
      </c>
      <c r="AJ26" s="5">
        <v>13016.978999999999</v>
      </c>
      <c r="AK26" s="5">
        <v>13356.196</v>
      </c>
      <c r="AL26" s="5">
        <v>13692.907999999999</v>
      </c>
      <c r="AM26" s="5">
        <v>14027.299000000001</v>
      </c>
      <c r="AN26" s="5">
        <v>14360.013999999999</v>
      </c>
      <c r="AO26" s="5">
        <v>14692.284</v>
      </c>
      <c r="AP26" s="5">
        <v>15024.985000000001</v>
      </c>
      <c r="AQ26" s="5">
        <v>15358.046</v>
      </c>
      <c r="AR26" s="5">
        <v>15690.895</v>
      </c>
      <c r="AS26" s="5">
        <v>16023.334999999999</v>
      </c>
      <c r="AT26" s="5">
        <v>16355.050999999999</v>
      </c>
      <c r="AU26" s="5">
        <v>16685.796999999999</v>
      </c>
      <c r="AV26" s="5">
        <v>17015.43</v>
      </c>
      <c r="AW26" s="5">
        <v>17343.88</v>
      </c>
      <c r="AX26" s="5">
        <v>17671.080999999998</v>
      </c>
      <c r="AY26" s="5">
        <v>17996.998</v>
      </c>
      <c r="AZ26" s="5">
        <v>18321.53</v>
      </c>
      <c r="BA26" s="5">
        <v>18644.483</v>
      </c>
      <c r="BB26" s="5">
        <v>18965.647000000001</v>
      </c>
      <c r="BC26" s="5">
        <v>19284.873</v>
      </c>
      <c r="BD26" s="5">
        <v>19602.050999999999</v>
      </c>
      <c r="BE26" s="5">
        <v>19916.97</v>
      </c>
      <c r="BF26" s="5">
        <v>20229.448</v>
      </c>
      <c r="BG26" s="5">
        <v>20539.111000000001</v>
      </c>
      <c r="BH26" s="5">
        <v>20845.468000000001</v>
      </c>
      <c r="BI26" s="5">
        <v>21147.934000000001</v>
      </c>
      <c r="BJ26" s="5">
        <v>21445.977999999999</v>
      </c>
      <c r="BK26" s="5">
        <v>21739.241999999998</v>
      </c>
      <c r="BL26" s="5">
        <v>22027.447</v>
      </c>
      <c r="BM26" s="5">
        <v>22310.201000000001</v>
      </c>
      <c r="BN26" s="5">
        <v>22587.129000000001</v>
      </c>
      <c r="BO26" s="5">
        <v>22857.857</v>
      </c>
      <c r="BP26" s="5">
        <v>23122.034</v>
      </c>
      <c r="BQ26" s="5">
        <v>23379.399000000001</v>
      </c>
      <c r="BR26" s="5">
        <v>23629.728999999999</v>
      </c>
      <c r="BS26" s="5">
        <v>23872.877</v>
      </c>
      <c r="BT26" s="5">
        <v>24108.636999999999</v>
      </c>
      <c r="BU26" s="5">
        <v>24336.855</v>
      </c>
      <c r="BV26" s="5">
        <v>24557.26</v>
      </c>
      <c r="BW26" s="5">
        <v>24769.46</v>
      </c>
      <c r="BX26" s="5">
        <v>24972.98</v>
      </c>
      <c r="BY26" s="5">
        <v>25167.476999999999</v>
      </c>
      <c r="BZ26" s="5">
        <v>25352.749</v>
      </c>
      <c r="CA26" s="5">
        <v>25528.774000000001</v>
      </c>
      <c r="CB26" s="5">
        <v>25695.669000000002</v>
      </c>
      <c r="CC26" s="5">
        <v>25853.684000000001</v>
      </c>
      <c r="CD26" s="5">
        <v>26002.99</v>
      </c>
      <c r="CE26" s="5">
        <v>26143.646000000001</v>
      </c>
      <c r="CF26" s="5">
        <v>26275.606</v>
      </c>
      <c r="CG26" s="5">
        <v>26398.781999999999</v>
      </c>
      <c r="CH26" s="5">
        <v>26513.058000000001</v>
      </c>
      <c r="CI26" s="5">
        <v>26618.383000000002</v>
      </c>
      <c r="CJ26" s="5">
        <v>26714.830999999998</v>
      </c>
      <c r="CK26" s="5">
        <v>26802.57</v>
      </c>
      <c r="CL26" s="5">
        <v>26881.809000000001</v>
      </c>
      <c r="CM26" s="5">
        <v>26952.837</v>
      </c>
      <c r="CN26" s="5">
        <v>27015.925999999999</v>
      </c>
      <c r="CO26" s="5">
        <v>27071.215</v>
      </c>
      <c r="CP26" s="5">
        <v>27118.879000000001</v>
      </c>
      <c r="CQ26" s="5">
        <v>27159.24</v>
      </c>
      <c r="CR26" s="5">
        <v>27192.659</v>
      </c>
      <c r="CS26" s="5">
        <v>27219.45</v>
      </c>
      <c r="CT26" s="5">
        <v>27239.837</v>
      </c>
      <c r="CU26" s="5">
        <v>27253.94</v>
      </c>
      <c r="CV26" s="5">
        <v>27261.88</v>
      </c>
      <c r="CW26" s="5">
        <v>27263.74</v>
      </c>
      <c r="CX26" s="5">
        <v>27259.612000000001</v>
      </c>
      <c r="CY26" s="5">
        <v>27249.662</v>
      </c>
      <c r="CZ26" s="5">
        <v>27234.026000000002</v>
      </c>
      <c r="DA26" s="5">
        <v>27212.741000000002</v>
      </c>
      <c r="DB26" s="5">
        <v>27185.84</v>
      </c>
      <c r="DC26" s="5">
        <v>27153.367999999999</v>
      </c>
      <c r="DD26" s="5">
        <v>27115.449000000001</v>
      </c>
      <c r="DE26" s="5">
        <v>27072.238000000001</v>
      </c>
      <c r="DF26" s="5">
        <v>27023.877</v>
      </c>
      <c r="DG26" s="5">
        <v>26970.517</v>
      </c>
      <c r="DH26" s="5">
        <v>26912.324000000001</v>
      </c>
      <c r="DI26" s="5">
        <v>26849.464</v>
      </c>
      <c r="DJ26" s="5">
        <v>26782.113000000001</v>
      </c>
      <c r="DK26" s="5">
        <v>26710.448</v>
      </c>
      <c r="DL26" s="5">
        <v>26634.656999999999</v>
      </c>
      <c r="DM26" s="5">
        <v>26554.944</v>
      </c>
      <c r="DN26" s="5">
        <v>26471.512999999999</v>
      </c>
      <c r="DO26" s="5">
        <v>26384.615000000002</v>
      </c>
      <c r="DP26" s="5">
        <v>26294.454000000002</v>
      </c>
      <c r="DQ26" s="5">
        <v>26201.294000000002</v>
      </c>
      <c r="DR26" s="5">
        <v>26105.395</v>
      </c>
      <c r="DS26" s="5">
        <v>4068.7739999999999</v>
      </c>
      <c r="DT26" s="5">
        <v>4211.5450000000001</v>
      </c>
      <c r="DU26" s="5">
        <v>4363.8689999999997</v>
      </c>
      <c r="DV26" s="5">
        <v>4525.402</v>
      </c>
      <c r="DW26" s="5">
        <v>4695.6549999999997</v>
      </c>
      <c r="DX26" s="5">
        <v>4874.5039999999999</v>
      </c>
      <c r="DY26" s="5">
        <v>5060.2309999999998</v>
      </c>
      <c r="DZ26" s="5">
        <v>5253.3770000000004</v>
      </c>
      <c r="EA26" s="5">
        <v>5458.6170000000002</v>
      </c>
      <c r="EB26" s="5">
        <v>5682.3289999999997</v>
      </c>
      <c r="EC26" s="5">
        <v>5928.2139999999999</v>
      </c>
      <c r="ED26" s="5">
        <v>6198.9679999999998</v>
      </c>
      <c r="EE26" s="5">
        <v>6490.826</v>
      </c>
      <c r="EF26" s="5">
        <v>6793.2749999999996</v>
      </c>
      <c r="EG26" s="5">
        <v>7091.8029999999999</v>
      </c>
      <c r="EH26" s="5">
        <v>7376.12</v>
      </c>
      <c r="EI26" s="5">
        <v>7642.2860000000001</v>
      </c>
      <c r="EJ26" s="5">
        <v>7893.5479999999998</v>
      </c>
      <c r="EK26" s="5">
        <v>8135.6239999999998</v>
      </c>
      <c r="EL26" s="5">
        <v>8377.5769999999993</v>
      </c>
      <c r="EM26" s="5">
        <v>8626.1569999999992</v>
      </c>
      <c r="EN26" s="5">
        <v>8882.7520000000004</v>
      </c>
      <c r="EO26" s="5">
        <v>9145.6820000000007</v>
      </c>
      <c r="EP26" s="5">
        <v>9415.2289999999994</v>
      </c>
      <c r="EQ26" s="5">
        <v>9691.0499999999993</v>
      </c>
      <c r="ER26" s="5">
        <v>9972.9339999999993</v>
      </c>
      <c r="ES26" s="5">
        <v>10261.091</v>
      </c>
      <c r="ET26" s="5">
        <v>10556.029</v>
      </c>
      <c r="EU26" s="5">
        <v>10857.975</v>
      </c>
      <c r="EV26" s="5">
        <v>11167.099</v>
      </c>
      <c r="EW26" s="5">
        <v>11483.269</v>
      </c>
      <c r="EX26" s="5">
        <v>11806.655000000001</v>
      </c>
      <c r="EY26" s="5">
        <v>12136.525</v>
      </c>
      <c r="EZ26" s="5">
        <v>12470.75</v>
      </c>
      <c r="FA26" s="5">
        <v>12806.509</v>
      </c>
      <c r="FB26" s="5">
        <v>13141.684999999999</v>
      </c>
      <c r="FC26" s="5">
        <v>13475.302</v>
      </c>
      <c r="FD26" s="5">
        <v>13807.512000000001</v>
      </c>
      <c r="FE26" s="5">
        <v>14138.669</v>
      </c>
      <c r="FF26" s="5">
        <v>14469.638000000001</v>
      </c>
      <c r="FG26" s="5">
        <v>14800.983</v>
      </c>
      <c r="FH26" s="5">
        <v>15132.593000000001</v>
      </c>
      <c r="FI26" s="5">
        <v>15463.971</v>
      </c>
      <c r="FJ26" s="5">
        <v>15794.905000000001</v>
      </c>
      <c r="FK26" s="5">
        <v>16125.145</v>
      </c>
      <c r="FL26" s="5">
        <v>16454.502</v>
      </c>
      <c r="FM26" s="5">
        <v>16782.773000000001</v>
      </c>
      <c r="FN26" s="5">
        <v>17109.927</v>
      </c>
      <c r="FO26" s="5">
        <v>17435.994999999999</v>
      </c>
      <c r="FP26" s="5">
        <v>17761.127</v>
      </c>
      <c r="FQ26" s="5">
        <v>18085.365000000002</v>
      </c>
      <c r="FR26" s="5">
        <v>18408.595000000001</v>
      </c>
      <c r="FS26" s="5">
        <v>18730.569</v>
      </c>
      <c r="FT26" s="5">
        <v>19050.984</v>
      </c>
      <c r="FU26" s="5">
        <v>19369.48</v>
      </c>
      <c r="FV26" s="5">
        <v>19685.706999999999</v>
      </c>
      <c r="FW26" s="5">
        <v>19999.419999999998</v>
      </c>
      <c r="FX26" s="5">
        <v>20310.403999999999</v>
      </c>
      <c r="FY26" s="5">
        <v>20618.366999999998</v>
      </c>
      <c r="FZ26" s="5">
        <v>20923.012999999999</v>
      </c>
      <c r="GA26" s="5">
        <v>21224.044999999998</v>
      </c>
      <c r="GB26" s="5">
        <v>21521.197</v>
      </c>
      <c r="GC26" s="5">
        <v>21814.197</v>
      </c>
      <c r="GD26" s="5">
        <v>22102.713</v>
      </c>
      <c r="GE26" s="5">
        <v>22386.378000000001</v>
      </c>
      <c r="GF26" s="5">
        <v>22664.883000000002</v>
      </c>
      <c r="GG26" s="5">
        <v>22937.923999999999</v>
      </c>
      <c r="GH26" s="5">
        <v>23205.243999999999</v>
      </c>
      <c r="GI26" s="5">
        <v>23466.692999999999</v>
      </c>
      <c r="GJ26" s="5">
        <v>23722.125</v>
      </c>
      <c r="GK26" s="5">
        <v>23971.375</v>
      </c>
      <c r="GL26" s="5">
        <v>24214.281999999999</v>
      </c>
      <c r="GM26" s="5">
        <v>24450.560000000001</v>
      </c>
      <c r="GN26" s="5">
        <v>24679.776000000002</v>
      </c>
      <c r="GO26" s="5">
        <v>24901.431</v>
      </c>
      <c r="GP26" s="5">
        <v>25115.127</v>
      </c>
      <c r="GQ26" s="5">
        <v>25320.624</v>
      </c>
      <c r="GR26" s="5">
        <v>25517.83</v>
      </c>
      <c r="GS26" s="5">
        <v>25706.773000000001</v>
      </c>
      <c r="GT26" s="5">
        <v>25887.556</v>
      </c>
      <c r="GU26" s="5">
        <v>26060.233</v>
      </c>
      <c r="GV26" s="5">
        <v>26224.795999999998</v>
      </c>
      <c r="GW26" s="5">
        <v>26381.132000000001</v>
      </c>
      <c r="GX26" s="5">
        <v>26529.073</v>
      </c>
      <c r="GY26" s="5">
        <v>26668.431</v>
      </c>
      <c r="GZ26" s="5">
        <v>26799.085999999999</v>
      </c>
      <c r="HA26" s="5">
        <v>26921.042000000001</v>
      </c>
      <c r="HB26" s="5">
        <v>27034.416000000001</v>
      </c>
      <c r="HC26" s="5">
        <v>27139.374</v>
      </c>
      <c r="HD26" s="5">
        <v>27236.115000000002</v>
      </c>
      <c r="HE26" s="5">
        <v>27324.867999999999</v>
      </c>
      <c r="HF26" s="5">
        <v>27405.748</v>
      </c>
      <c r="HG26" s="5">
        <v>27478.891</v>
      </c>
      <c r="HH26" s="5">
        <v>27544.578000000001</v>
      </c>
      <c r="HI26" s="5">
        <v>27603.163</v>
      </c>
      <c r="HJ26" s="5">
        <v>27654.938999999998</v>
      </c>
      <c r="HK26" s="5">
        <v>27700.081999999999</v>
      </c>
      <c r="HL26" s="5">
        <v>27738.717000000001</v>
      </c>
      <c r="HM26" s="5">
        <v>27770.994999999999</v>
      </c>
      <c r="HN26" s="5">
        <v>27797.069</v>
      </c>
      <c r="HO26" s="5">
        <v>27817.069</v>
      </c>
      <c r="HP26" s="5">
        <v>27831.137999999999</v>
      </c>
      <c r="HQ26" s="5">
        <v>27839.376</v>
      </c>
      <c r="HR26" s="5">
        <v>27841.832999999999</v>
      </c>
      <c r="HS26" s="5">
        <v>27838.517</v>
      </c>
      <c r="HT26" s="5">
        <v>27829.467000000001</v>
      </c>
      <c r="HU26" s="5">
        <v>27814.772000000001</v>
      </c>
      <c r="HV26" s="5">
        <v>27794.55</v>
      </c>
      <c r="HW26" s="5">
        <v>27768.829000000002</v>
      </c>
      <c r="HX26" s="5">
        <v>27737.664000000001</v>
      </c>
      <c r="HY26" s="5">
        <v>27701.11</v>
      </c>
      <c r="HZ26" s="5">
        <v>27659.262999999999</v>
      </c>
      <c r="IA26" s="5">
        <v>27612.215</v>
      </c>
      <c r="IB26" s="5">
        <v>27560.137999999999</v>
      </c>
      <c r="IC26" s="5">
        <v>27503.147000000001</v>
      </c>
      <c r="ID26" s="5">
        <v>27441.386999999999</v>
      </c>
      <c r="IE26" s="5">
        <v>27375.016</v>
      </c>
      <c r="IF26" s="5">
        <v>27304.151000000002</v>
      </c>
      <c r="IG26" s="5">
        <v>27228.934000000001</v>
      </c>
      <c r="IH26" s="5">
        <v>27149.484</v>
      </c>
      <c r="II26" s="5">
        <v>27065.924999999999</v>
      </c>
      <c r="IJ26" s="5">
        <v>7941.9030000000002</v>
      </c>
      <c r="IK26" s="5">
        <v>8231.9050000000007</v>
      </c>
      <c r="IL26" s="5">
        <v>8541.6049999999996</v>
      </c>
      <c r="IM26" s="5">
        <v>8869.3629999999994</v>
      </c>
      <c r="IN26" s="5">
        <v>9213.0779999999995</v>
      </c>
      <c r="IO26" s="5">
        <v>9572.17</v>
      </c>
      <c r="IP26" s="5">
        <v>9941.1020000000008</v>
      </c>
      <c r="IQ26" s="5">
        <v>10322.044</v>
      </c>
      <c r="IR26" s="5">
        <v>10730.864</v>
      </c>
      <c r="IS26" s="5">
        <v>11189.184999999999</v>
      </c>
      <c r="IT26" s="5">
        <v>11709.986999999999</v>
      </c>
      <c r="IU26" s="5">
        <v>12302.127</v>
      </c>
      <c r="IV26" s="5">
        <v>12954.156999999999</v>
      </c>
      <c r="IW26" s="5">
        <v>13634.082</v>
      </c>
      <c r="IX26" s="5">
        <v>14297.617</v>
      </c>
      <c r="IY26" s="5">
        <v>14913.313</v>
      </c>
      <c r="IZ26" s="5">
        <v>15469.273999999999</v>
      </c>
      <c r="JA26" s="5">
        <v>15975.675999999999</v>
      </c>
      <c r="JB26" s="5">
        <v>16450.306</v>
      </c>
      <c r="JC26" s="5">
        <v>16921.156999999999</v>
      </c>
      <c r="JD26" s="5">
        <v>17409.071</v>
      </c>
      <c r="JE26" s="5">
        <v>17918.368999999999</v>
      </c>
      <c r="JF26" s="5">
        <v>18443.684000000001</v>
      </c>
      <c r="JG26" s="5">
        <v>18985.001</v>
      </c>
      <c r="JH26" s="5">
        <v>19540.096000000001</v>
      </c>
      <c r="JI26" s="5">
        <v>20107.416000000001</v>
      </c>
      <c r="JJ26" s="5">
        <v>20687.648000000001</v>
      </c>
      <c r="JK26" s="5">
        <v>21282.513999999999</v>
      </c>
      <c r="JL26" s="5">
        <v>21892.149000000001</v>
      </c>
      <c r="JM26" s="5">
        <v>22516.464</v>
      </c>
      <c r="JN26" s="5">
        <v>23154.853999999999</v>
      </c>
      <c r="JO26" s="5">
        <v>23807.585999999999</v>
      </c>
      <c r="JP26" s="5">
        <v>24473.175999999999</v>
      </c>
      <c r="JQ26" s="5">
        <v>25147.112000000001</v>
      </c>
      <c r="JR26" s="5">
        <v>25823.488000000001</v>
      </c>
      <c r="JS26" s="5">
        <v>26497.881000000001</v>
      </c>
      <c r="JT26" s="5">
        <v>27168.21</v>
      </c>
      <c r="JU26" s="5">
        <v>27834.811000000002</v>
      </c>
      <c r="JV26" s="5">
        <v>28498.683000000001</v>
      </c>
      <c r="JW26" s="5">
        <v>29161.921999999999</v>
      </c>
      <c r="JX26" s="5">
        <v>29825.968000000001</v>
      </c>
      <c r="JY26" s="5">
        <v>30490.638999999999</v>
      </c>
      <c r="JZ26" s="5">
        <v>31154.866000000002</v>
      </c>
      <c r="KA26" s="5">
        <v>31818.240000000002</v>
      </c>
      <c r="KB26" s="5">
        <v>32480.196</v>
      </c>
      <c r="KC26" s="5">
        <v>33140.298999999999</v>
      </c>
      <c r="KD26" s="5">
        <v>33798.203000000001</v>
      </c>
      <c r="KE26" s="5">
        <v>34453.807000000001</v>
      </c>
      <c r="KF26" s="5">
        <v>35107.076000000001</v>
      </c>
      <c r="KG26" s="5">
        <v>35758.125</v>
      </c>
      <c r="KH26" s="5">
        <v>36406.894999999997</v>
      </c>
      <c r="KI26" s="5">
        <v>37053.078000000001</v>
      </c>
      <c r="KJ26" s="5">
        <v>37696.216</v>
      </c>
      <c r="KK26" s="5">
        <v>38335.857000000004</v>
      </c>
      <c r="KL26" s="5">
        <v>38971.531000000003</v>
      </c>
      <c r="KM26" s="5">
        <v>39602.677000000003</v>
      </c>
      <c r="KN26" s="5">
        <v>40228.868000000002</v>
      </c>
      <c r="KO26" s="5">
        <v>40849.514999999999</v>
      </c>
      <c r="KP26" s="5">
        <v>41463.834999999999</v>
      </c>
      <c r="KQ26" s="5">
        <v>42070.947</v>
      </c>
      <c r="KR26" s="5">
        <v>42670.023000000001</v>
      </c>
      <c r="KS26" s="5">
        <v>43260.438999999998</v>
      </c>
      <c r="KT26" s="5">
        <v>43841.644</v>
      </c>
      <c r="KU26" s="5">
        <v>44412.913999999997</v>
      </c>
      <c r="KV26" s="5">
        <v>44973.506999999998</v>
      </c>
      <c r="KW26" s="5">
        <v>45522.74</v>
      </c>
      <c r="KX26" s="5">
        <v>46059.957999999999</v>
      </c>
      <c r="KY26" s="5">
        <v>46584.642999999996</v>
      </c>
      <c r="KZ26" s="5">
        <v>47096.421999999999</v>
      </c>
      <c r="LA26" s="5">
        <v>47595.002</v>
      </c>
      <c r="LB26" s="5">
        <v>48080.012000000002</v>
      </c>
      <c r="LC26" s="5">
        <v>48551.137000000002</v>
      </c>
      <c r="LD26" s="5">
        <v>49007.82</v>
      </c>
      <c r="LE26" s="5">
        <v>49449.235999999997</v>
      </c>
      <c r="LF26" s="5">
        <v>49874.411</v>
      </c>
      <c r="LG26" s="5">
        <v>50282.603999999999</v>
      </c>
      <c r="LH26" s="5">
        <v>50673.373</v>
      </c>
      <c r="LI26" s="5">
        <v>51046.603999999999</v>
      </c>
      <c r="LJ26" s="5">
        <v>51402.442000000003</v>
      </c>
      <c r="LK26" s="5">
        <v>51741.24</v>
      </c>
      <c r="LL26" s="5">
        <v>52063.222999999998</v>
      </c>
      <c r="LM26" s="5">
        <v>52368.442000000003</v>
      </c>
      <c r="LN26" s="5">
        <v>52656.737999999998</v>
      </c>
      <c r="LO26" s="5">
        <v>52927.855000000003</v>
      </c>
      <c r="LP26" s="5">
        <v>53181.489000000001</v>
      </c>
      <c r="LQ26" s="5">
        <v>53417.468999999997</v>
      </c>
      <c r="LR26" s="5">
        <v>53635.873</v>
      </c>
      <c r="LS26" s="5">
        <v>53836.985999999997</v>
      </c>
      <c r="LT26" s="5">
        <v>54021.182999999997</v>
      </c>
      <c r="LU26" s="5">
        <v>54188.951999999997</v>
      </c>
      <c r="LV26" s="5">
        <v>54340.794000000002</v>
      </c>
      <c r="LW26" s="5">
        <v>54476.963000000003</v>
      </c>
      <c r="LX26" s="5">
        <v>54597.77</v>
      </c>
      <c r="LY26" s="5">
        <v>54703.817999999999</v>
      </c>
      <c r="LZ26" s="5">
        <v>54795.822</v>
      </c>
      <c r="MA26" s="5">
        <v>54874.389000000003</v>
      </c>
      <c r="MB26" s="5">
        <v>54939.919000000002</v>
      </c>
      <c r="MC26" s="5">
        <v>54992.656999999999</v>
      </c>
      <c r="MD26" s="5">
        <v>55032.875</v>
      </c>
      <c r="ME26" s="5">
        <v>55060.809000000001</v>
      </c>
      <c r="MF26" s="5">
        <v>55076.680999999997</v>
      </c>
      <c r="MG26" s="5">
        <v>55080.800000000003</v>
      </c>
      <c r="MH26" s="5">
        <v>55073.402000000002</v>
      </c>
      <c r="MI26" s="5">
        <v>55054.574000000001</v>
      </c>
      <c r="MJ26" s="5">
        <v>55024.357000000004</v>
      </c>
      <c r="MK26" s="5">
        <v>54982.834999999999</v>
      </c>
      <c r="ML26" s="5">
        <v>54930.220999999998</v>
      </c>
      <c r="MM26" s="5">
        <v>54866.788</v>
      </c>
      <c r="MN26" s="5">
        <v>54792.705999999998</v>
      </c>
      <c r="MO26" s="5">
        <v>54708.180999999997</v>
      </c>
      <c r="MP26" s="5">
        <v>54613.434000000001</v>
      </c>
      <c r="MQ26" s="5">
        <v>54508.726999999999</v>
      </c>
      <c r="MR26" s="5">
        <v>54394.328000000001</v>
      </c>
      <c r="MS26" s="5">
        <v>54270.586000000003</v>
      </c>
      <c r="MT26" s="5">
        <v>54137.803999999996</v>
      </c>
      <c r="MU26" s="5">
        <v>53996.330999999998</v>
      </c>
      <c r="MV26" s="5">
        <v>53846.529000000002</v>
      </c>
      <c r="MW26" s="5">
        <v>53688.766000000003</v>
      </c>
      <c r="MX26" s="5">
        <v>53523.387999999999</v>
      </c>
      <c r="MY26" s="5">
        <v>53350.777999999998</v>
      </c>
      <c r="MZ26" s="5">
        <v>53171.32</v>
      </c>
      <c r="NA26" s="16">
        <v>3.734</v>
      </c>
      <c r="NB26" s="16">
        <v>4.032</v>
      </c>
      <c r="NC26" s="16">
        <v>4.8360000000000003</v>
      </c>
      <c r="ND26" s="16">
        <v>3.0950000000000002</v>
      </c>
      <c r="NE26" s="16">
        <v>2.8820000000000001</v>
      </c>
      <c r="NF26" s="16">
        <v>2.8220000000000001</v>
      </c>
      <c r="NG26" s="16">
        <v>2.6970000000000001</v>
      </c>
      <c r="NH26" s="16">
        <v>2.3660000000000001</v>
      </c>
      <c r="NI26" s="16">
        <v>2.1070000000000002</v>
      </c>
      <c r="NJ26" s="16">
        <v>1.88</v>
      </c>
      <c r="NK26" s="16">
        <v>1.6830000000000001</v>
      </c>
      <c r="NL26" s="16">
        <v>1.492</v>
      </c>
      <c r="NM26" s="16">
        <v>1.294</v>
      </c>
      <c r="NN26" s="16">
        <v>1.093</v>
      </c>
      <c r="NO26" s="16">
        <v>0.89600000000000002</v>
      </c>
      <c r="NP26" s="16">
        <v>0.69599999999999995</v>
      </c>
      <c r="NQ26" s="16">
        <v>0.51400000000000001</v>
      </c>
      <c r="NR26" s="16">
        <v>0.34300000000000003</v>
      </c>
      <c r="NS26" s="16">
        <v>0.19500000000000001</v>
      </c>
      <c r="NT26" s="16">
        <v>7.3999999999999996E-2</v>
      </c>
      <c r="NU26" s="16">
        <v>-3.4000000000000002E-2</v>
      </c>
      <c r="NV26" s="16">
        <v>-0.13500000000000001</v>
      </c>
      <c r="NW26" s="16">
        <v>-0.22700000000000001</v>
      </c>
      <c r="NX26" s="182">
        <v>-0.308</v>
      </c>
      <c r="NY26" s="16">
        <v>50.01</v>
      </c>
      <c r="NZ26" s="16">
        <v>54.4</v>
      </c>
      <c r="OA26" s="16">
        <v>56.58</v>
      </c>
      <c r="OB26" s="16">
        <v>58.02</v>
      </c>
      <c r="OC26" s="16">
        <v>60.56</v>
      </c>
      <c r="OD26" s="16">
        <v>63.13</v>
      </c>
      <c r="OE26" s="16">
        <v>64.34</v>
      </c>
      <c r="OF26" s="16">
        <v>64.36</v>
      </c>
      <c r="OG26" s="16">
        <v>64.72</v>
      </c>
      <c r="OH26" s="16">
        <v>65.41</v>
      </c>
      <c r="OI26" s="16">
        <v>66.44</v>
      </c>
      <c r="OJ26" s="16">
        <v>67.02</v>
      </c>
      <c r="OK26" s="16">
        <v>67.569999999999993</v>
      </c>
      <c r="OL26" s="16">
        <v>68.08</v>
      </c>
      <c r="OM26" s="16">
        <v>68.58</v>
      </c>
      <c r="ON26" s="16">
        <v>69.05</v>
      </c>
      <c r="OO26" s="16">
        <v>69.540000000000006</v>
      </c>
      <c r="OP26" s="16">
        <v>70.03</v>
      </c>
      <c r="OQ26" s="16">
        <v>70.540000000000006</v>
      </c>
      <c r="OR26" s="16">
        <v>71.08</v>
      </c>
      <c r="OS26" s="16">
        <v>71.62</v>
      </c>
      <c r="OT26" s="16">
        <v>72.209999999999994</v>
      </c>
      <c r="OU26" s="16">
        <v>72.83</v>
      </c>
      <c r="OV26" s="16">
        <v>73.459999999999994</v>
      </c>
      <c r="OW26" s="16">
        <v>53.09</v>
      </c>
      <c r="OX26" s="16">
        <v>57.56</v>
      </c>
      <c r="OY26" s="16">
        <v>59.68</v>
      </c>
      <c r="OZ26" s="16">
        <v>61.09</v>
      </c>
      <c r="PA26" s="16">
        <v>63.65</v>
      </c>
      <c r="PB26" s="16">
        <v>66.349999999999994</v>
      </c>
      <c r="PC26" s="16">
        <v>67.7</v>
      </c>
      <c r="PD26" s="16">
        <v>67.73</v>
      </c>
      <c r="PE26" s="16">
        <v>68.16</v>
      </c>
      <c r="PF26" s="16">
        <v>69.010000000000005</v>
      </c>
      <c r="PG26" s="16">
        <v>70.260000000000005</v>
      </c>
      <c r="PH26" s="16">
        <v>70.989999999999995</v>
      </c>
      <c r="PI26" s="16">
        <v>71.69</v>
      </c>
      <c r="PJ26" s="16">
        <v>72.37</v>
      </c>
      <c r="PK26" s="16">
        <v>73.010000000000005</v>
      </c>
      <c r="PL26" s="16">
        <v>73.62</v>
      </c>
      <c r="PM26" s="16">
        <v>74.23</v>
      </c>
      <c r="PN26" s="16">
        <v>74.84</v>
      </c>
      <c r="PO26" s="16">
        <v>75.430000000000007</v>
      </c>
      <c r="PP26" s="16">
        <v>76</v>
      </c>
      <c r="PQ26" s="16">
        <v>76.58</v>
      </c>
      <c r="PR26" s="16">
        <v>77.150000000000006</v>
      </c>
      <c r="PS26" s="16">
        <v>77.72</v>
      </c>
      <c r="PT26" s="16">
        <v>78.27</v>
      </c>
      <c r="PU26" s="16">
        <v>51.582000000000001</v>
      </c>
      <c r="PV26" s="16">
        <v>56.021999999999998</v>
      </c>
      <c r="PW26" s="16">
        <v>58.186</v>
      </c>
      <c r="PX26" s="16">
        <v>59.496000000000002</v>
      </c>
      <c r="PY26" s="16">
        <v>62.061</v>
      </c>
      <c r="PZ26" s="16">
        <v>64.706000000000003</v>
      </c>
      <c r="QA26" s="16">
        <v>65.995000000000005</v>
      </c>
      <c r="QB26" s="16">
        <v>66.033000000000001</v>
      </c>
      <c r="QC26" s="16">
        <v>66.436000000000007</v>
      </c>
      <c r="QD26" s="16">
        <v>67.203999999999994</v>
      </c>
      <c r="QE26" s="16">
        <v>68.334999999999994</v>
      </c>
      <c r="QF26" s="16">
        <v>68.989999999999995</v>
      </c>
      <c r="QG26" s="16">
        <v>69.603999999999999</v>
      </c>
      <c r="QH26" s="16">
        <v>70.186000000000007</v>
      </c>
      <c r="QI26" s="16">
        <v>70.753</v>
      </c>
      <c r="QJ26" s="16">
        <v>71.290999999999997</v>
      </c>
      <c r="QK26" s="16">
        <v>71.840999999999994</v>
      </c>
      <c r="QL26" s="16">
        <v>72.382999999999996</v>
      </c>
      <c r="QM26" s="16">
        <v>72.938000000000002</v>
      </c>
      <c r="QN26" s="16">
        <v>73.494</v>
      </c>
      <c r="QO26" s="16">
        <v>74.058000000000007</v>
      </c>
      <c r="QP26" s="16">
        <v>74.641999999999996</v>
      </c>
      <c r="QQ26" s="16">
        <v>75.241</v>
      </c>
      <c r="QR26" s="16">
        <v>75.837999999999994</v>
      </c>
      <c r="QS26" s="5">
        <v>121.011</v>
      </c>
      <c r="QT26" s="5">
        <v>96.132000000000005</v>
      </c>
      <c r="QU26" s="5">
        <v>83.540999999999997</v>
      </c>
      <c r="QV26" s="5">
        <v>74.879000000000005</v>
      </c>
      <c r="QW26" s="5">
        <v>61.561</v>
      </c>
      <c r="QX26" s="5">
        <v>48.640999999999998</v>
      </c>
      <c r="QY26" s="5">
        <v>43.283000000000001</v>
      </c>
      <c r="QZ26" s="5">
        <v>43.231999999999999</v>
      </c>
      <c r="RA26" s="5">
        <v>41.997999999999998</v>
      </c>
      <c r="RB26" s="5">
        <v>37.945</v>
      </c>
      <c r="RC26" s="5">
        <v>32.162999999999997</v>
      </c>
      <c r="RD26" s="5">
        <v>29.044</v>
      </c>
      <c r="RE26" s="5">
        <v>26.297000000000001</v>
      </c>
      <c r="RF26" s="5">
        <v>23.94</v>
      </c>
      <c r="RG26" s="5">
        <v>21.887</v>
      </c>
      <c r="RH26" s="5">
        <v>20.138999999999999</v>
      </c>
      <c r="RI26" s="5">
        <v>18.515000000000001</v>
      </c>
      <c r="RJ26" s="5">
        <v>17.071999999999999</v>
      </c>
      <c r="RK26" s="5">
        <v>15.752000000000001</v>
      </c>
      <c r="RL26" s="5">
        <v>14.563000000000001</v>
      </c>
      <c r="RM26" s="5">
        <v>13.464</v>
      </c>
      <c r="RN26" s="5">
        <v>12.412000000000001</v>
      </c>
      <c r="RO26" s="5">
        <v>11.468</v>
      </c>
      <c r="RP26" s="5">
        <v>10.666</v>
      </c>
      <c r="RQ26" s="5">
        <v>178.51</v>
      </c>
      <c r="RR26" s="5">
        <v>138.24299999999999</v>
      </c>
      <c r="RS26" s="5">
        <v>118.256</v>
      </c>
      <c r="RT26" s="5">
        <v>104.617</v>
      </c>
      <c r="RU26" s="5">
        <v>83.680999999999997</v>
      </c>
      <c r="RV26" s="5">
        <v>63.527999999999999</v>
      </c>
      <c r="RW26" s="5">
        <v>55.503999999999998</v>
      </c>
      <c r="RX26" s="5">
        <v>55.432000000000002</v>
      </c>
      <c r="RY26" s="5">
        <v>53.302999999999997</v>
      </c>
      <c r="RZ26" s="5">
        <v>48.180999999999997</v>
      </c>
      <c r="SA26" s="5">
        <v>40.853999999999999</v>
      </c>
      <c r="SB26" s="5">
        <v>36.863999999999997</v>
      </c>
      <c r="SC26" s="5">
        <v>33.331000000000003</v>
      </c>
      <c r="SD26" s="5">
        <v>30.276</v>
      </c>
      <c r="SE26" s="5">
        <v>27.609000000000002</v>
      </c>
      <c r="SF26" s="5">
        <v>25.327000000000002</v>
      </c>
      <c r="SG26" s="5">
        <v>23.202999999999999</v>
      </c>
      <c r="SH26" s="5">
        <v>21.306999999999999</v>
      </c>
      <c r="SI26" s="5">
        <v>19.579999999999998</v>
      </c>
      <c r="SJ26" s="5">
        <v>18.023</v>
      </c>
      <c r="SK26" s="5">
        <v>16.585000000000001</v>
      </c>
      <c r="SL26" s="5">
        <v>15.214</v>
      </c>
      <c r="SM26" s="5">
        <v>13.99</v>
      </c>
      <c r="SN26" s="5">
        <v>12.952999999999999</v>
      </c>
      <c r="SO26" s="16">
        <v>8.8000000000000007</v>
      </c>
      <c r="SP26" s="16">
        <v>8.8000000000000007</v>
      </c>
      <c r="SQ26" s="16">
        <v>8.1999999999999993</v>
      </c>
      <c r="SR26" s="16">
        <v>6.8</v>
      </c>
      <c r="SS26" s="16">
        <v>5.9</v>
      </c>
      <c r="ST26" s="16">
        <v>5</v>
      </c>
      <c r="SU26" s="16">
        <v>4.4000000000000004</v>
      </c>
      <c r="SV26" s="16">
        <v>3.8372000000000002</v>
      </c>
      <c r="SW26" s="16">
        <v>3.4268000000000001</v>
      </c>
      <c r="SX26" s="16">
        <v>3.0911</v>
      </c>
      <c r="SY26" s="16">
        <v>2.8201000000000001</v>
      </c>
      <c r="SZ26" s="16">
        <v>2.5851999999999999</v>
      </c>
      <c r="TA26" s="16">
        <v>2.3912</v>
      </c>
      <c r="TB26" s="16">
        <v>2.2183000000000002</v>
      </c>
      <c r="TC26" s="16">
        <v>2.0762999999999998</v>
      </c>
      <c r="TD26" s="16">
        <v>1.9524999999999999</v>
      </c>
      <c r="TE26" s="16">
        <v>1.86</v>
      </c>
      <c r="TF26" s="16">
        <v>1.7816000000000001</v>
      </c>
      <c r="TG26" s="16">
        <v>1.7249000000000001</v>
      </c>
      <c r="TH26" s="16">
        <v>1.6940999999999999</v>
      </c>
      <c r="TI26" s="16">
        <v>1.6767000000000001</v>
      </c>
      <c r="TJ26" s="16">
        <v>1.6667000000000001</v>
      </c>
      <c r="TK26" s="16">
        <v>1.6656</v>
      </c>
      <c r="TL26" s="16">
        <v>1.6727000000000001</v>
      </c>
      <c r="TM26" s="5">
        <v>1632.28</v>
      </c>
      <c r="TN26" s="5">
        <v>2305.6579999999999</v>
      </c>
      <c r="TO26" s="5">
        <v>1445.154</v>
      </c>
      <c r="TP26" s="5">
        <v>2318.6570000000002</v>
      </c>
      <c r="TQ26" s="5">
        <v>240.154</v>
      </c>
      <c r="TR26" s="5">
        <v>2044.44</v>
      </c>
      <c r="TS26" s="5">
        <v>2801.4160000000002</v>
      </c>
      <c r="TT26" s="5">
        <v>1795.125</v>
      </c>
      <c r="TU26" s="5">
        <v>2665.6030000000001</v>
      </c>
      <c r="TV26" s="5">
        <v>265.58600000000001</v>
      </c>
      <c r="TW26" s="5">
        <v>2544.165</v>
      </c>
      <c r="TX26" s="5">
        <v>3495.172</v>
      </c>
      <c r="TY26" s="5">
        <v>2222.6410000000001</v>
      </c>
      <c r="TZ26" s="5">
        <v>3151.76</v>
      </c>
      <c r="UA26" s="5">
        <v>296.24900000000002</v>
      </c>
      <c r="UB26" s="5">
        <v>3033.759</v>
      </c>
      <c r="UC26" s="5">
        <v>4471.732</v>
      </c>
      <c r="UD26" s="5">
        <v>2673.19</v>
      </c>
      <c r="UE26" s="5">
        <v>4279.4030000000002</v>
      </c>
      <c r="UF26" s="5">
        <v>455.22899999999998</v>
      </c>
      <c r="UG26" s="5">
        <v>3092.8339999999998</v>
      </c>
      <c r="UH26" s="5">
        <v>5425.549</v>
      </c>
      <c r="UI26" s="5">
        <v>3437.4470000000001</v>
      </c>
      <c r="UJ26" s="5">
        <v>4968.3999999999996</v>
      </c>
      <c r="UK26" s="5">
        <v>484.84100000000001</v>
      </c>
      <c r="UL26" s="5">
        <v>3309.04</v>
      </c>
      <c r="UM26" s="5">
        <v>5951.9589999999998</v>
      </c>
      <c r="UN26" s="5">
        <v>4355.2250000000004</v>
      </c>
      <c r="UO26" s="5">
        <v>5955.2520000000004</v>
      </c>
      <c r="UP26" s="5">
        <v>535.94000000000005</v>
      </c>
      <c r="UQ26" s="5">
        <v>3616.1550000000002</v>
      </c>
      <c r="UR26" s="5">
        <v>6264.741</v>
      </c>
      <c r="US26" s="5">
        <v>5310.8419999999996</v>
      </c>
      <c r="UT26" s="5">
        <v>7346.48</v>
      </c>
      <c r="UU26" s="5">
        <v>616.63599999999997</v>
      </c>
      <c r="UV26" s="5">
        <v>3963.0540000000001</v>
      </c>
      <c r="UW26" s="5">
        <v>6819.424</v>
      </c>
      <c r="UX26" s="5">
        <v>5843.7560000000003</v>
      </c>
      <c r="UY26" s="5">
        <v>9130.7890000000007</v>
      </c>
      <c r="UZ26" s="5">
        <v>740.85799999999995</v>
      </c>
      <c r="VA26" s="5">
        <v>4115.3059999999996</v>
      </c>
      <c r="VB26" s="5">
        <v>7466.7830000000004</v>
      </c>
      <c r="VC26" s="5">
        <v>6126.8389999999999</v>
      </c>
      <c r="VD26" s="5">
        <v>11242.843999999999</v>
      </c>
      <c r="VE26" s="5">
        <v>874.19600000000003</v>
      </c>
      <c r="VF26" s="5">
        <v>4192.8720000000003</v>
      </c>
      <c r="VG26" s="5">
        <v>7962.1090000000004</v>
      </c>
      <c r="VH26" s="5">
        <v>6649.9480000000003</v>
      </c>
      <c r="VI26" s="5">
        <v>13297.082</v>
      </c>
      <c r="VJ26" s="5">
        <v>1038.288</v>
      </c>
      <c r="VK26" s="5">
        <v>4223.62</v>
      </c>
      <c r="VL26" s="5">
        <v>8198.8700000000008</v>
      </c>
      <c r="VM26" s="5">
        <v>7301.5129999999999</v>
      </c>
      <c r="VN26" s="5">
        <v>15452.134</v>
      </c>
      <c r="VO26" s="5">
        <v>1230.758</v>
      </c>
      <c r="VP26" s="5">
        <v>4246.1499999999996</v>
      </c>
      <c r="VQ26" s="5">
        <v>8318.9979999999996</v>
      </c>
      <c r="VR26" s="5">
        <v>7803.7820000000002</v>
      </c>
      <c r="VS26" s="5">
        <v>17796.245999999999</v>
      </c>
      <c r="VT26" s="5">
        <v>1437.501</v>
      </c>
      <c r="VU26" s="5">
        <v>4217.1170000000002</v>
      </c>
      <c r="VV26" s="5">
        <v>8385.3860000000004</v>
      </c>
      <c r="VW26" s="5">
        <v>8059.3680000000004</v>
      </c>
      <c r="VX26" s="5">
        <v>20279.114000000001</v>
      </c>
      <c r="VY26" s="5">
        <v>1729.038</v>
      </c>
      <c r="VZ26" s="5">
        <v>4163.9520000000002</v>
      </c>
      <c r="WA26" s="5">
        <v>8386.9920000000002</v>
      </c>
      <c r="WB26" s="5">
        <v>8191.9930000000004</v>
      </c>
      <c r="WC26" s="5">
        <v>22592.507000000001</v>
      </c>
      <c r="WD26" s="5">
        <v>2187.2959999999998</v>
      </c>
      <c r="WE26" s="5">
        <v>4061.9670000000001</v>
      </c>
      <c r="WF26" s="5">
        <v>8311.8719999999994</v>
      </c>
      <c r="WG26" s="5">
        <v>8263.1119999999992</v>
      </c>
      <c r="WH26" s="5">
        <v>24600.966</v>
      </c>
      <c r="WI26" s="5">
        <v>2842.0949999999998</v>
      </c>
      <c r="WJ26" s="25">
        <v>20.552756688163999</v>
      </c>
      <c r="WK26" s="25">
        <v>29.0315557870702</v>
      </c>
      <c r="WL26" s="25">
        <v>18.1965707715141</v>
      </c>
      <c r="WM26" s="25">
        <v>47.391802695147497</v>
      </c>
      <c r="WN26" s="25">
        <v>29.195231923633401</v>
      </c>
      <c r="WO26" s="25">
        <v>4.76373231957127</v>
      </c>
      <c r="WP26" s="25">
        <v>3.0238848296182899</v>
      </c>
      <c r="WQ26" s="25">
        <v>0.31949521418229399</v>
      </c>
      <c r="WR26" s="25">
        <v>21.358166434570201</v>
      </c>
      <c r="WS26" s="25">
        <v>29.266258330138299</v>
      </c>
      <c r="WT26" s="25">
        <v>18.753584610386099</v>
      </c>
      <c r="WU26" s="25">
        <v>46.601011056009199</v>
      </c>
      <c r="WV26" s="25">
        <v>27.8474264456231</v>
      </c>
      <c r="WW26" s="25">
        <v>4.3462663116095896</v>
      </c>
      <c r="WX26" s="25">
        <v>2.7745641792822302</v>
      </c>
      <c r="WY26" s="25">
        <v>0.29700684379821901</v>
      </c>
      <c r="WZ26" s="25">
        <v>21.726454521256102</v>
      </c>
      <c r="XA26" s="25">
        <v>29.847787192248799</v>
      </c>
      <c r="XB26" s="25">
        <v>18.980729867590799</v>
      </c>
      <c r="XC26" s="25">
        <v>45.8958750338493</v>
      </c>
      <c r="XD26" s="25">
        <v>26.915145166258501</v>
      </c>
      <c r="XE26" s="25">
        <v>3.9446841401275701</v>
      </c>
      <c r="XF26" s="25">
        <v>2.5298832526458002</v>
      </c>
      <c r="XG26" s="25">
        <v>0.27873643241448498</v>
      </c>
      <c r="XH26" s="25">
        <v>20.342622729101201</v>
      </c>
      <c r="XI26" s="25">
        <v>29.984833014635999</v>
      </c>
      <c r="XJ26" s="25">
        <v>17.924856804118601</v>
      </c>
      <c r="XK26" s="25">
        <v>46.620043447086502</v>
      </c>
      <c r="XL26" s="25">
        <v>28.695186642967901</v>
      </c>
      <c r="XM26" s="25">
        <v>4.5894094759494397</v>
      </c>
      <c r="XN26" s="25">
        <v>3.0525008091763399</v>
      </c>
      <c r="XO26" s="25">
        <v>0.36392316046742901</v>
      </c>
      <c r="XP26" s="25">
        <v>17.765646426509502</v>
      </c>
      <c r="XQ26" s="25">
        <v>31.165069060836199</v>
      </c>
      <c r="XR26" s="25">
        <v>19.745148951371402</v>
      </c>
      <c r="XS26" s="25">
        <v>48.284293860367399</v>
      </c>
      <c r="XT26" s="25">
        <v>28.539144908996001</v>
      </c>
      <c r="XU26" s="25">
        <v>4.2831808773713398</v>
      </c>
      <c r="XV26" s="25">
        <v>2.7849906522869601</v>
      </c>
      <c r="XW26" s="25">
        <v>0.36179989156227799</v>
      </c>
      <c r="XX26" s="25">
        <v>16.456813744739801</v>
      </c>
      <c r="XY26" s="25">
        <v>29.6008149431036</v>
      </c>
      <c r="XZ26" s="25">
        <v>21.659794575294999</v>
      </c>
      <c r="YA26" s="25">
        <v>51.276986560580397</v>
      </c>
      <c r="YB26" s="25">
        <v>29.617191985285402</v>
      </c>
      <c r="YC26" s="25">
        <v>4.1684918638973798</v>
      </c>
      <c r="YD26" s="25">
        <v>2.6653847515762301</v>
      </c>
      <c r="YE26" s="25">
        <v>0.34818496817293698</v>
      </c>
      <c r="YF26" s="25">
        <v>15.6172653906606</v>
      </c>
      <c r="YG26" s="25">
        <v>27.055843237016301</v>
      </c>
      <c r="YH26" s="25">
        <v>22.936192990031401</v>
      </c>
      <c r="YI26" s="25">
        <v>54.663795332071601</v>
      </c>
      <c r="YJ26" s="25">
        <v>31.727602342040299</v>
      </c>
      <c r="YK26" s="25">
        <v>4.2797678620646904</v>
      </c>
      <c r="YL26" s="25">
        <v>2.6630960402514301</v>
      </c>
      <c r="YM26" s="25">
        <v>0.33113143360782998</v>
      </c>
      <c r="YN26" s="25">
        <v>14.9561166796696</v>
      </c>
      <c r="YO26" s="25">
        <v>25.735733359207099</v>
      </c>
      <c r="YP26" s="25">
        <v>22.053672895579801</v>
      </c>
      <c r="YQ26" s="25">
        <v>56.512235827460998</v>
      </c>
      <c r="YR26" s="25">
        <v>34.458562931881197</v>
      </c>
      <c r="YS26" s="25">
        <v>4.4066467050704903</v>
      </c>
      <c r="YT26" s="25">
        <v>2.79591413366223</v>
      </c>
      <c r="YU26" s="25">
        <v>0.325218458034437</v>
      </c>
      <c r="YV26" s="25">
        <v>13.7977282078489</v>
      </c>
      <c r="YW26" s="25">
        <v>25.034503490381301</v>
      </c>
      <c r="YX26" s="25">
        <v>20.541961957445899</v>
      </c>
      <c r="YY26" s="25">
        <v>58.236778769426699</v>
      </c>
      <c r="YZ26" s="25">
        <v>37.6948168119808</v>
      </c>
      <c r="ZA26" s="25">
        <v>4.6384512985462898</v>
      </c>
      <c r="ZB26" s="25">
        <v>2.9309895323430899</v>
      </c>
      <c r="ZC26" s="25">
        <v>0.33709551354712097</v>
      </c>
      <c r="ZD26" s="25">
        <v>12.651883436537499</v>
      </c>
      <c r="ZE26" s="25">
        <v>24.0254591547288</v>
      </c>
      <c r="ZF26" s="25">
        <v>20.0660470806253</v>
      </c>
      <c r="ZG26" s="25">
        <v>60.1896500692405</v>
      </c>
      <c r="ZH26" s="25">
        <v>40.123602988615197</v>
      </c>
      <c r="ZI26" s="25">
        <v>4.9276169777466396</v>
      </c>
      <c r="ZJ26" s="25">
        <v>3.1330073394932301</v>
      </c>
      <c r="ZK26" s="25">
        <v>0.35498774467906902</v>
      </c>
      <c r="ZL26" s="25">
        <v>11.601154122042001</v>
      </c>
      <c r="ZM26" s="25">
        <v>22.5201023047969</v>
      </c>
      <c r="ZN26" s="25">
        <v>20.055302711203499</v>
      </c>
      <c r="ZO26" s="25">
        <v>62.4981806330916</v>
      </c>
      <c r="ZP26" s="25">
        <v>42.442877921888197</v>
      </c>
      <c r="ZQ26" s="25">
        <v>5.2197969642838302</v>
      </c>
      <c r="ZR26" s="25">
        <v>3.3805629400694599</v>
      </c>
      <c r="ZS26" s="25">
        <v>0.400426897157805</v>
      </c>
      <c r="ZT26" s="25">
        <v>10.7218762004397</v>
      </c>
      <c r="ZU26" s="25">
        <v>21.0061506700671</v>
      </c>
      <c r="ZV26" s="25">
        <v>19.7051881113996</v>
      </c>
      <c r="ZW26" s="25">
        <v>64.642165477853894</v>
      </c>
      <c r="ZX26" s="25">
        <v>44.9369773664543</v>
      </c>
      <c r="ZY26" s="25">
        <v>5.7404427483525904</v>
      </c>
      <c r="ZZ26" s="25">
        <v>3.6298076516393101</v>
      </c>
      <c r="AAA26" s="25">
        <v>0.44110906947022799</v>
      </c>
      <c r="AAB26" s="25">
        <v>9.88309052469927</v>
      </c>
      <c r="AAC26" s="25">
        <v>19.651702554741998</v>
      </c>
      <c r="AAD26" s="25">
        <v>18.887657970092999</v>
      </c>
      <c r="AAE26" s="25">
        <v>66.413092863812096</v>
      </c>
      <c r="AAF26" s="25">
        <v>47.525434893719201</v>
      </c>
      <c r="AAG26" s="25">
        <v>6.6640999935716003</v>
      </c>
      <c r="AAH26" s="25">
        <v>4.0521140567465803</v>
      </c>
      <c r="AAI26" s="25">
        <v>0.499226353826901</v>
      </c>
      <c r="AAJ26" s="25">
        <v>9.1469713817753497</v>
      </c>
      <c r="AAK26" s="25">
        <v>18.423741628908999</v>
      </c>
      <c r="AAL26" s="25">
        <v>17.995386481569401</v>
      </c>
      <c r="AAM26" s="25">
        <v>67.624444398557699</v>
      </c>
      <c r="AAN26" s="25">
        <v>49.629057916988302</v>
      </c>
      <c r="AAO26" s="25">
        <v>8.0217227697629792</v>
      </c>
      <c r="AAP26" s="25">
        <v>4.8048425907579402</v>
      </c>
      <c r="AAQ26" s="25">
        <v>0.56897278151534803</v>
      </c>
      <c r="AAR26" s="25">
        <v>8.4483485569845502</v>
      </c>
      <c r="AAS26" s="25">
        <v>17.2875830397047</v>
      </c>
      <c r="AAT26" s="25">
        <v>17.186168755531899</v>
      </c>
      <c r="AAU26" s="25">
        <v>68.352890594120495</v>
      </c>
      <c r="AAV26" s="25">
        <v>51.1667218385886</v>
      </c>
      <c r="AAW26" s="25">
        <v>9.7963910657925801</v>
      </c>
      <c r="AAX26" s="25">
        <v>5.9111778091902298</v>
      </c>
      <c r="AAY26" s="25">
        <v>0.63472737901978904</v>
      </c>
      <c r="AAZ26" s="5">
        <v>827.03399999999999</v>
      </c>
      <c r="ABA26" s="5">
        <v>645.04</v>
      </c>
      <c r="ABB26" s="5">
        <v>517.61099999999999</v>
      </c>
      <c r="ABC26" s="5">
        <v>405.166</v>
      </c>
      <c r="ABD26" s="5">
        <v>314.64100000000002</v>
      </c>
      <c r="ABE26" s="5">
        <v>235.98</v>
      </c>
      <c r="ABF26" s="5">
        <v>202.08</v>
      </c>
      <c r="ABG26" s="5">
        <v>155.40100000000001</v>
      </c>
      <c r="ABH26" s="5">
        <v>126.691</v>
      </c>
      <c r="ABI26" s="5">
        <v>106.373</v>
      </c>
      <c r="ABJ26" s="5">
        <v>90.852000000000004</v>
      </c>
      <c r="ABK26" s="5">
        <v>77.019000000000005</v>
      </c>
      <c r="ABL26" s="5">
        <v>62.273000000000003</v>
      </c>
      <c r="ABM26" s="5">
        <v>46.97</v>
      </c>
      <c r="ABN26" s="5">
        <v>31.632000000000001</v>
      </c>
      <c r="ABO26" s="5">
        <v>17.701000000000001</v>
      </c>
      <c r="ABP26" s="5">
        <v>7.7830000000000004</v>
      </c>
      <c r="ABQ26" s="5">
        <v>2.2919999999999998</v>
      </c>
      <c r="ABR26" s="5">
        <v>0.51400000000000001</v>
      </c>
      <c r="ABS26" s="5">
        <v>7.0999999999999994E-2</v>
      </c>
      <c r="ABT26" s="5">
        <v>5.0000000000000001E-3</v>
      </c>
      <c r="ABU26" s="5">
        <v>2099.8429999999998</v>
      </c>
      <c r="ABV26" s="5">
        <v>1998.2660000000001</v>
      </c>
      <c r="ABW26" s="5">
        <v>1808.3050000000001</v>
      </c>
      <c r="ABX26" s="5">
        <v>1627.521</v>
      </c>
      <c r="ABY26" s="5">
        <v>1482.136</v>
      </c>
      <c r="ABZ26" s="5">
        <v>1419.1890000000001</v>
      </c>
      <c r="ACA26" s="5">
        <v>1173.529</v>
      </c>
      <c r="ACB26" s="5">
        <v>908.53499999999997</v>
      </c>
      <c r="ACC26" s="5">
        <v>694.88300000000004</v>
      </c>
      <c r="ACD26" s="5">
        <v>509.27499999999998</v>
      </c>
      <c r="ACE26" s="5">
        <v>363.68099999999998</v>
      </c>
      <c r="ACF26" s="5">
        <v>299.483</v>
      </c>
      <c r="ACG26" s="5">
        <v>243.80600000000001</v>
      </c>
      <c r="ACH26" s="5">
        <v>173.95</v>
      </c>
      <c r="ACI26" s="5">
        <v>118.244</v>
      </c>
      <c r="ACJ26" s="5">
        <v>63.895000000000003</v>
      </c>
      <c r="ACK26" s="5">
        <v>28.427</v>
      </c>
      <c r="ACL26" s="5">
        <v>9.3829999999999991</v>
      </c>
      <c r="ACM26" s="5">
        <v>2.262</v>
      </c>
      <c r="ACN26" s="5">
        <v>0.34499999999999997</v>
      </c>
      <c r="ACO26" s="5">
        <v>2.7E-2</v>
      </c>
      <c r="ACP26" s="5">
        <v>2154.375</v>
      </c>
      <c r="ACQ26" s="5">
        <v>2117.5160000000001</v>
      </c>
      <c r="ACR26" s="5">
        <v>2061.8290000000002</v>
      </c>
      <c r="ACS26" s="5">
        <v>1958.59</v>
      </c>
      <c r="ACT26" s="5">
        <v>1748.808</v>
      </c>
      <c r="ACU26" s="5">
        <v>1560.665</v>
      </c>
      <c r="ACV26" s="5">
        <v>1423.088</v>
      </c>
      <c r="ACW26" s="5">
        <v>1366.3140000000001</v>
      </c>
      <c r="ACX26" s="5">
        <v>1125.2280000000001</v>
      </c>
      <c r="ACY26" s="5">
        <v>861.38699999999994</v>
      </c>
      <c r="ACZ26" s="5">
        <v>644.86800000000005</v>
      </c>
      <c r="ADA26" s="5">
        <v>455.279</v>
      </c>
      <c r="ADB26" s="5">
        <v>305.80200000000002</v>
      </c>
      <c r="ADC26" s="5">
        <v>228.86699999999999</v>
      </c>
      <c r="ADD26" s="5">
        <v>160.34700000000001</v>
      </c>
      <c r="ADE26" s="5">
        <v>90.146000000000001</v>
      </c>
      <c r="ADF26" s="5">
        <v>42.3</v>
      </c>
      <c r="ADG26" s="5">
        <v>13.106999999999999</v>
      </c>
      <c r="ADH26" s="5">
        <v>2.6629999999999998</v>
      </c>
      <c r="ADI26" s="5">
        <v>0.32400000000000001</v>
      </c>
      <c r="ADJ26" s="5">
        <v>2.7E-2</v>
      </c>
      <c r="ADK26" s="5">
        <v>2070.1869999999999</v>
      </c>
      <c r="ADL26" s="5">
        <v>2108.1089999999999</v>
      </c>
      <c r="ADM26" s="5">
        <v>2123.614</v>
      </c>
      <c r="ADN26" s="5">
        <v>2118.3139999999999</v>
      </c>
      <c r="ADO26" s="5">
        <v>2077.4789999999998</v>
      </c>
      <c r="ADP26" s="5">
        <v>2029.508</v>
      </c>
      <c r="ADQ26" s="5">
        <v>1957.93</v>
      </c>
      <c r="ADR26" s="5">
        <v>1848.4690000000001</v>
      </c>
      <c r="ADS26" s="5">
        <v>1643.558</v>
      </c>
      <c r="ADT26" s="5">
        <v>1452.4349999999999</v>
      </c>
      <c r="ADU26" s="5">
        <v>1293.989</v>
      </c>
      <c r="ADV26" s="5">
        <v>1188.7059999999999</v>
      </c>
      <c r="ADW26" s="5">
        <v>906.00199999999995</v>
      </c>
      <c r="ADX26" s="5">
        <v>611.29399999999998</v>
      </c>
      <c r="ADY26" s="5">
        <v>374.35899999999998</v>
      </c>
      <c r="ADZ26" s="5">
        <v>192.17</v>
      </c>
      <c r="AEA26" s="5">
        <v>78.326999999999998</v>
      </c>
      <c r="AEB26" s="5">
        <v>27.21</v>
      </c>
      <c r="AEC26" s="5">
        <v>6.1779999999999999</v>
      </c>
      <c r="AED26" s="5">
        <v>0.746</v>
      </c>
      <c r="AEE26" s="5">
        <v>5.2999999999999999E-2</v>
      </c>
      <c r="AEF26" s="5">
        <v>805.24599999999998</v>
      </c>
      <c r="AEG26" s="5">
        <v>631.45399999999995</v>
      </c>
      <c r="AEH26" s="5">
        <v>511.553</v>
      </c>
      <c r="AEI26" s="5">
        <v>403.94600000000003</v>
      </c>
      <c r="AEJ26" s="5">
        <v>321.40100000000001</v>
      </c>
      <c r="AEK26" s="5">
        <v>257.7</v>
      </c>
      <c r="AEL26" s="5">
        <v>231.87799999999999</v>
      </c>
      <c r="AEM26" s="5">
        <v>192.47900000000001</v>
      </c>
      <c r="AEN26" s="5">
        <v>162.43199999999999</v>
      </c>
      <c r="AEO26" s="5">
        <v>135.32900000000001</v>
      </c>
      <c r="AEP26" s="5">
        <v>112.545</v>
      </c>
      <c r="AEQ26" s="5">
        <v>93.721000000000004</v>
      </c>
      <c r="AER26" s="5">
        <v>75.903999999999996</v>
      </c>
      <c r="AES26" s="5">
        <v>57.35</v>
      </c>
      <c r="AET26" s="5">
        <v>38.887999999999998</v>
      </c>
      <c r="AEU26" s="5">
        <v>22.239000000000001</v>
      </c>
      <c r="AEV26" s="5">
        <v>10.233000000000001</v>
      </c>
      <c r="AEW26" s="5">
        <v>3.4540000000000002</v>
      </c>
      <c r="AEX26" s="5">
        <v>0.872</v>
      </c>
      <c r="AEY26" s="5">
        <v>0.13700000000000001</v>
      </c>
      <c r="AEZ26" s="5">
        <v>1.2999999999999999E-2</v>
      </c>
      <c r="AFA26" s="5">
        <v>2015.463</v>
      </c>
      <c r="AFB26" s="5">
        <v>1919.836</v>
      </c>
      <c r="AFC26" s="5">
        <v>1740.376</v>
      </c>
      <c r="AFD26" s="5">
        <v>1574.0719999999999</v>
      </c>
      <c r="AFE26" s="5">
        <v>1443.11</v>
      </c>
      <c r="AFF26" s="5">
        <v>1388.3109999999999</v>
      </c>
      <c r="AFG26" s="5">
        <v>1155.787</v>
      </c>
      <c r="AFH26" s="5">
        <v>902.58699999999999</v>
      </c>
      <c r="AFI26" s="5">
        <v>667.20799999999997</v>
      </c>
      <c r="AFJ26" s="5">
        <v>491.43799999999999</v>
      </c>
      <c r="AFK26" s="5">
        <v>409.63200000000001</v>
      </c>
      <c r="AFL26" s="5">
        <v>350.03899999999999</v>
      </c>
      <c r="AFM26" s="5">
        <v>265.46100000000001</v>
      </c>
      <c r="AFN26" s="5">
        <v>196.233</v>
      </c>
      <c r="AFO26" s="5">
        <v>140.73400000000001</v>
      </c>
      <c r="AFP26" s="5">
        <v>80.597999999999999</v>
      </c>
      <c r="AFQ26" s="5">
        <v>40.713999999999999</v>
      </c>
      <c r="AFR26" s="5">
        <v>15.04</v>
      </c>
      <c r="AFS26" s="5">
        <v>3.7269999999999999</v>
      </c>
      <c r="AFT26" s="5">
        <v>0.56599999999999995</v>
      </c>
      <c r="AFU26" s="5">
        <v>5.0999999999999997E-2</v>
      </c>
      <c r="AFV26" s="5">
        <v>2069.2449999999999</v>
      </c>
      <c r="AFW26" s="5">
        <v>2035.394</v>
      </c>
      <c r="AFX26" s="5">
        <v>1984.1310000000001</v>
      </c>
      <c r="AFY26" s="5">
        <v>1891.63</v>
      </c>
      <c r="AFZ26" s="5">
        <v>1702.4849999999999</v>
      </c>
      <c r="AGA26" s="5">
        <v>1531.653</v>
      </c>
      <c r="AGB26" s="5">
        <v>1402.105</v>
      </c>
      <c r="AGC26" s="5">
        <v>1347.741</v>
      </c>
      <c r="AGD26" s="5">
        <v>1117.0840000000001</v>
      </c>
      <c r="AGE26" s="5">
        <v>864.47400000000005</v>
      </c>
      <c r="AGF26" s="5">
        <v>629.48900000000003</v>
      </c>
      <c r="AGG26" s="5">
        <v>453.15100000000001</v>
      </c>
      <c r="AGH26" s="5">
        <v>363.80599999999998</v>
      </c>
      <c r="AGI26" s="5">
        <v>291.06</v>
      </c>
      <c r="AGJ26" s="5">
        <v>196.32499999999999</v>
      </c>
      <c r="AGK26" s="5">
        <v>118.23</v>
      </c>
      <c r="AGL26" s="5">
        <v>60.627000000000002</v>
      </c>
      <c r="AGM26" s="5">
        <v>20.84</v>
      </c>
      <c r="AGN26" s="5">
        <v>5.1100000000000003</v>
      </c>
      <c r="AGO26" s="5">
        <v>0.72599999999999998</v>
      </c>
      <c r="AGP26" s="5">
        <v>5.8999999999999997E-2</v>
      </c>
      <c r="AGQ26" s="5">
        <v>1991.78</v>
      </c>
      <c r="AGR26" s="5">
        <v>2031.528</v>
      </c>
      <c r="AGS26" s="5">
        <v>2048.6210000000001</v>
      </c>
      <c r="AGT26" s="5">
        <v>2048.9029999999998</v>
      </c>
      <c r="AGU26" s="5">
        <v>2018.4159999999999</v>
      </c>
      <c r="AGV26" s="5">
        <v>1980.308</v>
      </c>
      <c r="AGW26" s="5">
        <v>1918.2339999999999</v>
      </c>
      <c r="AGX26" s="5">
        <v>1818.808</v>
      </c>
      <c r="AGY26" s="5">
        <v>1627.4069999999999</v>
      </c>
      <c r="AGZ26" s="5">
        <v>1450.0150000000001</v>
      </c>
      <c r="AHA26" s="5">
        <v>1304.944</v>
      </c>
      <c r="AHB26" s="5">
        <v>1218.644</v>
      </c>
      <c r="AHC26" s="5">
        <v>962.00900000000001</v>
      </c>
      <c r="AHD26" s="5">
        <v>685.37900000000002</v>
      </c>
      <c r="AHE26" s="5">
        <v>432.06700000000001</v>
      </c>
      <c r="AHF26" s="5">
        <v>241.649</v>
      </c>
      <c r="AHG26" s="5">
        <v>126.827</v>
      </c>
      <c r="AHH26" s="5">
        <v>51.368000000000002</v>
      </c>
      <c r="AHI26" s="5">
        <v>12.507999999999999</v>
      </c>
      <c r="AHJ26" s="5">
        <v>1.8120000000000001</v>
      </c>
      <c r="AHK26" s="5">
        <v>0.14799999999999999</v>
      </c>
      <c r="AHL26" s="5">
        <v>809.11199999999997</v>
      </c>
      <c r="AHM26" s="5">
        <v>636.04200000000003</v>
      </c>
      <c r="AHN26" s="5">
        <v>493.68</v>
      </c>
      <c r="AHO26" s="5">
        <v>3201.5929999999998</v>
      </c>
      <c r="AHP26" s="5">
        <v>2925.2460000000001</v>
      </c>
      <c r="AHQ26" s="5">
        <v>2807.5</v>
      </c>
      <c r="AHR26" s="5">
        <v>3850.22</v>
      </c>
      <c r="AHS26" s="5">
        <v>3451.2930000000001</v>
      </c>
      <c r="AHT26" s="5">
        <v>3092.3180000000002</v>
      </c>
      <c r="AHU26" s="5">
        <v>4167.2169999999996</v>
      </c>
      <c r="AHV26" s="5">
        <v>4095.895</v>
      </c>
      <c r="AHW26" s="5">
        <v>4009.8159999999998</v>
      </c>
      <c r="AHX26" s="25">
        <v>4.3696194988599704</v>
      </c>
      <c r="AHY26" s="25">
        <v>2.7617980191209699</v>
      </c>
      <c r="AHZ26" s="25">
        <v>0.275358760320144</v>
      </c>
      <c r="AIA26" s="25">
        <v>4.2618278820245097</v>
      </c>
      <c r="AIB26" s="25">
        <v>2.63915737686261</v>
      </c>
      <c r="AIC26" s="25">
        <v>0.269178305336079</v>
      </c>
      <c r="AID26" s="25">
        <v>4.6043261670832099</v>
      </c>
      <c r="AIE26" s="25">
        <v>2.9352406704025298</v>
      </c>
      <c r="AIF26" s="25">
        <v>0.31886529127207203</v>
      </c>
      <c r="AIG26" s="25">
        <v>9.1101749136626804</v>
      </c>
      <c r="AIH26" s="25">
        <v>5.35217731305175</v>
      </c>
      <c r="AII26" s="25">
        <v>0.46669581527981002</v>
      </c>
      <c r="AIJ26" s="25">
        <v>5.1388944188101897</v>
      </c>
      <c r="AIK26" s="25">
        <v>3.27336932451888</v>
      </c>
      <c r="AIL26" s="25">
        <v>0.36150938833171897</v>
      </c>
      <c r="AIM26" s="25">
        <v>5.0207746336848</v>
      </c>
      <c r="AIN26" s="25">
        <v>3.2272383530202</v>
      </c>
      <c r="AIO26" s="25">
        <v>0.40604059878995902</v>
      </c>
      <c r="AIP26" s="25">
        <v>5.8433047936826297</v>
      </c>
      <c r="AIQ26" s="25">
        <v>3.83170038315511</v>
      </c>
      <c r="AIR26" s="25">
        <v>0.48305356292228502</v>
      </c>
      <c r="AIS26" s="25">
        <v>10.486536546193101</v>
      </c>
      <c r="AIT26" s="25">
        <v>6.4733791866340598</v>
      </c>
      <c r="AIU26" s="25">
        <v>0.80372110485944204</v>
      </c>
      <c r="AIV26" s="31">
        <v>53.765050322025303</v>
      </c>
      <c r="AIW26" s="25">
        <v>54.1511976376514</v>
      </c>
      <c r="AIX26" s="25">
        <v>54.2878165524723</v>
      </c>
      <c r="AIY26" s="25">
        <v>54.096088425724297</v>
      </c>
      <c r="AIZ26" s="25">
        <v>51.674812731466901</v>
      </c>
      <c r="AJA26" s="26">
        <v>48.552588699955599</v>
      </c>
      <c r="AJB26" s="25">
        <v>85.994432072602507</v>
      </c>
      <c r="AJC26" s="25">
        <v>84.668122520839304</v>
      </c>
      <c r="AJD26" s="25">
        <v>84.203392861351006</v>
      </c>
      <c r="AJE26" s="25">
        <v>84.856249148777806</v>
      </c>
      <c r="AJF26" s="25">
        <v>93.517875951790003</v>
      </c>
      <c r="AJG26" s="25">
        <v>105.96224151502599</v>
      </c>
      <c r="AJH26" s="25">
        <v>111.006955450207</v>
      </c>
      <c r="AJI26" s="25">
        <v>114.58761888194</v>
      </c>
      <c r="AJJ26" s="25">
        <v>117.884504710385</v>
      </c>
      <c r="AJK26" s="25">
        <v>114.50001459887</v>
      </c>
      <c r="AJL26" s="25">
        <v>107.10668419256299</v>
      </c>
      <c r="AJM26" s="25">
        <v>95.0192605056003</v>
      </c>
      <c r="AJN26" s="25">
        <v>82.936437897368805</v>
      </c>
      <c r="AJO26" s="25">
        <v>76.952828950729398</v>
      </c>
      <c r="AJP26" s="25">
        <v>71.712794067686801</v>
      </c>
      <c r="AJQ26" s="25">
        <v>66.141520817886203</v>
      </c>
      <c r="AJR26" s="25">
        <v>60.004657714870902</v>
      </c>
      <c r="AJS26" s="25">
        <v>54.697787830544598</v>
      </c>
      <c r="AJT26" s="25">
        <v>50.572719456179797</v>
      </c>
      <c r="AJU26" s="25">
        <v>47.875521772320504</v>
      </c>
      <c r="AJV26" s="25">
        <v>46.299591913091199</v>
      </c>
      <c r="AJW26" s="25">
        <v>45.792938994294801</v>
      </c>
      <c r="AJX26" s="25">
        <v>45.8848122688537</v>
      </c>
      <c r="AJY26" s="25">
        <v>45.5516945804738</v>
      </c>
      <c r="AJZ26" s="25">
        <v>45.404773252677003</v>
      </c>
      <c r="AKA26" s="25">
        <v>45.922230655742098</v>
      </c>
      <c r="AKB26" s="25">
        <v>47.303837662030602</v>
      </c>
      <c r="AKC26" s="25">
        <v>49.097631622991301</v>
      </c>
      <c r="AKD26" s="25">
        <v>51.0938997425949</v>
      </c>
      <c r="AKE26" s="25">
        <v>53.128343883836898</v>
      </c>
      <c r="AKF26" s="25">
        <v>55.269854176112197</v>
      </c>
      <c r="AKG26" s="25">
        <v>104.62634813490899</v>
      </c>
      <c r="AKH26" s="25">
        <v>108.633747675267</v>
      </c>
      <c r="AKI26" s="25">
        <v>112.372281115607</v>
      </c>
      <c r="AKJ26" s="25">
        <v>107.95239991755599</v>
      </c>
      <c r="AKK26" s="25">
        <v>101.338782397538</v>
      </c>
      <c r="AKL26" s="25">
        <v>89.821246873447294</v>
      </c>
      <c r="AKM26" s="25">
        <v>78.064664863546994</v>
      </c>
      <c r="AKN26" s="25">
        <v>72.005379796180804</v>
      </c>
      <c r="AKO26" s="25">
        <v>66.679910047869001</v>
      </c>
      <c r="AKP26" s="25">
        <v>60.936294776716103</v>
      </c>
      <c r="AKQ26" s="25">
        <v>54.595599553776999</v>
      </c>
      <c r="AKR26" s="25">
        <v>49.082555690954699</v>
      </c>
      <c r="AKS26" s="25">
        <v>44.471341125470303</v>
      </c>
      <c r="AKT26" s="25">
        <v>40.770335720898501</v>
      </c>
      <c r="AKU26" s="25">
        <v>37.651562900988701</v>
      </c>
      <c r="AKV26" s="25">
        <v>35.077988369236998</v>
      </c>
      <c r="AKW26" s="25">
        <v>32.819957622609202</v>
      </c>
      <c r="AKX26" s="25">
        <v>30.729366797240701</v>
      </c>
      <c r="AKY26" s="25">
        <v>28.925462117659801</v>
      </c>
      <c r="AKZ26" s="25">
        <v>27.5430685450686</v>
      </c>
      <c r="ALA26" s="25">
        <v>26.567390699208001</v>
      </c>
      <c r="ALB26" s="25">
        <v>25.895464357415801</v>
      </c>
      <c r="ALC26" s="25">
        <v>25.429559976716199</v>
      </c>
      <c r="ALD26" s="25">
        <v>25.0796945392424</v>
      </c>
      <c r="ALE26" s="25">
        <v>24.862276985081799</v>
      </c>
      <c r="ALF26" s="25">
        <v>6.3806073152982403</v>
      </c>
      <c r="ALG26" s="25">
        <v>5.9538712066729902</v>
      </c>
      <c r="ALH26" s="25">
        <v>5.5122235947782796</v>
      </c>
      <c r="ALI26" s="25">
        <v>6.5476146813138696</v>
      </c>
      <c r="ALJ26" s="25">
        <v>5.7679017950243399</v>
      </c>
      <c r="ALK26" s="25">
        <v>5.1980136321529997</v>
      </c>
      <c r="ALL26" s="25">
        <v>4.8717730338218397</v>
      </c>
      <c r="ALM26" s="25">
        <v>4.9474491545486003</v>
      </c>
      <c r="ALN26" s="25">
        <v>5.0328840198177502</v>
      </c>
      <c r="ALO26" s="25">
        <v>5.2052260411700404</v>
      </c>
      <c r="ALP26" s="25">
        <v>5.4090581610939097</v>
      </c>
      <c r="ALQ26" s="25">
        <v>5.6152321395898497</v>
      </c>
      <c r="ALR26" s="25">
        <v>6.1013783307094602</v>
      </c>
      <c r="ALS26" s="25">
        <v>7.1051860514219802</v>
      </c>
      <c r="ALT26" s="25">
        <v>8.6480290121025192</v>
      </c>
      <c r="ALU26" s="25">
        <v>10.714950625057799</v>
      </c>
      <c r="ALV26" s="25">
        <v>13.0648546462445</v>
      </c>
      <c r="ALW26" s="25">
        <v>14.822327783233099</v>
      </c>
      <c r="ALX26" s="25">
        <v>16.479311135017301</v>
      </c>
      <c r="ALY26" s="25">
        <v>18.379162110673501</v>
      </c>
      <c r="ALZ26" s="25">
        <v>20.736446962822601</v>
      </c>
      <c r="AMA26" s="25">
        <v>23.202167265575401</v>
      </c>
      <c r="AMB26" s="25">
        <v>25.664339765878701</v>
      </c>
      <c r="AMC26" s="25">
        <v>28.048649344594502</v>
      </c>
      <c r="AMD26" s="25">
        <v>30.407577191030398</v>
      </c>
    </row>
    <row r="27" spans="1:1018">
      <c r="A27" s="121" t="s">
        <v>1026</v>
      </c>
      <c r="B27" s="122">
        <v>24514.514999999999</v>
      </c>
      <c r="C27" s="122">
        <v>25229.916000000001</v>
      </c>
      <c r="D27" s="122">
        <v>25974.93</v>
      </c>
      <c r="E27" s="122">
        <v>26738.87</v>
      </c>
      <c r="F27" s="122">
        <v>27507.241999999998</v>
      </c>
      <c r="G27" s="122">
        <v>28268.865000000002</v>
      </c>
      <c r="H27" s="122">
        <v>29018.06</v>
      </c>
      <c r="I27" s="122">
        <v>29754.661</v>
      </c>
      <c r="J27" s="122">
        <v>30479.366000000002</v>
      </c>
      <c r="K27" s="122">
        <v>31194.983</v>
      </c>
      <c r="L27" s="122">
        <v>31902.701000000001</v>
      </c>
      <c r="M27" s="122">
        <v>32602.775000000001</v>
      </c>
      <c r="N27" s="122">
        <v>33290.927000000003</v>
      </c>
      <c r="O27" s="122">
        <v>33958.510999999999</v>
      </c>
      <c r="P27" s="122">
        <v>34594.449999999997</v>
      </c>
      <c r="Q27" s="122">
        <v>35191.394999999997</v>
      </c>
      <c r="R27" s="122">
        <v>35747.591</v>
      </c>
      <c r="S27" s="122">
        <v>36266.957999999999</v>
      </c>
      <c r="T27" s="122">
        <v>36755.057999999997</v>
      </c>
      <c r="U27" s="122">
        <v>37220.199999999997</v>
      </c>
      <c r="V27" s="122">
        <v>37669.976999999999</v>
      </c>
      <c r="W27" s="122">
        <v>38106.646999999997</v>
      </c>
      <c r="X27" s="122">
        <v>38533.385999999999</v>
      </c>
      <c r="Y27" s="122">
        <v>38960.129999999997</v>
      </c>
      <c r="Z27" s="122">
        <v>39398.892</v>
      </c>
      <c r="AA27" s="122">
        <v>39859.114000000001</v>
      </c>
      <c r="AB27" s="122">
        <v>40344.821000000004</v>
      </c>
      <c r="AC27" s="122">
        <v>40857.146000000001</v>
      </c>
      <c r="AD27" s="122">
        <v>41398.748</v>
      </c>
      <c r="AE27" s="122">
        <v>41971.303999999996</v>
      </c>
      <c r="AF27" s="122">
        <v>42575.46</v>
      </c>
      <c r="AG27" s="122">
        <v>43211.616000000002</v>
      </c>
      <c r="AH27" s="122">
        <v>43878.597000000002</v>
      </c>
      <c r="AI27" s="122">
        <v>44573.034</v>
      </c>
      <c r="AJ27" s="122">
        <v>45290.158000000003</v>
      </c>
      <c r="AK27" s="122">
        <v>46025.046000000002</v>
      </c>
      <c r="AL27" s="122">
        <v>46776.322</v>
      </c>
      <c r="AM27" s="122">
        <v>47540.300999999999</v>
      </c>
      <c r="AN27" s="122">
        <v>48306.837</v>
      </c>
      <c r="AO27" s="122">
        <v>49063.328000000001</v>
      </c>
      <c r="AP27" s="122">
        <v>49800.184000000001</v>
      </c>
      <c r="AQ27" s="122">
        <v>50512.819000000003</v>
      </c>
      <c r="AR27" s="122">
        <v>51201.040999999997</v>
      </c>
      <c r="AS27" s="122">
        <v>51865.436999999998</v>
      </c>
      <c r="AT27" s="122">
        <v>52508.508999999998</v>
      </c>
      <c r="AU27" s="122">
        <v>53132.290999999997</v>
      </c>
      <c r="AV27" s="122">
        <v>53736.228000000003</v>
      </c>
      <c r="AW27" s="122">
        <v>54319.368999999999</v>
      </c>
      <c r="AX27" s="122">
        <v>54883.288</v>
      </c>
      <c r="AY27" s="122">
        <v>55430.116999999998</v>
      </c>
      <c r="AZ27" s="122">
        <v>55961.843999999997</v>
      </c>
      <c r="BA27" s="122">
        <v>56479.258999999998</v>
      </c>
      <c r="BB27" s="122">
        <v>56983.169000000002</v>
      </c>
      <c r="BC27" s="122">
        <v>57475.720999999998</v>
      </c>
      <c r="BD27" s="122">
        <v>57959.411</v>
      </c>
      <c r="BE27" s="122">
        <v>58436.273000000001</v>
      </c>
      <c r="BF27" s="122">
        <v>58907.214</v>
      </c>
      <c r="BG27" s="122">
        <v>59372.773999999998</v>
      </c>
      <c r="BH27" s="122">
        <v>59833.807000000001</v>
      </c>
      <c r="BI27" s="122">
        <v>60291.089</v>
      </c>
      <c r="BJ27" s="122">
        <v>60745.074999999997</v>
      </c>
      <c r="BK27" s="122">
        <v>61196.084999999999</v>
      </c>
      <c r="BL27" s="122">
        <v>61643.892</v>
      </c>
      <c r="BM27" s="122">
        <v>62087.703000000001</v>
      </c>
      <c r="BN27" s="122">
        <v>62526.305</v>
      </c>
      <c r="BO27" s="122">
        <v>62958.571000000004</v>
      </c>
      <c r="BP27" s="122">
        <v>63384.01</v>
      </c>
      <c r="BQ27" s="122">
        <v>63801.966</v>
      </c>
      <c r="BR27" s="122">
        <v>64210.911</v>
      </c>
      <c r="BS27" s="122">
        <v>64608.957000000002</v>
      </c>
      <c r="BT27" s="122">
        <v>64994.53</v>
      </c>
      <c r="BU27" s="122">
        <v>65366.864999999998</v>
      </c>
      <c r="BV27" s="122">
        <v>65725.445999999996</v>
      </c>
      <c r="BW27" s="122">
        <v>66069.202999999994</v>
      </c>
      <c r="BX27" s="122">
        <v>66397.168000000005</v>
      </c>
      <c r="BY27" s="122">
        <v>66708.536999999997</v>
      </c>
      <c r="BZ27" s="122">
        <v>67002.83</v>
      </c>
      <c r="CA27" s="122">
        <v>67280.010999999999</v>
      </c>
      <c r="CB27" s="122">
        <v>67540.216</v>
      </c>
      <c r="CC27" s="122">
        <v>67783.913</v>
      </c>
      <c r="CD27" s="122">
        <v>68011.558999999994</v>
      </c>
      <c r="CE27" s="122">
        <v>68223.316000000006</v>
      </c>
      <c r="CF27" s="122">
        <v>68419.501000000004</v>
      </c>
      <c r="CG27" s="122">
        <v>68600.756999999998</v>
      </c>
      <c r="CH27" s="122">
        <v>68767.917000000001</v>
      </c>
      <c r="CI27" s="122">
        <v>68921.793999999994</v>
      </c>
      <c r="CJ27" s="122">
        <v>69062.899999999994</v>
      </c>
      <c r="CK27" s="122">
        <v>69191.752999999997</v>
      </c>
      <c r="CL27" s="122">
        <v>69309.376000000004</v>
      </c>
      <c r="CM27" s="122">
        <v>69416.857000000004</v>
      </c>
      <c r="CN27" s="122">
        <v>69515.125</v>
      </c>
      <c r="CO27" s="122">
        <v>69604.794999999998</v>
      </c>
      <c r="CP27" s="122">
        <v>69686.263999999996</v>
      </c>
      <c r="CQ27" s="122">
        <v>69760.137000000002</v>
      </c>
      <c r="CR27" s="122">
        <v>69826.926999999996</v>
      </c>
      <c r="CS27" s="122">
        <v>69887.146999999997</v>
      </c>
      <c r="CT27" s="122">
        <v>69941.092999999993</v>
      </c>
      <c r="CU27" s="122">
        <v>69989.005999999994</v>
      </c>
      <c r="CV27" s="122">
        <v>70030.962</v>
      </c>
      <c r="CW27" s="122">
        <v>70066.873999999996</v>
      </c>
      <c r="CX27" s="122">
        <v>70096.687999999995</v>
      </c>
      <c r="CY27" s="122">
        <v>70120.384000000005</v>
      </c>
      <c r="CZ27" s="122">
        <v>70137.982000000004</v>
      </c>
      <c r="DA27" s="122">
        <v>70149.418999999994</v>
      </c>
      <c r="DB27" s="122">
        <v>70154.607999999993</v>
      </c>
      <c r="DC27" s="122">
        <v>70153.400999999998</v>
      </c>
      <c r="DD27" s="122">
        <v>70145.653000000006</v>
      </c>
      <c r="DE27" s="122">
        <v>70131.100000000006</v>
      </c>
      <c r="DF27" s="122">
        <v>70109.202000000005</v>
      </c>
      <c r="DG27" s="122">
        <v>70079.292000000001</v>
      </c>
      <c r="DH27" s="122">
        <v>70040.788</v>
      </c>
      <c r="DI27" s="122">
        <v>69993.298999999999</v>
      </c>
      <c r="DJ27" s="122">
        <v>69936.563999999998</v>
      </c>
      <c r="DK27" s="122">
        <v>69870.421000000002</v>
      </c>
      <c r="DL27" s="122">
        <v>69794.717000000004</v>
      </c>
      <c r="DM27" s="122">
        <v>69709.240999999995</v>
      </c>
      <c r="DN27" s="122">
        <v>69613.686000000002</v>
      </c>
      <c r="DO27" s="122">
        <v>69507.67</v>
      </c>
      <c r="DP27" s="122">
        <v>69390.691999999995</v>
      </c>
      <c r="DQ27" s="122">
        <v>69262.205000000002</v>
      </c>
      <c r="DR27" s="122">
        <v>69121.490999999995</v>
      </c>
      <c r="DS27" s="122">
        <v>24290.651999999998</v>
      </c>
      <c r="DT27" s="122">
        <v>24973.100999999999</v>
      </c>
      <c r="DU27" s="122">
        <v>25682.956999999999</v>
      </c>
      <c r="DV27" s="122">
        <v>26410.107</v>
      </c>
      <c r="DW27" s="122">
        <v>27140.954000000002</v>
      </c>
      <c r="DX27" s="122">
        <v>27865.124</v>
      </c>
      <c r="DY27" s="122">
        <v>28577.115000000002</v>
      </c>
      <c r="DZ27" s="122">
        <v>29277.331999999999</v>
      </c>
      <c r="EA27" s="122">
        <v>29968.482</v>
      </c>
      <c r="EB27" s="122">
        <v>30655.978999999999</v>
      </c>
      <c r="EC27" s="122">
        <v>31342.804</v>
      </c>
      <c r="ED27" s="122">
        <v>32030.196</v>
      </c>
      <c r="EE27" s="122">
        <v>32713.563999999998</v>
      </c>
      <c r="EF27" s="122">
        <v>33383.277999999998</v>
      </c>
      <c r="EG27" s="122">
        <v>34026.587</v>
      </c>
      <c r="EH27" s="122">
        <v>34634.843999999997</v>
      </c>
      <c r="EI27" s="122">
        <v>35205.803999999996</v>
      </c>
      <c r="EJ27" s="122">
        <v>35743.722000000002</v>
      </c>
      <c r="EK27" s="122">
        <v>36254.775000000001</v>
      </c>
      <c r="EL27" s="122">
        <v>36748.218000000001</v>
      </c>
      <c r="EM27" s="122">
        <v>37232.173000000003</v>
      </c>
      <c r="EN27" s="122">
        <v>37708.353000000003</v>
      </c>
      <c r="EO27" s="122">
        <v>38178.847000000002</v>
      </c>
      <c r="EP27" s="122">
        <v>38652.74</v>
      </c>
      <c r="EQ27" s="122">
        <v>39140.898000000001</v>
      </c>
      <c r="ER27" s="122">
        <v>39651.561999999998</v>
      </c>
      <c r="ES27" s="122">
        <v>40188.959999999999</v>
      </c>
      <c r="ET27" s="122">
        <v>40753.014999999999</v>
      </c>
      <c r="EU27" s="122">
        <v>41341.828000000001</v>
      </c>
      <c r="EV27" s="122">
        <v>41951.343000000001</v>
      </c>
      <c r="EW27" s="122">
        <v>42578.286999999997</v>
      </c>
      <c r="EX27" s="122">
        <v>43220.991999999998</v>
      </c>
      <c r="EY27" s="122">
        <v>43879.944000000003</v>
      </c>
      <c r="EZ27" s="122">
        <v>44556.105000000003</v>
      </c>
      <c r="FA27" s="122">
        <v>45251.122000000003</v>
      </c>
      <c r="FB27" s="122">
        <v>45964.847999999998</v>
      </c>
      <c r="FC27" s="122">
        <v>46697.451999999997</v>
      </c>
      <c r="FD27" s="122">
        <v>47444.290999999997</v>
      </c>
      <c r="FE27" s="122">
        <v>48194.434999999998</v>
      </c>
      <c r="FF27" s="122">
        <v>48933.665999999997</v>
      </c>
      <c r="FG27" s="122">
        <v>49651.322</v>
      </c>
      <c r="FH27" s="122">
        <v>50342.896000000001</v>
      </c>
      <c r="FI27" s="122">
        <v>51009.262000000002</v>
      </c>
      <c r="FJ27" s="122">
        <v>51651.817999999999</v>
      </c>
      <c r="FK27" s="122">
        <v>52274.311000000002</v>
      </c>
      <c r="FL27" s="122">
        <v>52879.584000000003</v>
      </c>
      <c r="FM27" s="122">
        <v>53467.360999999997</v>
      </c>
      <c r="FN27" s="122">
        <v>54036.572</v>
      </c>
      <c r="FO27" s="122">
        <v>54588.608999999997</v>
      </c>
      <c r="FP27" s="122">
        <v>55125.328999999998</v>
      </c>
      <c r="FQ27" s="122">
        <v>55648.366000000002</v>
      </c>
      <c r="FR27" s="122">
        <v>56158.428999999996</v>
      </c>
      <c r="FS27" s="122">
        <v>56656.296999999999</v>
      </c>
      <c r="FT27" s="122">
        <v>57143.714</v>
      </c>
      <c r="FU27" s="122">
        <v>57622.737999999998</v>
      </c>
      <c r="FV27" s="122">
        <v>58094.97</v>
      </c>
      <c r="FW27" s="122">
        <v>58561.127</v>
      </c>
      <c r="FX27" s="122">
        <v>59021.510999999999</v>
      </c>
      <c r="FY27" s="122">
        <v>59476.589</v>
      </c>
      <c r="FZ27" s="122">
        <v>59926.748</v>
      </c>
      <c r="GA27" s="122">
        <v>60372.03</v>
      </c>
      <c r="GB27" s="122">
        <v>60812.561999999998</v>
      </c>
      <c r="GC27" s="122">
        <v>61247.947999999997</v>
      </c>
      <c r="GD27" s="122">
        <v>61677.249000000003</v>
      </c>
      <c r="GE27" s="122">
        <v>62099.131000000001</v>
      </c>
      <c r="GF27" s="122">
        <v>62512.34</v>
      </c>
      <c r="GG27" s="122">
        <v>62916.32</v>
      </c>
      <c r="GH27" s="122">
        <v>63310.353999999999</v>
      </c>
      <c r="GI27" s="122">
        <v>63692.868999999999</v>
      </c>
      <c r="GJ27" s="122">
        <v>64062.055</v>
      </c>
      <c r="GK27" s="122">
        <v>64416.368999999999</v>
      </c>
      <c r="GL27" s="122">
        <v>64755.11</v>
      </c>
      <c r="GM27" s="122">
        <v>65077.764999999999</v>
      </c>
      <c r="GN27" s="122">
        <v>65383.43</v>
      </c>
      <c r="GO27" s="122">
        <v>65671.203999999998</v>
      </c>
      <c r="GP27" s="122">
        <v>65940.471999999994</v>
      </c>
      <c r="GQ27" s="122">
        <v>66190.907000000007</v>
      </c>
      <c r="GR27" s="122">
        <v>66422.512000000002</v>
      </c>
      <c r="GS27" s="122">
        <v>66635.697</v>
      </c>
      <c r="GT27" s="122">
        <v>66831.09</v>
      </c>
      <c r="GU27" s="122">
        <v>67009.332999999999</v>
      </c>
      <c r="GV27" s="122">
        <v>67170.816000000006</v>
      </c>
      <c r="GW27" s="122">
        <v>67315.979000000007</v>
      </c>
      <c r="GX27" s="122">
        <v>67445.775999999998</v>
      </c>
      <c r="GY27" s="122">
        <v>67561.273000000001</v>
      </c>
      <c r="GZ27" s="122">
        <v>67663.562999999995</v>
      </c>
      <c r="HA27" s="122">
        <v>67753.350999999995</v>
      </c>
      <c r="HB27" s="122">
        <v>67831.391000000003</v>
      </c>
      <c r="HC27" s="122">
        <v>67898.888000000006</v>
      </c>
      <c r="HD27" s="122">
        <v>67957.133000000002</v>
      </c>
      <c r="HE27" s="122">
        <v>68007.263000000006</v>
      </c>
      <c r="HF27" s="122">
        <v>68050.077000000005</v>
      </c>
      <c r="HG27" s="122">
        <v>68086.179999999993</v>
      </c>
      <c r="HH27" s="122">
        <v>68116.467999999993</v>
      </c>
      <c r="HI27" s="122">
        <v>68141.759999999995</v>
      </c>
      <c r="HJ27" s="122">
        <v>68162.804000000004</v>
      </c>
      <c r="HK27" s="122">
        <v>68180.073000000004</v>
      </c>
      <c r="HL27" s="122">
        <v>68193.94</v>
      </c>
      <c r="HM27" s="122">
        <v>68204.595000000001</v>
      </c>
      <c r="HN27" s="122">
        <v>68212.206000000006</v>
      </c>
      <c r="HO27" s="122">
        <v>68216.808999999994</v>
      </c>
      <c r="HP27" s="122">
        <v>68218.476999999999</v>
      </c>
      <c r="HQ27" s="122">
        <v>68217.206000000006</v>
      </c>
      <c r="HR27" s="122">
        <v>68212.895999999993</v>
      </c>
      <c r="HS27" s="122">
        <v>68205.327000000005</v>
      </c>
      <c r="HT27" s="122">
        <v>68194.248999999996</v>
      </c>
      <c r="HU27" s="122">
        <v>68179.495999999999</v>
      </c>
      <c r="HV27" s="122">
        <v>68160.687000000005</v>
      </c>
      <c r="HW27" s="122">
        <v>68137.127999999997</v>
      </c>
      <c r="HX27" s="122">
        <v>68107.986000000004</v>
      </c>
      <c r="HY27" s="122">
        <v>68072.490999999995</v>
      </c>
      <c r="HZ27" s="122">
        <v>68030.073000000004</v>
      </c>
      <c r="IA27" s="122">
        <v>67980.377999999997</v>
      </c>
      <c r="IB27" s="122">
        <v>67923.096999999994</v>
      </c>
      <c r="IC27" s="122">
        <v>67857.991999999998</v>
      </c>
      <c r="ID27" s="122">
        <v>67784.678</v>
      </c>
      <c r="IE27" s="122">
        <v>67702.701000000001</v>
      </c>
      <c r="IF27" s="122">
        <v>67611.48</v>
      </c>
      <c r="IG27" s="122">
        <v>67510.334000000003</v>
      </c>
      <c r="IH27" s="122">
        <v>67398.425000000003</v>
      </c>
      <c r="II27" s="122">
        <v>67274.816999999995</v>
      </c>
      <c r="IJ27" s="122">
        <v>48805.167000000001</v>
      </c>
      <c r="IK27" s="122">
        <v>50203.017</v>
      </c>
      <c r="IL27" s="122">
        <v>51657.887000000002</v>
      </c>
      <c r="IM27" s="122">
        <v>53148.976999999999</v>
      </c>
      <c r="IN27" s="122">
        <v>54648.196000000004</v>
      </c>
      <c r="IO27" s="122">
        <v>56133.989000000001</v>
      </c>
      <c r="IP27" s="122">
        <v>57595.175000000003</v>
      </c>
      <c r="IQ27" s="122">
        <v>59031.993000000002</v>
      </c>
      <c r="IR27" s="122">
        <v>60447.847999999998</v>
      </c>
      <c r="IS27" s="122">
        <v>61850.962</v>
      </c>
      <c r="IT27" s="122">
        <v>63245.504999999997</v>
      </c>
      <c r="IU27" s="122">
        <v>64632.970999999998</v>
      </c>
      <c r="IV27" s="122">
        <v>66004.490999999995</v>
      </c>
      <c r="IW27" s="122">
        <v>67341.789000000004</v>
      </c>
      <c r="IX27" s="122">
        <v>68621.036999999997</v>
      </c>
      <c r="IY27" s="122">
        <v>69826.239000000001</v>
      </c>
      <c r="IZ27" s="122">
        <v>70953.395000000004</v>
      </c>
      <c r="JA27" s="122">
        <v>72010.679999999993</v>
      </c>
      <c r="JB27" s="122">
        <v>73009.832999999999</v>
      </c>
      <c r="JC27" s="122">
        <v>73968.418000000005</v>
      </c>
      <c r="JD27" s="122">
        <v>74902.149999999994</v>
      </c>
      <c r="JE27" s="122">
        <v>75815</v>
      </c>
      <c r="JF27" s="122">
        <v>76712.232999999993</v>
      </c>
      <c r="JG27" s="122">
        <v>77612.87</v>
      </c>
      <c r="JH27" s="122">
        <v>78539.789999999994</v>
      </c>
      <c r="JI27" s="122">
        <v>79510.676000000007</v>
      </c>
      <c r="JJ27" s="122">
        <v>80533.781000000003</v>
      </c>
      <c r="JK27" s="122">
        <v>81610.160999999993</v>
      </c>
      <c r="JL27" s="122">
        <v>82740.576000000001</v>
      </c>
      <c r="JM27" s="122">
        <v>83922.646999999997</v>
      </c>
      <c r="JN27" s="122">
        <v>85153.747000000003</v>
      </c>
      <c r="JO27" s="122">
        <v>86432.607999999993</v>
      </c>
      <c r="JP27" s="122">
        <v>87758.540999999997</v>
      </c>
      <c r="JQ27" s="122">
        <v>89129.138999999996</v>
      </c>
      <c r="JR27" s="122">
        <v>90541.28</v>
      </c>
      <c r="JS27" s="122">
        <v>91989.894</v>
      </c>
      <c r="JT27" s="122">
        <v>93473.774000000005</v>
      </c>
      <c r="JU27" s="122">
        <v>94984.592000000004</v>
      </c>
      <c r="JV27" s="122">
        <v>96501.271999999997</v>
      </c>
      <c r="JW27" s="122">
        <v>97996.994000000006</v>
      </c>
      <c r="JX27" s="122">
        <v>99451.505999999994</v>
      </c>
      <c r="JY27" s="122">
        <v>100855.715</v>
      </c>
      <c r="JZ27" s="122">
        <v>102210.303</v>
      </c>
      <c r="KA27" s="122">
        <v>103517.255</v>
      </c>
      <c r="KB27" s="122">
        <v>104782.82</v>
      </c>
      <c r="KC27" s="122">
        <v>106011.875</v>
      </c>
      <c r="KD27" s="122">
        <v>107203.58900000001</v>
      </c>
      <c r="KE27" s="122">
        <v>108355.94100000001</v>
      </c>
      <c r="KF27" s="122">
        <v>109471.897</v>
      </c>
      <c r="KG27" s="122">
        <v>110555.446</v>
      </c>
      <c r="KH27" s="122">
        <v>111610.21</v>
      </c>
      <c r="KI27" s="122">
        <v>112637.68799999999</v>
      </c>
      <c r="KJ27" s="122">
        <v>113639.466</v>
      </c>
      <c r="KK27" s="122">
        <v>114619.435</v>
      </c>
      <c r="KL27" s="122">
        <v>115582.149</v>
      </c>
      <c r="KM27" s="122">
        <v>116531.243</v>
      </c>
      <c r="KN27" s="122">
        <v>117468.341</v>
      </c>
      <c r="KO27" s="122">
        <v>118394.285</v>
      </c>
      <c r="KP27" s="122">
        <v>119310.39599999999</v>
      </c>
      <c r="KQ27" s="122">
        <v>120217.837</v>
      </c>
      <c r="KR27" s="122">
        <v>121117.105</v>
      </c>
      <c r="KS27" s="122">
        <v>122008.647</v>
      </c>
      <c r="KT27" s="122">
        <v>122891.84</v>
      </c>
      <c r="KU27" s="122">
        <v>123764.952</v>
      </c>
      <c r="KV27" s="122">
        <v>124625.436</v>
      </c>
      <c r="KW27" s="122">
        <v>125470.91099999999</v>
      </c>
      <c r="KX27" s="122">
        <v>126300.33</v>
      </c>
      <c r="KY27" s="122">
        <v>127112.32000000001</v>
      </c>
      <c r="KZ27" s="122">
        <v>127903.78</v>
      </c>
      <c r="LA27" s="122">
        <v>128671.012</v>
      </c>
      <c r="LB27" s="122">
        <v>129410.899</v>
      </c>
      <c r="LC27" s="122">
        <v>130121.97500000001</v>
      </c>
      <c r="LD27" s="122">
        <v>130803.211</v>
      </c>
      <c r="LE27" s="122">
        <v>131452.633</v>
      </c>
      <c r="LF27" s="122">
        <v>132068.372</v>
      </c>
      <c r="LG27" s="122">
        <v>132649.00899999999</v>
      </c>
      <c r="LH27" s="122">
        <v>133193.73699999999</v>
      </c>
      <c r="LI27" s="122">
        <v>133702.52299999999</v>
      </c>
      <c r="LJ27" s="122">
        <v>134175.913</v>
      </c>
      <c r="LK27" s="122">
        <v>134615.003</v>
      </c>
      <c r="LL27" s="122">
        <v>135020.89199999999</v>
      </c>
      <c r="LM27" s="122">
        <v>135394.13200000001</v>
      </c>
      <c r="LN27" s="122">
        <v>135735.48000000001</v>
      </c>
      <c r="LO27" s="122">
        <v>136046.533</v>
      </c>
      <c r="LP27" s="122">
        <v>136329.19</v>
      </c>
      <c r="LQ27" s="122">
        <v>136585.35699999999</v>
      </c>
      <c r="LR27" s="122">
        <v>136816.25099999999</v>
      </c>
      <c r="LS27" s="122">
        <v>137023.144</v>
      </c>
      <c r="LT27" s="122">
        <v>137208.264</v>
      </c>
      <c r="LU27" s="122">
        <v>137373.99</v>
      </c>
      <c r="LV27" s="122">
        <v>137522.38800000001</v>
      </c>
      <c r="LW27" s="122">
        <v>137654.872</v>
      </c>
      <c r="LX27" s="122">
        <v>137772.44399999999</v>
      </c>
      <c r="LY27" s="122">
        <v>137876.60500000001</v>
      </c>
      <c r="LZ27" s="122">
        <v>137968.68700000001</v>
      </c>
      <c r="MA27" s="122">
        <v>138049.951</v>
      </c>
      <c r="MB27" s="122">
        <v>138121.166</v>
      </c>
      <c r="MC27" s="122">
        <v>138182.946</v>
      </c>
      <c r="MD27" s="122">
        <v>138235.557</v>
      </c>
      <c r="ME27" s="122">
        <v>138279.07999999999</v>
      </c>
      <c r="MF27" s="122">
        <v>138313.497</v>
      </c>
      <c r="MG27" s="122">
        <v>138338.861</v>
      </c>
      <c r="MH27" s="122">
        <v>138355.18799999999</v>
      </c>
      <c r="MI27" s="122">
        <v>138362.315</v>
      </c>
      <c r="MJ27" s="122">
        <v>138359.935</v>
      </c>
      <c r="MK27" s="122">
        <v>138347.65</v>
      </c>
      <c r="ML27" s="122">
        <v>138325.149</v>
      </c>
      <c r="MM27" s="122">
        <v>138291.78700000001</v>
      </c>
      <c r="MN27" s="122">
        <v>138246.32999999999</v>
      </c>
      <c r="MO27" s="122">
        <v>138187.27799999999</v>
      </c>
      <c r="MP27" s="122">
        <v>138113.27900000001</v>
      </c>
      <c r="MQ27" s="122">
        <v>138023.372</v>
      </c>
      <c r="MR27" s="122">
        <v>137916.94200000001</v>
      </c>
      <c r="MS27" s="122">
        <v>137793.51800000001</v>
      </c>
      <c r="MT27" s="122">
        <v>137652.709</v>
      </c>
      <c r="MU27" s="122">
        <v>137493.91899999999</v>
      </c>
      <c r="MV27" s="122">
        <v>137316.38699999999</v>
      </c>
      <c r="MW27" s="122">
        <v>137119.15</v>
      </c>
      <c r="MX27" s="122">
        <v>136901.02600000001</v>
      </c>
      <c r="MY27" s="122">
        <v>136660.63</v>
      </c>
      <c r="MZ27" s="122">
        <v>136396.30799999999</v>
      </c>
      <c r="NA27" s="123">
        <v>2.798</v>
      </c>
      <c r="NB27" s="123">
        <v>2.3860000000000001</v>
      </c>
      <c r="NC27" s="123">
        <v>1.98</v>
      </c>
      <c r="ND27" s="123">
        <v>1.403</v>
      </c>
      <c r="NE27" s="123">
        <v>1.194</v>
      </c>
      <c r="NF27" s="123">
        <v>1.371</v>
      </c>
      <c r="NG27" s="123">
        <v>1.544</v>
      </c>
      <c r="NH27" s="123">
        <v>1.56</v>
      </c>
      <c r="NI27" s="123">
        <v>1.278</v>
      </c>
      <c r="NJ27" s="123">
        <v>1.0289999999999999</v>
      </c>
      <c r="NK27" s="123">
        <v>0.86299999999999999</v>
      </c>
      <c r="NL27" s="123">
        <v>0.77200000000000002</v>
      </c>
      <c r="NM27" s="123">
        <v>0.70599999999999996</v>
      </c>
      <c r="NN27" s="123">
        <v>0.61799999999999999</v>
      </c>
      <c r="NO27" s="123">
        <v>0.49399999999999999</v>
      </c>
      <c r="NP27" s="123">
        <v>0.35399999999999998</v>
      </c>
      <c r="NQ27" s="123">
        <v>0.23</v>
      </c>
      <c r="NR27" s="123">
        <v>0.13700000000000001</v>
      </c>
      <c r="NS27" s="123">
        <v>7.6999999999999999E-2</v>
      </c>
      <c r="NT27" s="123">
        <v>3.7999999999999999E-2</v>
      </c>
      <c r="NU27" s="123">
        <v>5.0000000000000001E-3</v>
      </c>
      <c r="NV27" s="123">
        <v>-3.4000000000000002E-2</v>
      </c>
      <c r="NW27" s="123">
        <v>-0.09</v>
      </c>
      <c r="NX27" s="181">
        <v>-0.16</v>
      </c>
      <c r="NY27" s="123">
        <v>59.843351887680797</v>
      </c>
      <c r="NZ27" s="123">
        <v>63.530850413974299</v>
      </c>
      <c r="OA27" s="123">
        <v>65.729784015711701</v>
      </c>
      <c r="OB27" s="123">
        <v>67.529527187688899</v>
      </c>
      <c r="OC27" s="123">
        <v>69.651162026691907</v>
      </c>
      <c r="OD27" s="123">
        <v>72.163531058234398</v>
      </c>
      <c r="OE27" s="123">
        <v>73.458610177730193</v>
      </c>
      <c r="OF27" s="123">
        <v>74.686380373551302</v>
      </c>
      <c r="OG27" s="123">
        <v>75.667786417348296</v>
      </c>
      <c r="OH27" s="123">
        <v>76.606655366542498</v>
      </c>
      <c r="OI27" s="123">
        <v>77.502083745449397</v>
      </c>
      <c r="OJ27" s="123">
        <v>78.382722314005207</v>
      </c>
      <c r="OK27" s="123">
        <v>79.253070532708506</v>
      </c>
      <c r="OL27" s="123">
        <v>80.135647471076993</v>
      </c>
      <c r="OM27" s="123">
        <v>81.011616025276595</v>
      </c>
      <c r="ON27" s="123">
        <v>81.856618233009101</v>
      </c>
      <c r="OO27" s="123">
        <v>82.637080261688695</v>
      </c>
      <c r="OP27" s="123">
        <v>83.326170022732597</v>
      </c>
      <c r="OQ27" s="123">
        <v>83.943014140539503</v>
      </c>
      <c r="OR27" s="123">
        <v>84.482935612341194</v>
      </c>
      <c r="OS27" s="123">
        <v>84.981234700775602</v>
      </c>
      <c r="OT27" s="123">
        <v>85.496627974545703</v>
      </c>
      <c r="OU27" s="123">
        <v>86.025588805726599</v>
      </c>
      <c r="OV27" s="123">
        <v>86.551822005395493</v>
      </c>
      <c r="OW27" s="123">
        <v>62.858697969448798</v>
      </c>
      <c r="OX27" s="123">
        <v>66.578991894606503</v>
      </c>
      <c r="OY27" s="123">
        <v>69.175432101345805</v>
      </c>
      <c r="OZ27" s="123">
        <v>70.879840678970595</v>
      </c>
      <c r="PA27" s="123">
        <v>72.844430962718903</v>
      </c>
      <c r="PB27" s="123">
        <v>75.306792598069606</v>
      </c>
      <c r="PC27" s="123">
        <v>76.496917444308707</v>
      </c>
      <c r="PD27" s="123">
        <v>77.632703537007799</v>
      </c>
      <c r="PE27" s="123">
        <v>78.615501900315294</v>
      </c>
      <c r="PF27" s="123">
        <v>79.522758176203695</v>
      </c>
      <c r="PG27" s="123">
        <v>80.353031317089304</v>
      </c>
      <c r="PH27" s="123">
        <v>81.108828181823</v>
      </c>
      <c r="PI27" s="123">
        <v>81.8149595664934</v>
      </c>
      <c r="PJ27" s="123">
        <v>82.504036265212406</v>
      </c>
      <c r="PK27" s="123">
        <v>83.171631647817705</v>
      </c>
      <c r="PL27" s="123">
        <v>83.820586458148895</v>
      </c>
      <c r="PM27" s="123">
        <v>84.445303735438003</v>
      </c>
      <c r="PN27" s="123">
        <v>85.049757496099204</v>
      </c>
      <c r="PO27" s="123">
        <v>85.640411298172495</v>
      </c>
      <c r="PP27" s="123">
        <v>86.2114333312513</v>
      </c>
      <c r="PQ27" s="123">
        <v>86.768239740508207</v>
      </c>
      <c r="PR27" s="123">
        <v>87.325046730193407</v>
      </c>
      <c r="PS27" s="123">
        <v>87.8785517527824</v>
      </c>
      <c r="PT27" s="123">
        <v>88.443347022447</v>
      </c>
      <c r="PU27" s="123">
        <v>61.337981062304301</v>
      </c>
      <c r="PV27" s="123">
        <v>65.046709083735195</v>
      </c>
      <c r="PW27" s="123">
        <v>67.432861214550599</v>
      </c>
      <c r="PX27" s="123">
        <v>69.184554767243995</v>
      </c>
      <c r="PY27" s="123">
        <v>71.232588133978197</v>
      </c>
      <c r="PZ27" s="123">
        <v>73.719472956073702</v>
      </c>
      <c r="QA27" s="123">
        <v>74.966524459217496</v>
      </c>
      <c r="QB27" s="123">
        <v>76.147724802898395</v>
      </c>
      <c r="QC27" s="123">
        <v>77.127527409069202</v>
      </c>
      <c r="QD27" s="123">
        <v>78.051325858546207</v>
      </c>
      <c r="QE27" s="123">
        <v>78.919080097273394</v>
      </c>
      <c r="QF27" s="123">
        <v>79.745166418323905</v>
      </c>
      <c r="QG27" s="123">
        <v>80.540360808600497</v>
      </c>
      <c r="QH27" s="123">
        <v>81.329812121986095</v>
      </c>
      <c r="QI27" s="123">
        <v>82.101021626708501</v>
      </c>
      <c r="QJ27" s="123">
        <v>82.844000189617901</v>
      </c>
      <c r="QK27" s="123">
        <v>83.541258181907907</v>
      </c>
      <c r="QL27" s="123">
        <v>84.182808871734295</v>
      </c>
      <c r="QM27" s="123">
        <v>84.782174432359199</v>
      </c>
      <c r="QN27" s="123">
        <v>85.333785797247202</v>
      </c>
      <c r="QO27" s="123">
        <v>85.858150506132105</v>
      </c>
      <c r="QP27" s="123">
        <v>86.392443842611101</v>
      </c>
      <c r="QQ27" s="123">
        <v>86.932929413512795</v>
      </c>
      <c r="QR27" s="123">
        <v>87.477646475367493</v>
      </c>
      <c r="QS27" s="122">
        <v>75.974221993962303</v>
      </c>
      <c r="QT27" s="122">
        <v>57.856847570281097</v>
      </c>
      <c r="QU27" s="122">
        <v>45.374402555004799</v>
      </c>
      <c r="QV27" s="122">
        <v>38.503568154945903</v>
      </c>
      <c r="QW27" s="122">
        <v>32.805201715392897</v>
      </c>
      <c r="QX27" s="122">
        <v>26.338470943272998</v>
      </c>
      <c r="QY27" s="122">
        <v>22.785578354715401</v>
      </c>
      <c r="QZ27" s="122">
        <v>19.266536818766799</v>
      </c>
      <c r="RA27" s="122">
        <v>16.2514602709394</v>
      </c>
      <c r="RB27" s="122">
        <v>13.668025270557299</v>
      </c>
      <c r="RC27" s="122">
        <v>11.6343965182788</v>
      </c>
      <c r="RD27" s="122">
        <v>10.0130486497733</v>
      </c>
      <c r="RE27" s="122">
        <v>8.7023600579642402</v>
      </c>
      <c r="RF27" s="122">
        <v>7.59938118441407</v>
      </c>
      <c r="RG27" s="122">
        <v>6.6718638887787796</v>
      </c>
      <c r="RH27" s="122">
        <v>5.8898096918098402</v>
      </c>
      <c r="RI27" s="122">
        <v>5.2424516727421802</v>
      </c>
      <c r="RJ27" s="122">
        <v>4.7345559433139801</v>
      </c>
      <c r="RK27" s="122">
        <v>4.3070414203843299</v>
      </c>
      <c r="RL27" s="122">
        <v>3.9495834957111802</v>
      </c>
      <c r="RM27" s="122">
        <v>3.6406792651473698</v>
      </c>
      <c r="RN27" s="122">
        <v>3.3541389828450199</v>
      </c>
      <c r="RO27" s="122">
        <v>3.0967300915126299</v>
      </c>
      <c r="RP27" s="122">
        <v>2.8682022196144801</v>
      </c>
      <c r="RQ27" s="122">
        <v>103.465892610165</v>
      </c>
      <c r="RR27" s="122">
        <v>75.091921542456504</v>
      </c>
      <c r="RS27" s="122">
        <v>57.212391126501899</v>
      </c>
      <c r="RT27" s="122">
        <v>47.7323045388924</v>
      </c>
      <c r="RU27" s="122">
        <v>39.892885656543598</v>
      </c>
      <c r="RV27" s="122">
        <v>31.373847332604601</v>
      </c>
      <c r="RW27" s="122">
        <v>26.469093820139701</v>
      </c>
      <c r="RX27" s="122">
        <v>22.384151009537099</v>
      </c>
      <c r="RY27" s="122">
        <v>18.935913172863302</v>
      </c>
      <c r="RZ27" s="122">
        <v>15.9626301995005</v>
      </c>
      <c r="SA27" s="122">
        <v>13.6105122562223</v>
      </c>
      <c r="SB27" s="122">
        <v>11.728974795447501</v>
      </c>
      <c r="SC27" s="122">
        <v>10.2034563918295</v>
      </c>
      <c r="SD27" s="122">
        <v>8.9175908986536392</v>
      </c>
      <c r="SE27" s="122">
        <v>7.8439093309657997</v>
      </c>
      <c r="SF27" s="122">
        <v>6.9378192282434998</v>
      </c>
      <c r="SG27" s="122">
        <v>6.1861892532801299</v>
      </c>
      <c r="SH27" s="122">
        <v>5.5896573175767799</v>
      </c>
      <c r="SI27" s="122">
        <v>5.0872451264208101</v>
      </c>
      <c r="SJ27" s="122">
        <v>4.6718715151460097</v>
      </c>
      <c r="SK27" s="122">
        <v>4.31161967941871</v>
      </c>
      <c r="SL27" s="122">
        <v>3.97702619203511</v>
      </c>
      <c r="SM27" s="122">
        <v>3.6774429613155499</v>
      </c>
      <c r="SN27" s="122">
        <v>3.4102351212025899</v>
      </c>
      <c r="SO27" s="123">
        <v>5.7663063319405801</v>
      </c>
      <c r="SP27" s="123">
        <v>4.7929068207601899</v>
      </c>
      <c r="SQ27" s="123">
        <v>3.7905212025342299</v>
      </c>
      <c r="SR27" s="123">
        <v>2.8540918793463801</v>
      </c>
      <c r="SS27" s="123">
        <v>2.46064427898594</v>
      </c>
      <c r="ST27" s="123">
        <v>2.5429946745796199</v>
      </c>
      <c r="SU27" s="123">
        <v>2.7064759292124201</v>
      </c>
      <c r="SV27" s="123">
        <v>2.6671385426295702</v>
      </c>
      <c r="SW27" s="123">
        <v>2.4808295896725001</v>
      </c>
      <c r="SX27" s="123">
        <v>2.3304248840387798</v>
      </c>
      <c r="SY27" s="123">
        <v>2.2108337461429</v>
      </c>
      <c r="SZ27" s="123">
        <v>2.1248364987651001</v>
      </c>
      <c r="TA27" s="123">
        <v>2.0607731535008398</v>
      </c>
      <c r="TB27" s="123">
        <v>2.0075289982015598</v>
      </c>
      <c r="TC27" s="123">
        <v>1.96113300838252</v>
      </c>
      <c r="TD27" s="123">
        <v>1.9216135891793</v>
      </c>
      <c r="TE27" s="123">
        <v>1.8928624638131599</v>
      </c>
      <c r="TF27" s="123">
        <v>1.86885193583</v>
      </c>
      <c r="TG27" s="123">
        <v>1.85138217548993</v>
      </c>
      <c r="TH27" s="123">
        <v>1.8401550553520301</v>
      </c>
      <c r="TI27" s="123">
        <v>1.8295733091969799</v>
      </c>
      <c r="TJ27" s="123">
        <v>1.8204684303201</v>
      </c>
      <c r="TK27" s="123">
        <v>1.8130598913351099</v>
      </c>
      <c r="TL27" s="123">
        <v>1.80739256207083</v>
      </c>
      <c r="TM27" s="122">
        <v>8274.8649999999998</v>
      </c>
      <c r="TN27" s="122">
        <v>13486.718000000001</v>
      </c>
      <c r="TO27" s="122">
        <v>10135.513000000001</v>
      </c>
      <c r="TP27" s="122">
        <v>15248.093000000001</v>
      </c>
      <c r="TQ27" s="122">
        <v>1659.9780000000001</v>
      </c>
      <c r="TR27" s="122">
        <v>9046.11</v>
      </c>
      <c r="TS27" s="122">
        <v>15107.414000000001</v>
      </c>
      <c r="TT27" s="122">
        <v>11676.825000000001</v>
      </c>
      <c r="TU27" s="122">
        <v>18348.691999999999</v>
      </c>
      <c r="TV27" s="122">
        <v>1954.9480000000001</v>
      </c>
      <c r="TW27" s="122">
        <v>9072.6569999999992</v>
      </c>
      <c r="TX27" s="122">
        <v>16847.419000000002</v>
      </c>
      <c r="TY27" s="122">
        <v>12984.483</v>
      </c>
      <c r="TZ27" s="122">
        <v>21959.71</v>
      </c>
      <c r="UA27" s="122">
        <v>2381.2359999999999</v>
      </c>
      <c r="UB27" s="122">
        <v>8617.2430000000004</v>
      </c>
      <c r="UC27" s="122">
        <v>17765.888999999999</v>
      </c>
      <c r="UD27" s="122">
        <v>14551.919</v>
      </c>
      <c r="UE27" s="122">
        <v>25900.528999999999</v>
      </c>
      <c r="UF27" s="122">
        <v>2990.6590000000001</v>
      </c>
      <c r="UG27" s="122">
        <v>7573.5060000000003</v>
      </c>
      <c r="UH27" s="122">
        <v>17418.616999999998</v>
      </c>
      <c r="UI27" s="122">
        <v>16263.046</v>
      </c>
      <c r="UJ27" s="122">
        <v>29937.312000000002</v>
      </c>
      <c r="UK27" s="122">
        <v>3709.6689999999999</v>
      </c>
      <c r="UL27" s="122">
        <v>7413.37</v>
      </c>
      <c r="UM27" s="122">
        <v>15955.718000000001</v>
      </c>
      <c r="UN27" s="122">
        <v>17156.198</v>
      </c>
      <c r="UO27" s="122">
        <v>34622.552000000003</v>
      </c>
      <c r="UP27" s="122">
        <v>4362.8379999999997</v>
      </c>
      <c r="UQ27" s="122">
        <v>8527.7929999999997</v>
      </c>
      <c r="UR27" s="122">
        <v>14773.721</v>
      </c>
      <c r="US27" s="122">
        <v>16866.312000000002</v>
      </c>
      <c r="UT27" s="122">
        <v>39980.953999999998</v>
      </c>
      <c r="UU27" s="122">
        <v>5004.9669999999996</v>
      </c>
      <c r="UV27" s="122">
        <v>9786.491</v>
      </c>
      <c r="UW27" s="122">
        <v>15745.538</v>
      </c>
      <c r="UX27" s="122">
        <v>15493.128000000001</v>
      </c>
      <c r="UY27" s="122">
        <v>45295.851999999999</v>
      </c>
      <c r="UZ27" s="122">
        <v>5668.8850000000002</v>
      </c>
      <c r="VA27" s="122">
        <v>9994.7080000000005</v>
      </c>
      <c r="VB27" s="122">
        <v>18164.397000000001</v>
      </c>
      <c r="VC27" s="122">
        <v>14466.454</v>
      </c>
      <c r="VD27" s="122">
        <v>49701.807000000001</v>
      </c>
      <c r="VE27" s="122">
        <v>7124.14</v>
      </c>
      <c r="VF27" s="122">
        <v>9286.4130000000005</v>
      </c>
      <c r="VG27" s="122">
        <v>19673.168000000001</v>
      </c>
      <c r="VH27" s="122">
        <v>15556.081</v>
      </c>
      <c r="VI27" s="122">
        <v>52535.546999999999</v>
      </c>
      <c r="VJ27" s="122">
        <v>8960.6659999999993</v>
      </c>
      <c r="VK27" s="122">
        <v>8618.07</v>
      </c>
      <c r="VL27" s="122">
        <v>19190.294000000002</v>
      </c>
      <c r="VM27" s="122">
        <v>18007.092000000001</v>
      </c>
      <c r="VN27" s="122">
        <v>54651.531000000003</v>
      </c>
      <c r="VO27" s="122">
        <v>11143.223</v>
      </c>
      <c r="VP27" s="122">
        <v>8313.8289999999997</v>
      </c>
      <c r="VQ27" s="122">
        <v>17825.983</v>
      </c>
      <c r="VR27" s="122">
        <v>19517.451000000001</v>
      </c>
      <c r="VS27" s="122">
        <v>57430.182999999997</v>
      </c>
      <c r="VT27" s="122">
        <v>13443.797</v>
      </c>
      <c r="VU27" s="122">
        <v>8435.7610000000004</v>
      </c>
      <c r="VV27" s="122">
        <v>16862.462</v>
      </c>
      <c r="VW27" s="122">
        <v>19042.780999999999</v>
      </c>
      <c r="VX27" s="122">
        <v>60931.567999999999</v>
      </c>
      <c r="VY27" s="122">
        <v>15844.532999999999</v>
      </c>
      <c r="VZ27" s="122">
        <v>8698.6290000000008</v>
      </c>
      <c r="WA27" s="122">
        <v>16685.833999999999</v>
      </c>
      <c r="WB27" s="122">
        <v>17688.646000000001</v>
      </c>
      <c r="WC27" s="122">
        <v>63736.595000000001</v>
      </c>
      <c r="WD27" s="122">
        <v>18661.206999999999</v>
      </c>
      <c r="WE27" s="122">
        <v>8759.65</v>
      </c>
      <c r="WF27" s="122">
        <v>17074.183000000001</v>
      </c>
      <c r="WG27" s="122">
        <v>16732.919000000002</v>
      </c>
      <c r="WH27" s="122">
        <v>64921.593000000001</v>
      </c>
      <c r="WI27" s="122">
        <v>21922.554</v>
      </c>
      <c r="WJ27" s="125">
        <v>16.9548953699923</v>
      </c>
      <c r="WK27" s="125">
        <v>27.633791315579401</v>
      </c>
      <c r="WL27" s="125">
        <v>20.767294987434401</v>
      </c>
      <c r="WM27" s="125">
        <v>52.010079178706597</v>
      </c>
      <c r="WN27" s="125">
        <v>31.2427841912722</v>
      </c>
      <c r="WO27" s="125">
        <v>5.2722102149553098</v>
      </c>
      <c r="WP27" s="125">
        <v>3.4012341357217402</v>
      </c>
      <c r="WQ27" s="125">
        <v>0.37271668387078799</v>
      </c>
      <c r="WR27" s="125">
        <v>16.1152096281631</v>
      </c>
      <c r="WS27" s="125">
        <v>26.913131008737</v>
      </c>
      <c r="WT27" s="125">
        <v>20.801701799599499</v>
      </c>
      <c r="WU27" s="125">
        <v>53.489013581415001</v>
      </c>
      <c r="WV27" s="125">
        <v>32.687311781815502</v>
      </c>
      <c r="WW27" s="125">
        <v>5.4988253195403596</v>
      </c>
      <c r="WX27" s="125">
        <v>3.4826457816849601</v>
      </c>
      <c r="WY27" s="125">
        <v>0.40079995027611498</v>
      </c>
      <c r="WZ27" s="125">
        <v>14.345141208058999</v>
      </c>
      <c r="XA27" s="125">
        <v>26.638128670171898</v>
      </c>
      <c r="XB27" s="125">
        <v>20.5302859072752</v>
      </c>
      <c r="XC27" s="125">
        <v>55.251662548982701</v>
      </c>
      <c r="XD27" s="125">
        <v>34.7213766417076</v>
      </c>
      <c r="XE27" s="125">
        <v>6.0080190679163703</v>
      </c>
      <c r="XF27" s="125">
        <v>3.7650675727863998</v>
      </c>
      <c r="XG27" s="125">
        <v>0.446156608283861</v>
      </c>
      <c r="XH27" s="125">
        <v>12.3409811603916</v>
      </c>
      <c r="XI27" s="125">
        <v>25.442998583956399</v>
      </c>
      <c r="XJ27" s="125">
        <v>20.8401873112484</v>
      </c>
      <c r="XK27" s="125">
        <v>57.933018560544298</v>
      </c>
      <c r="XL27" s="125">
        <v>37.092831249295799</v>
      </c>
      <c r="XM27" s="125">
        <v>6.6266221212343996</v>
      </c>
      <c r="XN27" s="125">
        <v>4.2830016951077701</v>
      </c>
      <c r="XO27" s="125">
        <v>0.48797988389436198</v>
      </c>
      <c r="XP27" s="125">
        <v>10.111199745267699</v>
      </c>
      <c r="XQ27" s="125">
        <v>23.255162902533499</v>
      </c>
      <c r="XR27" s="125">
        <v>21.712388763206398</v>
      </c>
      <c r="XS27" s="125">
        <v>61.680950413305901</v>
      </c>
      <c r="XT27" s="125">
        <v>39.968561650099502</v>
      </c>
      <c r="XU27" s="125">
        <v>7.2739794518581897</v>
      </c>
      <c r="XV27" s="125">
        <v>4.9526869388929402</v>
      </c>
      <c r="XW27" s="125">
        <v>0.585868362924162</v>
      </c>
      <c r="XX27" s="125">
        <v>9.3237416318784696</v>
      </c>
      <c r="XY27" s="125">
        <v>20.067390698577402</v>
      </c>
      <c r="XZ27" s="125">
        <v>21.577225679731399</v>
      </c>
      <c r="YA27" s="125">
        <v>65.121757988826502</v>
      </c>
      <c r="YB27" s="125">
        <v>43.544532309095203</v>
      </c>
      <c r="YC27" s="125">
        <v>7.7907009619689296</v>
      </c>
      <c r="YD27" s="125">
        <v>5.4871096807175901</v>
      </c>
      <c r="YE27" s="125">
        <v>0.74923146169704302</v>
      </c>
      <c r="YF27" s="125">
        <v>10.014583386448001</v>
      </c>
      <c r="YG27" s="125">
        <v>17.3494667239951</v>
      </c>
      <c r="YH27" s="125">
        <v>19.806893524016001</v>
      </c>
      <c r="YI27" s="125">
        <v>66.758384689754195</v>
      </c>
      <c r="YJ27" s="125">
        <v>46.951491165738098</v>
      </c>
      <c r="YK27" s="125">
        <v>8.2995091220119797</v>
      </c>
      <c r="YL27" s="125">
        <v>5.8775651998026603</v>
      </c>
      <c r="YM27" s="125">
        <v>0.944957830217383</v>
      </c>
      <c r="YN27" s="125">
        <v>10.638658850938601</v>
      </c>
      <c r="YO27" s="125">
        <v>17.116595438190199</v>
      </c>
      <c r="YP27" s="125">
        <v>16.8422066015208</v>
      </c>
      <c r="YQ27" s="125">
        <v>66.082237250974501</v>
      </c>
      <c r="YR27" s="125">
        <v>49.240030649453701</v>
      </c>
      <c r="YS27" s="125">
        <v>9.4650473235679602</v>
      </c>
      <c r="YT27" s="125">
        <v>6.1625084598966904</v>
      </c>
      <c r="YU27" s="125">
        <v>1.1258475849531899</v>
      </c>
      <c r="YV27" s="125">
        <v>10.0498307185011</v>
      </c>
      <c r="YW27" s="125">
        <v>18.264577109571398</v>
      </c>
      <c r="YX27" s="125">
        <v>14.546239249509201</v>
      </c>
      <c r="YY27" s="125">
        <v>64.522161182757699</v>
      </c>
      <c r="YZ27" s="125">
        <v>49.9759219332486</v>
      </c>
      <c r="ZA27" s="125">
        <v>10.8409580041955</v>
      </c>
      <c r="ZB27" s="125">
        <v>7.1634309891697399</v>
      </c>
      <c r="ZC27" s="125">
        <v>1.2781485682077101</v>
      </c>
      <c r="ZD27" s="125">
        <v>8.7597856372222491</v>
      </c>
      <c r="ZE27" s="125">
        <v>18.557513486107101</v>
      </c>
      <c r="ZF27" s="125">
        <v>14.6739042206357</v>
      </c>
      <c r="ZG27" s="125">
        <v>64.230189306622506</v>
      </c>
      <c r="ZH27" s="125">
        <v>49.556285085986801</v>
      </c>
      <c r="ZI27" s="125">
        <v>12.5041227692652</v>
      </c>
      <c r="ZJ27" s="125">
        <v>8.4525115700481699</v>
      </c>
      <c r="ZK27" s="125">
        <v>1.3959511611317099</v>
      </c>
      <c r="ZL27" s="125">
        <v>7.7215785186677799</v>
      </c>
      <c r="ZM27" s="125">
        <v>17.1940309045203</v>
      </c>
      <c r="ZN27" s="125">
        <v>16.1339110463102</v>
      </c>
      <c r="ZO27" s="125">
        <v>65.100337146574702</v>
      </c>
      <c r="ZP27" s="125">
        <v>48.966426100264499</v>
      </c>
      <c r="ZQ27" s="125">
        <v>14.2734244474587</v>
      </c>
      <c r="ZR27" s="125">
        <v>9.9840534302372497</v>
      </c>
      <c r="ZS27" s="125">
        <v>1.5652080575782501</v>
      </c>
      <c r="ZT27" s="125">
        <v>7.1344205948270902</v>
      </c>
      <c r="ZU27" s="125">
        <v>15.2971705622328</v>
      </c>
      <c r="ZV27" s="125">
        <v>16.748685157335899</v>
      </c>
      <c r="ZW27" s="125">
        <v>66.031762829475696</v>
      </c>
      <c r="ZX27" s="125">
        <v>49.283077672139797</v>
      </c>
      <c r="ZY27" s="125">
        <v>16.128309040692201</v>
      </c>
      <c r="ZZ27" s="125">
        <v>11.5366460134644</v>
      </c>
      <c r="AAA27" s="125">
        <v>2.1183675179711199</v>
      </c>
      <c r="AAB27" s="125">
        <v>6.96496254595914</v>
      </c>
      <c r="AAC27" s="125">
        <v>13.9224447281827</v>
      </c>
      <c r="AAD27" s="125">
        <v>15.7226190305655</v>
      </c>
      <c r="AAE27" s="125">
        <v>66.030598237961499</v>
      </c>
      <c r="AAF27" s="125">
        <v>50.307979207396002</v>
      </c>
      <c r="AAG27" s="125">
        <v>18.2731217031649</v>
      </c>
      <c r="AAH27" s="125">
        <v>13.081994487896701</v>
      </c>
      <c r="AAI27" s="125">
        <v>2.7334726998304699</v>
      </c>
      <c r="AAJ27" s="125">
        <v>6.9327854007531702</v>
      </c>
      <c r="AAK27" s="125">
        <v>13.298567665616099</v>
      </c>
      <c r="AAL27" s="125">
        <v>14.0978063034866</v>
      </c>
      <c r="AAM27" s="125">
        <v>64.895711963070099</v>
      </c>
      <c r="AAN27" s="125">
        <v>50.797905659583499</v>
      </c>
      <c r="AAO27" s="125">
        <v>20.655723142075502</v>
      </c>
      <c r="AAP27" s="125">
        <v>14.8729349705606</v>
      </c>
      <c r="AAQ27" s="125">
        <v>3.3752452789634999</v>
      </c>
      <c r="AAR27" s="125">
        <v>6.7688657351804702</v>
      </c>
      <c r="AAS27" s="125">
        <v>13.193775123994801</v>
      </c>
      <c r="AAT27" s="125">
        <v>12.930069359923101</v>
      </c>
      <c r="AAU27" s="125">
        <v>63.097090454491003</v>
      </c>
      <c r="AAV27" s="125">
        <v>50.1670210945679</v>
      </c>
      <c r="AAW27" s="125">
        <v>22.706212712423898</v>
      </c>
      <c r="AAX27" s="125">
        <v>16.940268686333798</v>
      </c>
      <c r="AAY27" s="125">
        <v>3.9827866430322798</v>
      </c>
      <c r="AAZ27" s="122">
        <v>4225.0789999999997</v>
      </c>
      <c r="ABA27" s="122">
        <v>3633.154</v>
      </c>
      <c r="ABB27" s="122">
        <v>3248.6660000000002</v>
      </c>
      <c r="ABC27" s="122">
        <v>2859.0120000000002</v>
      </c>
      <c r="ABD27" s="122">
        <v>2302.674</v>
      </c>
      <c r="ABE27" s="122">
        <v>1803.934</v>
      </c>
      <c r="ABF27" s="122">
        <v>1129.4390000000001</v>
      </c>
      <c r="ABG27" s="122">
        <v>949.88199999999995</v>
      </c>
      <c r="ABH27" s="122">
        <v>933.85799999999995</v>
      </c>
      <c r="ABI27" s="122">
        <v>885.08299999999997</v>
      </c>
      <c r="ABJ27" s="122">
        <v>754.35299999999995</v>
      </c>
      <c r="ABK27" s="122">
        <v>577.56100000000004</v>
      </c>
      <c r="ABL27" s="122">
        <v>441.58499999999998</v>
      </c>
      <c r="ABM27" s="122">
        <v>322.19900000000001</v>
      </c>
      <c r="ABN27" s="122">
        <v>233.93199999999999</v>
      </c>
      <c r="ABO27" s="122">
        <v>134.54</v>
      </c>
      <c r="ABP27" s="122">
        <v>61.09</v>
      </c>
      <c r="ABQ27" s="122">
        <v>15.766999999999999</v>
      </c>
      <c r="ABR27" s="122">
        <v>2.468</v>
      </c>
      <c r="ABS27" s="122">
        <v>0.22500000000000001</v>
      </c>
      <c r="ABT27" s="122">
        <v>1.4E-2</v>
      </c>
      <c r="ABU27" s="122">
        <v>5115.9669999999996</v>
      </c>
      <c r="ABV27" s="122">
        <v>4986.0389999999998</v>
      </c>
      <c r="ABW27" s="122">
        <v>4317.0540000000001</v>
      </c>
      <c r="ABX27" s="122">
        <v>3699.4110000000001</v>
      </c>
      <c r="ABY27" s="122">
        <v>3698.5039999999999</v>
      </c>
      <c r="ABZ27" s="122">
        <v>4069.1309999999999</v>
      </c>
      <c r="ACA27" s="122">
        <v>4038.03</v>
      </c>
      <c r="ACB27" s="122">
        <v>3879.1170000000002</v>
      </c>
      <c r="ACC27" s="122">
        <v>3317.92</v>
      </c>
      <c r="ACD27" s="122">
        <v>2789.5970000000002</v>
      </c>
      <c r="ACE27" s="122">
        <v>2472.1669999999999</v>
      </c>
      <c r="ACF27" s="122">
        <v>2212.0219999999999</v>
      </c>
      <c r="ACG27" s="122">
        <v>1821.37</v>
      </c>
      <c r="ACH27" s="122">
        <v>1422.44</v>
      </c>
      <c r="ACI27" s="122">
        <v>848.53899999999999</v>
      </c>
      <c r="ACJ27" s="122">
        <v>575.90599999999995</v>
      </c>
      <c r="ACK27" s="122">
        <v>345.23599999999999</v>
      </c>
      <c r="ACL27" s="122">
        <v>147.613</v>
      </c>
      <c r="ACM27" s="122">
        <v>37.622</v>
      </c>
      <c r="ACN27" s="122">
        <v>5.9059999999999997</v>
      </c>
      <c r="ACO27" s="122">
        <v>0.59299999999999997</v>
      </c>
      <c r="ACP27" s="122">
        <v>4414.098</v>
      </c>
      <c r="ACQ27" s="122">
        <v>4736.6620000000003</v>
      </c>
      <c r="ACR27" s="122">
        <v>5083.3140000000003</v>
      </c>
      <c r="ACS27" s="122">
        <v>4954.5079999999998</v>
      </c>
      <c r="ACT27" s="122">
        <v>4263.4359999999997</v>
      </c>
      <c r="ACU27" s="122">
        <v>3624.922</v>
      </c>
      <c r="ACV27" s="122">
        <v>3618.5430000000001</v>
      </c>
      <c r="ACW27" s="122">
        <v>3991.09</v>
      </c>
      <c r="ACX27" s="122">
        <v>3960.8560000000002</v>
      </c>
      <c r="ACY27" s="122">
        <v>3794.1950000000002</v>
      </c>
      <c r="ACZ27" s="122">
        <v>3219.8890000000001</v>
      </c>
      <c r="ADA27" s="122">
        <v>2668.7559999999999</v>
      </c>
      <c r="ADB27" s="122">
        <v>2309.4920000000002</v>
      </c>
      <c r="ADC27" s="122">
        <v>1988.8630000000001</v>
      </c>
      <c r="ADD27" s="122">
        <v>1525.4290000000001</v>
      </c>
      <c r="ADE27" s="122">
        <v>1041.712</v>
      </c>
      <c r="ADF27" s="122">
        <v>481.202</v>
      </c>
      <c r="ADG27" s="122">
        <v>205.488</v>
      </c>
      <c r="ADH27" s="122">
        <v>64.364999999999995</v>
      </c>
      <c r="ADI27" s="122">
        <v>13.548999999999999</v>
      </c>
      <c r="ADJ27" s="122">
        <v>1.4750000000000001</v>
      </c>
      <c r="ADK27" s="122">
        <v>4491.0190000000002</v>
      </c>
      <c r="ADL27" s="122">
        <v>4446.8410000000003</v>
      </c>
      <c r="ADM27" s="122">
        <v>4303.1390000000001</v>
      </c>
      <c r="ADN27" s="122">
        <v>4223.6109999999999</v>
      </c>
      <c r="ADO27" s="122">
        <v>4344.3580000000002</v>
      </c>
      <c r="ADP27" s="122">
        <v>4639.2389999999996</v>
      </c>
      <c r="ADQ27" s="122">
        <v>4952.5039999999999</v>
      </c>
      <c r="ADR27" s="122">
        <v>4805.16</v>
      </c>
      <c r="ADS27" s="122">
        <v>4120.875</v>
      </c>
      <c r="ADT27" s="122">
        <v>3495.9969999999998</v>
      </c>
      <c r="ADU27" s="122">
        <v>3477.1619999999998</v>
      </c>
      <c r="ADV27" s="122">
        <v>3793.951</v>
      </c>
      <c r="ADW27" s="122">
        <v>3675.663</v>
      </c>
      <c r="ADX27" s="122">
        <v>3375.163</v>
      </c>
      <c r="ADY27" s="122">
        <v>2654.8220000000001</v>
      </c>
      <c r="ADZ27" s="122">
        <v>1923.386</v>
      </c>
      <c r="AEA27" s="122">
        <v>1293.4929999999999</v>
      </c>
      <c r="AEB27" s="122">
        <v>689.81799999999998</v>
      </c>
      <c r="AEC27" s="122">
        <v>232.86799999999999</v>
      </c>
      <c r="AED27" s="122">
        <v>50.301000000000002</v>
      </c>
      <c r="AEE27" s="122">
        <v>5.16</v>
      </c>
      <c r="AEF27" s="122">
        <v>4049.7860000000001</v>
      </c>
      <c r="AEG27" s="122">
        <v>3488.7950000000001</v>
      </c>
      <c r="AEH27" s="122">
        <v>3116.1030000000001</v>
      </c>
      <c r="AEI27" s="122">
        <v>2737.665</v>
      </c>
      <c r="AEJ27" s="122">
        <v>2236.1619999999998</v>
      </c>
      <c r="AEK27" s="122">
        <v>1760.6569999999999</v>
      </c>
      <c r="AEL27" s="122">
        <v>1132.961</v>
      </c>
      <c r="AEM27" s="122">
        <v>1037.5899999999999</v>
      </c>
      <c r="AEN27" s="122">
        <v>1004.441</v>
      </c>
      <c r="AEO27" s="122">
        <v>929.64800000000002</v>
      </c>
      <c r="AEP27" s="122">
        <v>814.84299999999996</v>
      </c>
      <c r="AEQ27" s="122">
        <v>620.71</v>
      </c>
      <c r="AER27" s="122">
        <v>471.548</v>
      </c>
      <c r="AES27" s="122">
        <v>352.50099999999998</v>
      </c>
      <c r="AET27" s="122">
        <v>272.05799999999999</v>
      </c>
      <c r="AEU27" s="122">
        <v>162.84299999999999</v>
      </c>
      <c r="AEV27" s="122">
        <v>78.325999999999993</v>
      </c>
      <c r="AEW27" s="122">
        <v>20.149000000000001</v>
      </c>
      <c r="AEX27" s="122">
        <v>3.5019999999999998</v>
      </c>
      <c r="AEY27" s="122">
        <v>0.34300000000000003</v>
      </c>
      <c r="AEZ27" s="122">
        <v>2.1000000000000001E-2</v>
      </c>
      <c r="AFA27" s="122">
        <v>4878.741</v>
      </c>
      <c r="AFB27" s="122">
        <v>4752.5379999999996</v>
      </c>
      <c r="AFC27" s="122">
        <v>4108.7659999999996</v>
      </c>
      <c r="AFD27" s="122">
        <v>3529.3939999999998</v>
      </c>
      <c r="AFE27" s="122">
        <v>3539.145</v>
      </c>
      <c r="AFF27" s="122">
        <v>3970.9749999999999</v>
      </c>
      <c r="AFG27" s="122">
        <v>4065.6770000000001</v>
      </c>
      <c r="AFH27" s="122">
        <v>3976.299</v>
      </c>
      <c r="AFI27" s="122">
        <v>3467.9769999999999</v>
      </c>
      <c r="AFJ27" s="122">
        <v>2947.2280000000001</v>
      </c>
      <c r="AFK27" s="122">
        <v>2597.5279999999998</v>
      </c>
      <c r="AFL27" s="122">
        <v>2240.7829999999999</v>
      </c>
      <c r="AFM27" s="122">
        <v>1835.9860000000001</v>
      </c>
      <c r="AFN27" s="122">
        <v>1432.6179999999999</v>
      </c>
      <c r="AFO27" s="122">
        <v>887.65800000000002</v>
      </c>
      <c r="AFP27" s="122">
        <v>685.84100000000001</v>
      </c>
      <c r="AFQ27" s="122">
        <v>462.42099999999999</v>
      </c>
      <c r="AFR27" s="122">
        <v>209.625</v>
      </c>
      <c r="AFS27" s="122">
        <v>53.466000000000001</v>
      </c>
      <c r="AFT27" s="122">
        <v>7.9420000000000002</v>
      </c>
      <c r="AFU27" s="122">
        <v>0.71399999999999997</v>
      </c>
      <c r="AFV27" s="122">
        <v>4203.9719999999998</v>
      </c>
      <c r="AFW27" s="122">
        <v>4517.4530000000004</v>
      </c>
      <c r="AFX27" s="122">
        <v>4852.8649999999998</v>
      </c>
      <c r="AFY27" s="122">
        <v>4726.5119999999997</v>
      </c>
      <c r="AFZ27" s="122">
        <v>4062.636</v>
      </c>
      <c r="AGA27" s="122">
        <v>3464.5050000000001</v>
      </c>
      <c r="AGB27" s="122">
        <v>3470.8710000000001</v>
      </c>
      <c r="AGC27" s="122">
        <v>3905.2370000000001</v>
      </c>
      <c r="AGD27" s="122">
        <v>3999.8539999999998</v>
      </c>
      <c r="AGE27" s="122">
        <v>3904.06</v>
      </c>
      <c r="AGF27" s="122">
        <v>3387.4389999999999</v>
      </c>
      <c r="AGG27" s="122">
        <v>2853.9380000000001</v>
      </c>
      <c r="AGH27" s="122">
        <v>2477.884</v>
      </c>
      <c r="AGI27" s="122">
        <v>2080.9749999999999</v>
      </c>
      <c r="AGJ27" s="122">
        <v>1619.0219999999999</v>
      </c>
      <c r="AGK27" s="122">
        <v>1140.29</v>
      </c>
      <c r="AGL27" s="122">
        <v>572.74599999999998</v>
      </c>
      <c r="AGM27" s="122">
        <v>290.15499999999997</v>
      </c>
      <c r="AGN27" s="122">
        <v>97.918999999999997</v>
      </c>
      <c r="AGO27" s="122">
        <v>18.366</v>
      </c>
      <c r="AGP27" s="122">
        <v>1.667</v>
      </c>
      <c r="AGQ27" s="122">
        <v>4268.6310000000003</v>
      </c>
      <c r="AGR27" s="122">
        <v>4229.1289999999999</v>
      </c>
      <c r="AGS27" s="122">
        <v>4095.0740000000001</v>
      </c>
      <c r="AGT27" s="122">
        <v>4022.46</v>
      </c>
      <c r="AGU27" s="122">
        <v>4142.49</v>
      </c>
      <c r="AGV27" s="122">
        <v>4431.9409999999998</v>
      </c>
      <c r="AGW27" s="122">
        <v>4739.9589999999998</v>
      </c>
      <c r="AGX27" s="122">
        <v>4598.8069999999998</v>
      </c>
      <c r="AGY27" s="122">
        <v>3940.9639999999999</v>
      </c>
      <c r="AGZ27" s="122">
        <v>3355.4349999999999</v>
      </c>
      <c r="AHA27" s="122">
        <v>3355.6990000000001</v>
      </c>
      <c r="AHB27" s="122">
        <v>3752.14</v>
      </c>
      <c r="AHC27" s="122">
        <v>3786.0970000000002</v>
      </c>
      <c r="AHD27" s="122">
        <v>3596.201</v>
      </c>
      <c r="AHE27" s="122">
        <v>2961.346</v>
      </c>
      <c r="AHF27" s="122">
        <v>2257.4760000000001</v>
      </c>
      <c r="AHG27" s="122">
        <v>1599.002</v>
      </c>
      <c r="AHH27" s="122">
        <v>887.03899999999999</v>
      </c>
      <c r="AHI27" s="122">
        <v>320.39299999999997</v>
      </c>
      <c r="AHJ27" s="122">
        <v>69.334999999999994</v>
      </c>
      <c r="AHK27" s="122">
        <v>6.7510000000000003</v>
      </c>
      <c r="AHL27" s="122">
        <v>5596.6769999999997</v>
      </c>
      <c r="AHM27" s="122">
        <v>4538.8360000000002</v>
      </c>
      <c r="AHN27" s="122">
        <v>3564.5909999999999</v>
      </c>
      <c r="AHO27" s="122">
        <v>7228.8050000000003</v>
      </c>
      <c r="AHP27" s="122">
        <v>7237.6490000000003</v>
      </c>
      <c r="AHQ27" s="122">
        <v>8040.1059999999998</v>
      </c>
      <c r="AHR27" s="122">
        <v>9681.02</v>
      </c>
      <c r="AHS27" s="122">
        <v>8326.0720000000001</v>
      </c>
      <c r="AHT27" s="122">
        <v>7089.4269999999997</v>
      </c>
      <c r="AHU27" s="122">
        <v>8246.0709999999999</v>
      </c>
      <c r="AHV27" s="122">
        <v>8486.848</v>
      </c>
      <c r="AHW27" s="122">
        <v>9071.18</v>
      </c>
      <c r="AHX27" s="125">
        <v>4.9432754431405197</v>
      </c>
      <c r="AHY27" s="125">
        <v>3.14195487856888</v>
      </c>
      <c r="AHZ27" s="125">
        <v>0.32455873591625201</v>
      </c>
      <c r="AIA27" s="125">
        <v>10.4522204174989</v>
      </c>
      <c r="AIB27" s="125">
        <v>6.7948644527096498</v>
      </c>
      <c r="AIC27" s="125">
        <v>1.0782490281562001</v>
      </c>
      <c r="AID27" s="125">
        <v>13.637104238380701</v>
      </c>
      <c r="AIE27" s="125">
        <v>9.51019948520638</v>
      </c>
      <c r="AIF27" s="125">
        <v>1.3689309451632801</v>
      </c>
      <c r="AIG27" s="125">
        <v>21.3874521440497</v>
      </c>
      <c r="AIH27" s="125">
        <v>15.7321100714168</v>
      </c>
      <c r="AII27" s="125">
        <v>3.4951248974336799</v>
      </c>
      <c r="AIJ27" s="125">
        <v>5.6041764543825296</v>
      </c>
      <c r="AIK27" s="125">
        <v>3.6629029142568901</v>
      </c>
      <c r="AIL27" s="125">
        <v>0.421318456169888</v>
      </c>
      <c r="AIM27" s="125">
        <v>11.230861083618301</v>
      </c>
      <c r="AIN27" s="125">
        <v>7.5331025425667404</v>
      </c>
      <c r="AIO27" s="125">
        <v>1.4786474366180999</v>
      </c>
      <c r="AIP27" s="125">
        <v>14.913329171246501</v>
      </c>
      <c r="AIQ27" s="125">
        <v>10.4605766861151</v>
      </c>
      <c r="AIR27" s="125">
        <v>1.76259083689897</v>
      </c>
      <c r="AIS27" s="125">
        <v>24.036809650044098</v>
      </c>
      <c r="AIT27" s="125">
        <v>18.159270976605299</v>
      </c>
      <c r="AIU27" s="125">
        <v>4.4748253351566598</v>
      </c>
      <c r="AIV27" s="134">
        <v>56.446662744536702</v>
      </c>
      <c r="AIW27" s="125">
        <v>54.713182998854499</v>
      </c>
      <c r="AIX27" s="125">
        <v>52.4353405555783</v>
      </c>
      <c r="AIY27" s="125">
        <v>49.537919196222703</v>
      </c>
      <c r="AIZ27" s="125">
        <v>49.584342349452498</v>
      </c>
      <c r="AJA27" s="129">
        <v>50.446915738272899</v>
      </c>
      <c r="AJB27" s="125">
        <v>77.158391900996094</v>
      </c>
      <c r="AJC27" s="125">
        <v>82.771307606237499</v>
      </c>
      <c r="AJD27" s="125">
        <v>90.711071846679403</v>
      </c>
      <c r="AJE27" s="125">
        <v>101.865564041748</v>
      </c>
      <c r="AJF27" s="125">
        <v>101.67656816992</v>
      </c>
      <c r="AJG27" s="125">
        <v>98.228174183763699</v>
      </c>
      <c r="AJH27" s="125">
        <v>92.270424462150899</v>
      </c>
      <c r="AJI27" s="125">
        <v>86.954279588258203</v>
      </c>
      <c r="AJJ27" s="125">
        <v>80.990028872608406</v>
      </c>
      <c r="AJK27" s="125">
        <v>72.613135798357604</v>
      </c>
      <c r="AJL27" s="125">
        <v>62.124609510601601</v>
      </c>
      <c r="AJM27" s="125">
        <v>53.558508075223898</v>
      </c>
      <c r="AJN27" s="125">
        <v>49.793917969599498</v>
      </c>
      <c r="AJO27" s="125">
        <v>51.326595708630101</v>
      </c>
      <c r="AJP27" s="125">
        <v>54.9855091132982</v>
      </c>
      <c r="AJQ27" s="125">
        <v>55.690028442263099</v>
      </c>
      <c r="AJR27" s="125">
        <v>53.6090355029162</v>
      </c>
      <c r="AJS27" s="125">
        <v>51.442269167106602</v>
      </c>
      <c r="AJT27" s="125">
        <v>51.444940177006004</v>
      </c>
      <c r="AJU27" s="125">
        <v>54.093386103702201</v>
      </c>
      <c r="AJV27" s="125">
        <v>58.485913185054599</v>
      </c>
      <c r="AJW27" s="125">
        <v>62.061951915120503</v>
      </c>
      <c r="AJX27" s="125">
        <v>63.7830395861913</v>
      </c>
      <c r="AJY27" s="125">
        <v>62.817792924131403</v>
      </c>
      <c r="AJZ27" s="125">
        <v>61.562794492040297</v>
      </c>
      <c r="AKA27" s="125">
        <v>62.745214124856098</v>
      </c>
      <c r="AKB27" s="125">
        <v>66.709696391604297</v>
      </c>
      <c r="AKC27" s="125">
        <v>71.385734619987403</v>
      </c>
      <c r="AKD27" s="125">
        <v>74.636561695485398</v>
      </c>
      <c r="AKE27" s="125">
        <v>76.232357015019403</v>
      </c>
      <c r="AKF27" s="125">
        <v>76.977339332664201</v>
      </c>
      <c r="AKG27" s="125">
        <v>85.730857152447101</v>
      </c>
      <c r="AKH27" s="125">
        <v>80.443324256498201</v>
      </c>
      <c r="AKI27" s="125">
        <v>74.175631985549103</v>
      </c>
      <c r="AKJ27" s="125">
        <v>65.220112266135303</v>
      </c>
      <c r="AKK27" s="125">
        <v>54.095085150638901</v>
      </c>
      <c r="AKL27" s="125">
        <v>45.1325843130628</v>
      </c>
      <c r="AKM27" s="125">
        <v>40.989682775597302</v>
      </c>
      <c r="AKN27" s="125">
        <v>42.001081446012101</v>
      </c>
      <c r="AKO27" s="125">
        <v>43.883229124753697</v>
      </c>
      <c r="AKP27" s="125">
        <v>42.530310774769497</v>
      </c>
      <c r="AKQ27" s="125">
        <v>38.2726273246329</v>
      </c>
      <c r="AKR27" s="125">
        <v>33.970910658539502</v>
      </c>
      <c r="AKS27" s="125">
        <v>31.6329214508517</v>
      </c>
      <c r="AKT27" s="125">
        <v>31.1751769945636</v>
      </c>
      <c r="AKU27" s="125">
        <v>31.6379736615167</v>
      </c>
      <c r="AKV27" s="125">
        <v>31.652339440090799</v>
      </c>
      <c r="AKW27" s="125">
        <v>30.685771262302399</v>
      </c>
      <c r="AKX27" s="125">
        <v>28.9393544912745</v>
      </c>
      <c r="AKY27" s="125">
        <v>27.404237202065801</v>
      </c>
      <c r="AKZ27" s="125">
        <v>26.809486635866399</v>
      </c>
      <c r="ALA27" s="125">
        <v>27.057690558611998</v>
      </c>
      <c r="ALB27" s="125">
        <v>27.474562474890199</v>
      </c>
      <c r="ALC27" s="125">
        <v>27.454474027231001</v>
      </c>
      <c r="ALD27" s="125">
        <v>26.9647521235464</v>
      </c>
      <c r="ALE27" s="125">
        <v>26.3576527540028</v>
      </c>
      <c r="ALF27" s="125">
        <v>6.5395673097037497</v>
      </c>
      <c r="ALG27" s="125">
        <v>6.5109553317599804</v>
      </c>
      <c r="ALH27" s="125">
        <v>6.8143968870593197</v>
      </c>
      <c r="ALI27" s="125">
        <v>7.3930235322223297</v>
      </c>
      <c r="ALJ27" s="125">
        <v>8.0295243599627497</v>
      </c>
      <c r="ALK27" s="125">
        <v>8.4259237621611192</v>
      </c>
      <c r="ALL27" s="125">
        <v>8.8042351940021195</v>
      </c>
      <c r="ALM27" s="125">
        <v>9.3255142626180003</v>
      </c>
      <c r="ALN27" s="125">
        <v>11.102279988544501</v>
      </c>
      <c r="ALO27" s="125">
        <v>13.159717667493601</v>
      </c>
      <c r="ALP27" s="125">
        <v>15.3364081782833</v>
      </c>
      <c r="ALQ27" s="125">
        <v>17.471358508567</v>
      </c>
      <c r="ALR27" s="125">
        <v>19.812018726154299</v>
      </c>
      <c r="ALS27" s="125">
        <v>22.918209109138498</v>
      </c>
      <c r="ALT27" s="125">
        <v>26.847939523537899</v>
      </c>
      <c r="ALU27" s="125">
        <v>30.4096124750297</v>
      </c>
      <c r="ALV27" s="125">
        <v>33.097268323888898</v>
      </c>
      <c r="ALW27" s="125">
        <v>33.878438432856903</v>
      </c>
      <c r="ALX27" s="125">
        <v>34.158557289974503</v>
      </c>
      <c r="ALY27" s="125">
        <v>35.935727488989698</v>
      </c>
      <c r="ALZ27" s="125">
        <v>39.652005832992401</v>
      </c>
      <c r="AMA27" s="125">
        <v>43.911172145097197</v>
      </c>
      <c r="AMB27" s="125">
        <v>47.182087668254397</v>
      </c>
      <c r="AMC27" s="125">
        <v>49.267604891472999</v>
      </c>
      <c r="AMD27" s="125">
        <v>50.619686578661401</v>
      </c>
    </row>
    <row r="28" spans="1:1018">
      <c r="A28" s="6" t="s">
        <v>80</v>
      </c>
      <c r="B28" s="5">
        <v>9682.1180000000004</v>
      </c>
      <c r="C28" s="5">
        <v>9987.9750000000004</v>
      </c>
      <c r="D28" s="5">
        <v>10307.008</v>
      </c>
      <c r="E28" s="5">
        <v>10636.887000000001</v>
      </c>
      <c r="F28" s="5">
        <v>10974.406999999999</v>
      </c>
      <c r="G28" s="5">
        <v>11316.684999999999</v>
      </c>
      <c r="H28" s="5">
        <v>11662.342000000001</v>
      </c>
      <c r="I28" s="5">
        <v>12010.09</v>
      </c>
      <c r="J28" s="5">
        <v>12357.073</v>
      </c>
      <c r="K28" s="5">
        <v>12700.082</v>
      </c>
      <c r="L28" s="5">
        <v>13036.365</v>
      </c>
      <c r="M28" s="5">
        <v>13364.921</v>
      </c>
      <c r="N28" s="5">
        <v>13684.683999999999</v>
      </c>
      <c r="O28" s="5">
        <v>13992.898999999999</v>
      </c>
      <c r="P28" s="5">
        <v>14286.526</v>
      </c>
      <c r="Q28" s="5">
        <v>14563.635</v>
      </c>
      <c r="R28" s="5">
        <v>14823.977999999999</v>
      </c>
      <c r="S28" s="5">
        <v>15068.785</v>
      </c>
      <c r="T28" s="5">
        <v>15299.816999999999</v>
      </c>
      <c r="U28" s="5">
        <v>15519.655000000001</v>
      </c>
      <c r="V28" s="5">
        <v>15731.099</v>
      </c>
      <c r="W28" s="5">
        <v>15935.089</v>
      </c>
      <c r="X28" s="5">
        <v>16134.004999999999</v>
      </c>
      <c r="Y28" s="5">
        <v>16333.986000000001</v>
      </c>
      <c r="Z28" s="5">
        <v>16542.652999999998</v>
      </c>
      <c r="AA28" s="5">
        <v>16766.026999999998</v>
      </c>
      <c r="AB28" s="5">
        <v>17006.258999999998</v>
      </c>
      <c r="AC28" s="5">
        <v>17263.894</v>
      </c>
      <c r="AD28" s="5">
        <v>17541.178</v>
      </c>
      <c r="AE28" s="5">
        <v>17840.024000000001</v>
      </c>
      <c r="AF28" s="5">
        <v>18161.36</v>
      </c>
      <c r="AG28" s="5">
        <v>18505.611000000001</v>
      </c>
      <c r="AH28" s="5">
        <v>18871.562999999998</v>
      </c>
      <c r="AI28" s="5">
        <v>19256.116000000002</v>
      </c>
      <c r="AJ28" s="5">
        <v>19654.929</v>
      </c>
      <c r="AK28" s="5">
        <v>20063.891</v>
      </c>
      <c r="AL28" s="5">
        <v>20481.901000000002</v>
      </c>
      <c r="AM28" s="5">
        <v>20906.756000000001</v>
      </c>
      <c r="AN28" s="5">
        <v>21331.992999999999</v>
      </c>
      <c r="AO28" s="5">
        <v>21749.666000000001</v>
      </c>
      <c r="AP28" s="5">
        <v>22153.808000000001</v>
      </c>
      <c r="AQ28" s="5">
        <v>22541.460999999999</v>
      </c>
      <c r="AR28" s="5">
        <v>22912.687000000002</v>
      </c>
      <c r="AS28" s="5">
        <v>23268.436000000002</v>
      </c>
      <c r="AT28" s="5">
        <v>23611.089</v>
      </c>
      <c r="AU28" s="5">
        <v>23942.579000000002</v>
      </c>
      <c r="AV28" s="5">
        <v>24262.883999999998</v>
      </c>
      <c r="AW28" s="5">
        <v>24571.545999999998</v>
      </c>
      <c r="AX28" s="5">
        <v>24869.758999999998</v>
      </c>
      <c r="AY28" s="5">
        <v>25159.052</v>
      </c>
      <c r="AZ28" s="5">
        <v>25440.864000000001</v>
      </c>
      <c r="BA28" s="5">
        <v>25715.883000000002</v>
      </c>
      <c r="BB28" s="5">
        <v>25984.901999999998</v>
      </c>
      <c r="BC28" s="5">
        <v>26249.624</v>
      </c>
      <c r="BD28" s="5">
        <v>26511.983</v>
      </c>
      <c r="BE28" s="5">
        <v>26773.566999999999</v>
      </c>
      <c r="BF28" s="5">
        <v>27035.103999999999</v>
      </c>
      <c r="BG28" s="5">
        <v>27296.984</v>
      </c>
      <c r="BH28" s="5">
        <v>27559.861000000001</v>
      </c>
      <c r="BI28" s="5">
        <v>27824.304</v>
      </c>
      <c r="BJ28" s="5">
        <v>28090.617999999999</v>
      </c>
      <c r="BK28" s="5">
        <v>28359.01</v>
      </c>
      <c r="BL28" s="5">
        <v>28629.273000000001</v>
      </c>
      <c r="BM28" s="5">
        <v>28900.692999999999</v>
      </c>
      <c r="BN28" s="5">
        <v>29172.255000000001</v>
      </c>
      <c r="BO28" s="5">
        <v>29442.993999999999</v>
      </c>
      <c r="BP28" s="5">
        <v>29712.457999999999</v>
      </c>
      <c r="BQ28" s="5">
        <v>29980.09</v>
      </c>
      <c r="BR28" s="5">
        <v>30244.593000000001</v>
      </c>
      <c r="BS28" s="5">
        <v>30504.406999999999</v>
      </c>
      <c r="BT28" s="5">
        <v>30758.217000000001</v>
      </c>
      <c r="BU28" s="5">
        <v>31005.385999999999</v>
      </c>
      <c r="BV28" s="5">
        <v>31245.448</v>
      </c>
      <c r="BW28" s="5">
        <v>31477.524000000001</v>
      </c>
      <c r="BX28" s="5">
        <v>31700.744999999999</v>
      </c>
      <c r="BY28" s="5">
        <v>31914.455000000002</v>
      </c>
      <c r="BZ28" s="5">
        <v>32118.239000000001</v>
      </c>
      <c r="CA28" s="5">
        <v>32312.052</v>
      </c>
      <c r="CB28" s="5">
        <v>32496.064999999999</v>
      </c>
      <c r="CC28" s="5">
        <v>32670.685000000001</v>
      </c>
      <c r="CD28" s="5">
        <v>32836.332000000002</v>
      </c>
      <c r="CE28" s="5">
        <v>32993.154000000002</v>
      </c>
      <c r="CF28" s="5">
        <v>33141.360000000001</v>
      </c>
      <c r="CG28" s="5">
        <v>33281.517</v>
      </c>
      <c r="CH28" s="5">
        <v>33414.305999999997</v>
      </c>
      <c r="CI28" s="5">
        <v>33540.394999999997</v>
      </c>
      <c r="CJ28" s="5">
        <v>33660.161</v>
      </c>
      <c r="CK28" s="5">
        <v>33774.036999999997</v>
      </c>
      <c r="CL28" s="5">
        <v>33882.819000000003</v>
      </c>
      <c r="CM28" s="5">
        <v>33987.404999999999</v>
      </c>
      <c r="CN28" s="5">
        <v>34088.531000000003</v>
      </c>
      <c r="CO28" s="5">
        <v>34186.637000000002</v>
      </c>
      <c r="CP28" s="5">
        <v>34281.99</v>
      </c>
      <c r="CQ28" s="5">
        <v>34374.983</v>
      </c>
      <c r="CR28" s="5">
        <v>34465.936999999998</v>
      </c>
      <c r="CS28" s="5">
        <v>34555.120999999999</v>
      </c>
      <c r="CT28" s="5">
        <v>34642.741999999998</v>
      </c>
      <c r="CU28" s="5">
        <v>34728.872000000003</v>
      </c>
      <c r="CV28" s="5">
        <v>34813.404999999999</v>
      </c>
      <c r="CW28" s="5">
        <v>34896.110999999997</v>
      </c>
      <c r="CX28" s="5">
        <v>34976.78</v>
      </c>
      <c r="CY28" s="5">
        <v>35055.307999999997</v>
      </c>
      <c r="CZ28" s="5">
        <v>35131.599999999999</v>
      </c>
      <c r="DA28" s="5">
        <v>35205.459000000003</v>
      </c>
      <c r="DB28" s="5">
        <v>35276.641000000003</v>
      </c>
      <c r="DC28" s="5">
        <v>35344.879000000001</v>
      </c>
      <c r="DD28" s="5">
        <v>35409.980000000003</v>
      </c>
      <c r="DE28" s="5">
        <v>35471.656000000003</v>
      </c>
      <c r="DF28" s="5">
        <v>35529.49</v>
      </c>
      <c r="DG28" s="5">
        <v>35582.982000000004</v>
      </c>
      <c r="DH28" s="5">
        <v>35631.675000000003</v>
      </c>
      <c r="DI28" s="5">
        <v>35675.243999999999</v>
      </c>
      <c r="DJ28" s="5">
        <v>35713.428999999996</v>
      </c>
      <c r="DK28" s="5">
        <v>35746.025999999998</v>
      </c>
      <c r="DL28" s="5">
        <v>35772.837</v>
      </c>
      <c r="DM28" s="5">
        <v>35793.648999999998</v>
      </c>
      <c r="DN28" s="5">
        <v>35808.199999999997</v>
      </c>
      <c r="DO28" s="5">
        <v>35816.169000000002</v>
      </c>
      <c r="DP28" s="5">
        <v>35817.205999999998</v>
      </c>
      <c r="DQ28" s="5">
        <v>35810.904999999999</v>
      </c>
      <c r="DR28" s="5">
        <v>35796.792999999998</v>
      </c>
      <c r="DS28" s="5">
        <v>9539.5409999999993</v>
      </c>
      <c r="DT28" s="5">
        <v>9836.3220000000001</v>
      </c>
      <c r="DU28" s="5">
        <v>10145.893</v>
      </c>
      <c r="DV28" s="5">
        <v>10464.987999999999</v>
      </c>
      <c r="DW28" s="5">
        <v>10789.171</v>
      </c>
      <c r="DX28" s="5">
        <v>11114.822</v>
      </c>
      <c r="DY28" s="5">
        <v>11440.044</v>
      </c>
      <c r="DZ28" s="5">
        <v>11764.197</v>
      </c>
      <c r="EA28" s="5">
        <v>12086.398999999999</v>
      </c>
      <c r="EB28" s="5">
        <v>12406.11</v>
      </c>
      <c r="EC28" s="5">
        <v>12722.507</v>
      </c>
      <c r="ED28" s="5">
        <v>13035.547</v>
      </c>
      <c r="EE28" s="5">
        <v>13343.646000000001</v>
      </c>
      <c r="EF28" s="5">
        <v>13642.618</v>
      </c>
      <c r="EG28" s="5">
        <v>13927.251</v>
      </c>
      <c r="EH28" s="5">
        <v>14194.153</v>
      </c>
      <c r="EI28" s="5">
        <v>14442.437</v>
      </c>
      <c r="EJ28" s="5">
        <v>14674.195</v>
      </c>
      <c r="EK28" s="5">
        <v>14892.933000000001</v>
      </c>
      <c r="EL28" s="5">
        <v>15103.751</v>
      </c>
      <c r="EM28" s="5">
        <v>15311.138999999999</v>
      </c>
      <c r="EN28" s="5">
        <v>15516.424000000001</v>
      </c>
      <c r="EO28" s="5">
        <v>15721.105</v>
      </c>
      <c r="EP28" s="5">
        <v>15930.173000000001</v>
      </c>
      <c r="EQ28" s="5">
        <v>16149.5</v>
      </c>
      <c r="ER28" s="5">
        <v>16383.692999999999</v>
      </c>
      <c r="ES28" s="5">
        <v>16634.748</v>
      </c>
      <c r="ET28" s="5">
        <v>16903.081999999999</v>
      </c>
      <c r="EU28" s="5">
        <v>17189.425999999999</v>
      </c>
      <c r="EV28" s="5">
        <v>17493.858</v>
      </c>
      <c r="EW28" s="5">
        <v>17816.091</v>
      </c>
      <c r="EX28" s="5">
        <v>18155.827000000001</v>
      </c>
      <c r="EY28" s="5">
        <v>18512.335999999999</v>
      </c>
      <c r="EZ28" s="5">
        <v>18884.019</v>
      </c>
      <c r="FA28" s="5">
        <v>19268.758999999998</v>
      </c>
      <c r="FB28" s="5">
        <v>19664.129000000001</v>
      </c>
      <c r="FC28" s="5">
        <v>20069.496999999999</v>
      </c>
      <c r="FD28" s="5">
        <v>20482.418000000001</v>
      </c>
      <c r="FE28" s="5">
        <v>20896.421999999999</v>
      </c>
      <c r="FF28" s="5">
        <v>21303.387999999999</v>
      </c>
      <c r="FG28" s="5">
        <v>21697.235000000001</v>
      </c>
      <c r="FH28" s="5">
        <v>22075.165000000001</v>
      </c>
      <c r="FI28" s="5">
        <v>22437.454000000002</v>
      </c>
      <c r="FJ28" s="5">
        <v>22785.041000000001</v>
      </c>
      <c r="FK28" s="5">
        <v>23120.276000000002</v>
      </c>
      <c r="FL28" s="5">
        <v>23445.042000000001</v>
      </c>
      <c r="FM28" s="5">
        <v>23759.307000000001</v>
      </c>
      <c r="FN28" s="5">
        <v>24062.623</v>
      </c>
      <c r="FO28" s="5">
        <v>24356.175999999999</v>
      </c>
      <c r="FP28" s="5">
        <v>24641.47</v>
      </c>
      <c r="FQ28" s="5">
        <v>24919.877</v>
      </c>
      <c r="FR28" s="5">
        <v>25192.059000000001</v>
      </c>
      <c r="FS28" s="5">
        <v>25458.742999999999</v>
      </c>
      <c r="FT28" s="5">
        <v>25721.498</v>
      </c>
      <c r="FU28" s="5">
        <v>25982.102999999999</v>
      </c>
      <c r="FV28" s="5">
        <v>26242.004000000001</v>
      </c>
      <c r="FW28" s="5">
        <v>26501.86</v>
      </c>
      <c r="FX28" s="5">
        <v>26761.993999999999</v>
      </c>
      <c r="FY28" s="5">
        <v>27022.977999999999</v>
      </c>
      <c r="FZ28" s="5">
        <v>27285.289000000001</v>
      </c>
      <c r="GA28" s="5">
        <v>27549.145</v>
      </c>
      <c r="GB28" s="5">
        <v>27814.687000000002</v>
      </c>
      <c r="GC28" s="5">
        <v>28081.666000000001</v>
      </c>
      <c r="GD28" s="5">
        <v>28349.341</v>
      </c>
      <c r="GE28" s="5">
        <v>28616.643</v>
      </c>
      <c r="GF28" s="5">
        <v>28882.564999999999</v>
      </c>
      <c r="GG28" s="5">
        <v>29146.66</v>
      </c>
      <c r="GH28" s="5">
        <v>29408.346000000001</v>
      </c>
      <c r="GI28" s="5">
        <v>29666.324000000001</v>
      </c>
      <c r="GJ28" s="5">
        <v>29919.027999999998</v>
      </c>
      <c r="GK28" s="5">
        <v>30165.172999999999</v>
      </c>
      <c r="GL28" s="5">
        <v>30404.1</v>
      </c>
      <c r="GM28" s="5">
        <v>30635.368999999999</v>
      </c>
      <c r="GN28" s="5">
        <v>30858.177</v>
      </c>
      <c r="GO28" s="5">
        <v>31071.734</v>
      </c>
      <c r="GP28" s="5">
        <v>31275.455999999998</v>
      </c>
      <c r="GQ28" s="5">
        <v>31468.989000000001</v>
      </c>
      <c r="GR28" s="5">
        <v>31652.25</v>
      </c>
      <c r="GS28" s="5">
        <v>31825.424999999999</v>
      </c>
      <c r="GT28" s="5">
        <v>31988.887999999999</v>
      </c>
      <c r="GU28" s="5">
        <v>32143.042000000001</v>
      </c>
      <c r="GV28" s="5">
        <v>32288.035</v>
      </c>
      <c r="GW28" s="5">
        <v>32424.129000000001</v>
      </c>
      <c r="GX28" s="5">
        <v>32551.931</v>
      </c>
      <c r="GY28" s="5">
        <v>32672.165000000001</v>
      </c>
      <c r="GZ28" s="5">
        <v>32785.557999999997</v>
      </c>
      <c r="HA28" s="5">
        <v>32892.525000000001</v>
      </c>
      <c r="HB28" s="5">
        <v>32993.527999999998</v>
      </c>
      <c r="HC28" s="5">
        <v>33089.362000000001</v>
      </c>
      <c r="HD28" s="5">
        <v>33180.906000000003</v>
      </c>
      <c r="HE28" s="5">
        <v>33268.915000000001</v>
      </c>
      <c r="HF28" s="5">
        <v>33353.858999999997</v>
      </c>
      <c r="HG28" s="5">
        <v>33436.101999999999</v>
      </c>
      <c r="HH28" s="5">
        <v>33516.148000000001</v>
      </c>
      <c r="HI28" s="5">
        <v>33594.466</v>
      </c>
      <c r="HJ28" s="5">
        <v>33671.466999999997</v>
      </c>
      <c r="HK28" s="5">
        <v>33747.410000000003</v>
      </c>
      <c r="HL28" s="5">
        <v>33822.453000000001</v>
      </c>
      <c r="HM28" s="5">
        <v>33896.616000000002</v>
      </c>
      <c r="HN28" s="5">
        <v>33969.864999999998</v>
      </c>
      <c r="HO28" s="5">
        <v>34042.116999999998</v>
      </c>
      <c r="HP28" s="5">
        <v>34113.334999999999</v>
      </c>
      <c r="HQ28" s="5">
        <v>34183.462</v>
      </c>
      <c r="HR28" s="5">
        <v>34252.292000000001</v>
      </c>
      <c r="HS28" s="5">
        <v>34319.555</v>
      </c>
      <c r="HT28" s="5">
        <v>34384.97</v>
      </c>
      <c r="HU28" s="5">
        <v>34448.345000000001</v>
      </c>
      <c r="HV28" s="5">
        <v>34509.400999999998</v>
      </c>
      <c r="HW28" s="5">
        <v>34567.682000000001</v>
      </c>
      <c r="HX28" s="5">
        <v>34622.663</v>
      </c>
      <c r="HY28" s="5">
        <v>34673.864999999998</v>
      </c>
      <c r="HZ28" s="5">
        <v>34720.898000000001</v>
      </c>
      <c r="IA28" s="5">
        <v>34763.485000000001</v>
      </c>
      <c r="IB28" s="5">
        <v>34801.339999999997</v>
      </c>
      <c r="IC28" s="5">
        <v>34834.241999999998</v>
      </c>
      <c r="ID28" s="5">
        <v>34861.902000000002</v>
      </c>
      <c r="IE28" s="5">
        <v>34883.982000000004</v>
      </c>
      <c r="IF28" s="5">
        <v>34900.093999999997</v>
      </c>
      <c r="IG28" s="5">
        <v>34909.777999999998</v>
      </c>
      <c r="IH28" s="5">
        <v>34912.548999999999</v>
      </c>
      <c r="II28" s="5">
        <v>34907.826000000001</v>
      </c>
      <c r="IJ28" s="5">
        <v>19221.659</v>
      </c>
      <c r="IK28" s="5">
        <v>19824.296999999999</v>
      </c>
      <c r="IL28" s="5">
        <v>20452.901000000002</v>
      </c>
      <c r="IM28" s="5">
        <v>21101.875</v>
      </c>
      <c r="IN28" s="5">
        <v>21763.578000000001</v>
      </c>
      <c r="IO28" s="5">
        <v>22431.507000000001</v>
      </c>
      <c r="IP28" s="5">
        <v>23102.385999999999</v>
      </c>
      <c r="IQ28" s="5">
        <v>23774.287</v>
      </c>
      <c r="IR28" s="5">
        <v>24443.472000000002</v>
      </c>
      <c r="IS28" s="5">
        <v>25106.191999999999</v>
      </c>
      <c r="IT28" s="5">
        <v>25758.871999999999</v>
      </c>
      <c r="IU28" s="5">
        <v>26400.468000000001</v>
      </c>
      <c r="IV28" s="5">
        <v>27028.33</v>
      </c>
      <c r="IW28" s="5">
        <v>27635.517</v>
      </c>
      <c r="IX28" s="5">
        <v>28213.776999999998</v>
      </c>
      <c r="IY28" s="5">
        <v>28757.788</v>
      </c>
      <c r="IZ28" s="5">
        <v>29266.415000000001</v>
      </c>
      <c r="JA28" s="5">
        <v>29742.98</v>
      </c>
      <c r="JB28" s="5">
        <v>30192.75</v>
      </c>
      <c r="JC28" s="5">
        <v>30623.405999999999</v>
      </c>
      <c r="JD28" s="5">
        <v>31042.238000000001</v>
      </c>
      <c r="JE28" s="5">
        <v>31451.512999999999</v>
      </c>
      <c r="JF28" s="5">
        <v>31855.11</v>
      </c>
      <c r="JG28" s="5">
        <v>32264.159</v>
      </c>
      <c r="JH28" s="5">
        <v>32692.152999999998</v>
      </c>
      <c r="JI28" s="5">
        <v>33149.72</v>
      </c>
      <c r="JJ28" s="5">
        <v>33641.006999999998</v>
      </c>
      <c r="JK28" s="5">
        <v>34166.976000000002</v>
      </c>
      <c r="JL28" s="5">
        <v>34730.603999999999</v>
      </c>
      <c r="JM28" s="5">
        <v>35333.881999999998</v>
      </c>
      <c r="JN28" s="5">
        <v>35977.451000000001</v>
      </c>
      <c r="JO28" s="5">
        <v>36661.438000000002</v>
      </c>
      <c r="JP28" s="5">
        <v>37383.898999999998</v>
      </c>
      <c r="JQ28" s="5">
        <v>38140.135000000002</v>
      </c>
      <c r="JR28" s="5">
        <v>38923.688000000002</v>
      </c>
      <c r="JS28" s="5">
        <v>39728.019999999997</v>
      </c>
      <c r="JT28" s="5">
        <v>40551.398000000001</v>
      </c>
      <c r="JU28" s="5">
        <v>41389.173999999999</v>
      </c>
      <c r="JV28" s="5">
        <v>42228.415000000001</v>
      </c>
      <c r="JW28" s="5">
        <v>43053.053999999996</v>
      </c>
      <c r="JX28" s="5">
        <v>43851.042999999998</v>
      </c>
      <c r="JY28" s="5">
        <v>44616.625999999997</v>
      </c>
      <c r="JZ28" s="5">
        <v>45350.141000000003</v>
      </c>
      <c r="KA28" s="5">
        <v>46053.476999999999</v>
      </c>
      <c r="KB28" s="5">
        <v>46731.364999999998</v>
      </c>
      <c r="KC28" s="5">
        <v>47387.620999999999</v>
      </c>
      <c r="KD28" s="5">
        <v>48022.190999999999</v>
      </c>
      <c r="KE28" s="5">
        <v>48634.169000000002</v>
      </c>
      <c r="KF28" s="5">
        <v>49225.934999999998</v>
      </c>
      <c r="KG28" s="5">
        <v>49800.521999999997</v>
      </c>
      <c r="KH28" s="5">
        <v>50360.741000000002</v>
      </c>
      <c r="KI28" s="5">
        <v>50907.942000000003</v>
      </c>
      <c r="KJ28" s="5">
        <v>51443.644999999997</v>
      </c>
      <c r="KK28" s="5">
        <v>51971.122000000003</v>
      </c>
      <c r="KL28" s="5">
        <v>52494.086000000003</v>
      </c>
      <c r="KM28" s="5">
        <v>53015.571000000004</v>
      </c>
      <c r="KN28" s="5">
        <v>53536.964</v>
      </c>
      <c r="KO28" s="5">
        <v>54058.978000000003</v>
      </c>
      <c r="KP28" s="5">
        <v>54582.839</v>
      </c>
      <c r="KQ28" s="5">
        <v>55109.593000000001</v>
      </c>
      <c r="KR28" s="5">
        <v>55639.762999999999</v>
      </c>
      <c r="KS28" s="5">
        <v>56173.697</v>
      </c>
      <c r="KT28" s="5">
        <v>56710.938999999998</v>
      </c>
      <c r="KU28" s="5">
        <v>57250.034</v>
      </c>
      <c r="KV28" s="5">
        <v>57788.898000000001</v>
      </c>
      <c r="KW28" s="5">
        <v>58325.559000000001</v>
      </c>
      <c r="KX28" s="5">
        <v>58859.118000000002</v>
      </c>
      <c r="KY28" s="5">
        <v>59388.436000000002</v>
      </c>
      <c r="KZ28" s="5">
        <v>59910.917000000001</v>
      </c>
      <c r="LA28" s="5">
        <v>60423.434999999998</v>
      </c>
      <c r="LB28" s="5">
        <v>60923.39</v>
      </c>
      <c r="LC28" s="5">
        <v>61409.485999999997</v>
      </c>
      <c r="LD28" s="5">
        <v>61880.817000000003</v>
      </c>
      <c r="LE28" s="5">
        <v>62335.701000000001</v>
      </c>
      <c r="LF28" s="5">
        <v>62772.478999999999</v>
      </c>
      <c r="LG28" s="5">
        <v>63189.911</v>
      </c>
      <c r="LH28" s="5">
        <v>63587.228000000003</v>
      </c>
      <c r="LI28" s="5">
        <v>63964.302000000003</v>
      </c>
      <c r="LJ28" s="5">
        <v>64321.49</v>
      </c>
      <c r="LK28" s="5">
        <v>64659.572999999997</v>
      </c>
      <c r="LL28" s="5">
        <v>64979.374000000003</v>
      </c>
      <c r="LM28" s="5">
        <v>65281.188999999998</v>
      </c>
      <c r="LN28" s="5">
        <v>65565.489000000001</v>
      </c>
      <c r="LO28" s="5">
        <v>65833.448000000004</v>
      </c>
      <c r="LP28" s="5">
        <v>66086.471000000005</v>
      </c>
      <c r="LQ28" s="5">
        <v>66325.952999999994</v>
      </c>
      <c r="LR28" s="5">
        <v>66552.686000000002</v>
      </c>
      <c r="LS28" s="5">
        <v>66767.565000000002</v>
      </c>
      <c r="LT28" s="5">
        <v>66972.180999999997</v>
      </c>
      <c r="LU28" s="5">
        <v>67168.311000000002</v>
      </c>
      <c r="LV28" s="5">
        <v>67357.445999999996</v>
      </c>
      <c r="LW28" s="5">
        <v>67540.495999999999</v>
      </c>
      <c r="LX28" s="5">
        <v>67718.092000000004</v>
      </c>
      <c r="LY28" s="5">
        <v>67891.130999999994</v>
      </c>
      <c r="LZ28" s="5">
        <v>68060.403000000006</v>
      </c>
      <c r="MA28" s="5">
        <v>68226.588000000003</v>
      </c>
      <c r="MB28" s="5">
        <v>68390.152000000002</v>
      </c>
      <c r="MC28" s="5">
        <v>68551.324999999997</v>
      </c>
      <c r="MD28" s="5">
        <v>68710.020999999993</v>
      </c>
      <c r="ME28" s="5">
        <v>68865.975999999995</v>
      </c>
      <c r="MF28" s="5">
        <v>69018.896999999997</v>
      </c>
      <c r="MG28" s="5">
        <v>69168.642999999996</v>
      </c>
      <c r="MH28" s="5">
        <v>69315.062000000005</v>
      </c>
      <c r="MI28" s="5">
        <v>69457.751000000004</v>
      </c>
      <c r="MJ28" s="5">
        <v>69596.195999999996</v>
      </c>
      <c r="MK28" s="5">
        <v>69729.849000000002</v>
      </c>
      <c r="ML28" s="5">
        <v>69858.324999999997</v>
      </c>
      <c r="MM28" s="5">
        <v>69981.057000000001</v>
      </c>
      <c r="MN28" s="5">
        <v>70097.172000000006</v>
      </c>
      <c r="MO28" s="5">
        <v>70205.645000000004</v>
      </c>
      <c r="MP28" s="5">
        <v>70305.539999999994</v>
      </c>
      <c r="MQ28" s="5">
        <v>70396.142000000007</v>
      </c>
      <c r="MR28" s="5">
        <v>70476.914000000004</v>
      </c>
      <c r="MS28" s="5">
        <v>70547.365999999995</v>
      </c>
      <c r="MT28" s="5">
        <v>70607.078999999998</v>
      </c>
      <c r="MU28" s="5">
        <v>70655.551000000007</v>
      </c>
      <c r="MV28" s="5">
        <v>70692.182000000001</v>
      </c>
      <c r="MW28" s="5">
        <v>70716.263000000006</v>
      </c>
      <c r="MX28" s="5">
        <v>70726.983999999997</v>
      </c>
      <c r="MY28" s="5">
        <v>70723.453999999998</v>
      </c>
      <c r="MZ28" s="5">
        <v>70704.619000000006</v>
      </c>
      <c r="NA28" s="16">
        <v>3.089</v>
      </c>
      <c r="NB28" s="16">
        <v>2.766</v>
      </c>
      <c r="NC28" s="16">
        <v>2.2029999999999998</v>
      </c>
      <c r="ND28" s="16">
        <v>1.5289999999999999</v>
      </c>
      <c r="NE28" s="16">
        <v>1.3140000000000001</v>
      </c>
      <c r="NF28" s="16">
        <v>1.637</v>
      </c>
      <c r="NG28" s="16">
        <v>1.9830000000000001</v>
      </c>
      <c r="NH28" s="16">
        <v>1.9750000000000001</v>
      </c>
      <c r="NI28" s="16">
        <v>1.5509999999999999</v>
      </c>
      <c r="NJ28" s="16">
        <v>1.2170000000000001</v>
      </c>
      <c r="NK28" s="16">
        <v>1.0269999999999999</v>
      </c>
      <c r="NL28" s="16">
        <v>0.96599999999999997</v>
      </c>
      <c r="NM28" s="16">
        <v>0.94299999999999995</v>
      </c>
      <c r="NN28" s="16">
        <v>0.872</v>
      </c>
      <c r="NO28" s="16">
        <v>0.73099999999999998</v>
      </c>
      <c r="NP28" s="16">
        <v>0.55900000000000005</v>
      </c>
      <c r="NQ28" s="16">
        <v>0.41</v>
      </c>
      <c r="NR28" s="16">
        <v>0.309</v>
      </c>
      <c r="NS28" s="16">
        <v>0.25600000000000001</v>
      </c>
      <c r="NT28" s="16">
        <v>0.23100000000000001</v>
      </c>
      <c r="NU28" s="16">
        <v>0.20499999999999999</v>
      </c>
      <c r="NV28" s="16">
        <v>0.16400000000000001</v>
      </c>
      <c r="NW28" s="16">
        <v>9.9000000000000005E-2</v>
      </c>
      <c r="NX28" s="182">
        <v>1.4E-2</v>
      </c>
      <c r="NY28" s="16">
        <v>60.11</v>
      </c>
      <c r="NZ28" s="16">
        <v>64.41</v>
      </c>
      <c r="OA28" s="16">
        <v>66.06</v>
      </c>
      <c r="OB28" s="16">
        <v>68.099999999999994</v>
      </c>
      <c r="OC28" s="16">
        <v>70.47</v>
      </c>
      <c r="OD28" s="16">
        <v>72.95</v>
      </c>
      <c r="OE28" s="16">
        <v>74.36</v>
      </c>
      <c r="OF28" s="16">
        <v>75.39</v>
      </c>
      <c r="OG28" s="16">
        <v>76.3</v>
      </c>
      <c r="OH28" s="16">
        <v>77.19</v>
      </c>
      <c r="OI28" s="16">
        <v>78.05</v>
      </c>
      <c r="OJ28" s="16">
        <v>78.91</v>
      </c>
      <c r="OK28" s="16">
        <v>79.75</v>
      </c>
      <c r="OL28" s="16">
        <v>80.59</v>
      </c>
      <c r="OM28" s="16">
        <v>81.400000000000006</v>
      </c>
      <c r="ON28" s="16">
        <v>82.17</v>
      </c>
      <c r="OO28" s="16">
        <v>82.9</v>
      </c>
      <c r="OP28" s="16">
        <v>83.56</v>
      </c>
      <c r="OQ28" s="16">
        <v>84.17</v>
      </c>
      <c r="OR28" s="16">
        <v>84.7</v>
      </c>
      <c r="OS28" s="16">
        <v>85.17</v>
      </c>
      <c r="OT28" s="16">
        <v>85.66</v>
      </c>
      <c r="OU28" s="16">
        <v>86.16</v>
      </c>
      <c r="OV28" s="16">
        <v>86.65</v>
      </c>
      <c r="OW28" s="16">
        <v>63.04</v>
      </c>
      <c r="OX28" s="16">
        <v>67.31</v>
      </c>
      <c r="OY28" s="16">
        <v>69.23</v>
      </c>
      <c r="OZ28" s="16">
        <v>70.98</v>
      </c>
      <c r="PA28" s="16">
        <v>73.239999999999995</v>
      </c>
      <c r="PB28" s="16">
        <v>75.430000000000007</v>
      </c>
      <c r="PC28" s="16">
        <v>76.709999999999994</v>
      </c>
      <c r="PD28" s="16">
        <v>77.84</v>
      </c>
      <c r="PE28" s="16">
        <v>78.760000000000005</v>
      </c>
      <c r="PF28" s="16">
        <v>79.63</v>
      </c>
      <c r="PG28" s="16">
        <v>80.42</v>
      </c>
      <c r="PH28" s="16">
        <v>81.17</v>
      </c>
      <c r="PI28" s="16">
        <v>81.88</v>
      </c>
      <c r="PJ28" s="16">
        <v>82.57</v>
      </c>
      <c r="PK28" s="16">
        <v>83.22</v>
      </c>
      <c r="PL28" s="16">
        <v>83.85</v>
      </c>
      <c r="PM28" s="16">
        <v>84.46</v>
      </c>
      <c r="PN28" s="16">
        <v>85.06</v>
      </c>
      <c r="PO28" s="16">
        <v>85.64</v>
      </c>
      <c r="PP28" s="16">
        <v>86.21</v>
      </c>
      <c r="PQ28" s="16">
        <v>86.77</v>
      </c>
      <c r="PR28" s="16">
        <v>87.33</v>
      </c>
      <c r="PS28" s="16">
        <v>87.89</v>
      </c>
      <c r="PT28" s="16">
        <v>88.44</v>
      </c>
      <c r="PU28" s="16">
        <v>61.581000000000003</v>
      </c>
      <c r="PV28" s="16">
        <v>65.864999999999995</v>
      </c>
      <c r="PW28" s="16">
        <v>67.63</v>
      </c>
      <c r="PX28" s="16">
        <v>69.516999999999996</v>
      </c>
      <c r="PY28" s="16">
        <v>71.826999999999998</v>
      </c>
      <c r="PZ28" s="16">
        <v>74.168999999999997</v>
      </c>
      <c r="QA28" s="16">
        <v>75.513000000000005</v>
      </c>
      <c r="QB28" s="16">
        <v>76.593000000000004</v>
      </c>
      <c r="QC28" s="16">
        <v>77.501000000000005</v>
      </c>
      <c r="QD28" s="16">
        <v>78.382000000000005</v>
      </c>
      <c r="QE28" s="16">
        <v>79.215000000000003</v>
      </c>
      <c r="QF28" s="16">
        <v>80.022999999999996</v>
      </c>
      <c r="QG28" s="16">
        <v>80.802999999999997</v>
      </c>
      <c r="QH28" s="16">
        <v>81.566000000000003</v>
      </c>
      <c r="QI28" s="16">
        <v>82.302000000000007</v>
      </c>
      <c r="QJ28" s="16">
        <v>83.003</v>
      </c>
      <c r="QK28" s="16">
        <v>83.673000000000002</v>
      </c>
      <c r="QL28" s="16">
        <v>84.298000000000002</v>
      </c>
      <c r="QM28" s="16">
        <v>84.891999999999996</v>
      </c>
      <c r="QN28" s="16">
        <v>85.442999999999998</v>
      </c>
      <c r="QO28" s="16">
        <v>85.957999999999998</v>
      </c>
      <c r="QP28" s="16">
        <v>86.48</v>
      </c>
      <c r="QQ28" s="16">
        <v>87.007999999999996</v>
      </c>
      <c r="QR28" s="16">
        <v>87.525000000000006</v>
      </c>
      <c r="QS28" s="5">
        <v>75.346999999999994</v>
      </c>
      <c r="QT28" s="5">
        <v>55.363</v>
      </c>
      <c r="QU28" s="5">
        <v>43.036000000000001</v>
      </c>
      <c r="QV28" s="5">
        <v>37.831000000000003</v>
      </c>
      <c r="QW28" s="5">
        <v>33.619999999999997</v>
      </c>
      <c r="QX28" s="5">
        <v>29.398</v>
      </c>
      <c r="QY28" s="5">
        <v>24.94</v>
      </c>
      <c r="QZ28" s="5">
        <v>21.242999999999999</v>
      </c>
      <c r="RA28" s="5">
        <v>18.401</v>
      </c>
      <c r="RB28" s="5">
        <v>15.81</v>
      </c>
      <c r="RC28" s="5">
        <v>13.693</v>
      </c>
      <c r="RD28" s="5">
        <v>11.912000000000001</v>
      </c>
      <c r="RE28" s="5">
        <v>10.414</v>
      </c>
      <c r="RF28" s="5">
        <v>9.1389999999999993</v>
      </c>
      <c r="RG28" s="5">
        <v>8.0519999999999996</v>
      </c>
      <c r="RH28" s="5">
        <v>7.1360000000000001</v>
      </c>
      <c r="RI28" s="5">
        <v>6.359</v>
      </c>
      <c r="RJ28" s="5">
        <v>5.7160000000000002</v>
      </c>
      <c r="RK28" s="5">
        <v>5.1680000000000001</v>
      </c>
      <c r="RL28" s="5">
        <v>4.7110000000000003</v>
      </c>
      <c r="RM28" s="5">
        <v>4.327</v>
      </c>
      <c r="RN28" s="5">
        <v>3.9729999999999999</v>
      </c>
      <c r="RO28" s="5">
        <v>3.649</v>
      </c>
      <c r="RP28" s="5">
        <v>3.36</v>
      </c>
      <c r="RQ28" s="5">
        <v>103.452</v>
      </c>
      <c r="RR28" s="5">
        <v>71.478999999999999</v>
      </c>
      <c r="RS28" s="5">
        <v>54.356000000000002</v>
      </c>
      <c r="RT28" s="5">
        <v>47.244999999999997</v>
      </c>
      <c r="RU28" s="5">
        <v>40.835999999999999</v>
      </c>
      <c r="RV28" s="5">
        <v>34.396999999999998</v>
      </c>
      <c r="RW28" s="5">
        <v>28.881</v>
      </c>
      <c r="RX28" s="5">
        <v>24.663</v>
      </c>
      <c r="RY28" s="5">
        <v>21.413</v>
      </c>
      <c r="RZ28" s="5">
        <v>18.431000000000001</v>
      </c>
      <c r="SA28" s="5">
        <v>15.987</v>
      </c>
      <c r="SB28" s="5">
        <v>13.928000000000001</v>
      </c>
      <c r="SC28" s="5">
        <v>12.191000000000001</v>
      </c>
      <c r="SD28" s="5">
        <v>10.709</v>
      </c>
      <c r="SE28" s="5">
        <v>9.4429999999999996</v>
      </c>
      <c r="SF28" s="5">
        <v>8.375</v>
      </c>
      <c r="SG28" s="5">
        <v>7.4690000000000003</v>
      </c>
      <c r="SH28" s="5">
        <v>6.7160000000000002</v>
      </c>
      <c r="SI28" s="5">
        <v>6.0750000000000002</v>
      </c>
      <c r="SJ28" s="5">
        <v>5.548</v>
      </c>
      <c r="SK28" s="5">
        <v>5.1020000000000003</v>
      </c>
      <c r="SL28" s="5">
        <v>4.6900000000000004</v>
      </c>
      <c r="SM28" s="5">
        <v>4.3150000000000004</v>
      </c>
      <c r="SN28" s="5">
        <v>3.9790000000000001</v>
      </c>
      <c r="SO28" s="16">
        <v>6.3150000000000004</v>
      </c>
      <c r="SP28" s="16">
        <v>5.3019999999999996</v>
      </c>
      <c r="SQ28" s="16">
        <v>4.12</v>
      </c>
      <c r="SR28" s="16">
        <v>2.8849999999999998</v>
      </c>
      <c r="SS28" s="16">
        <v>2.3843000000000001</v>
      </c>
      <c r="ST28" s="16">
        <v>2.7240000000000002</v>
      </c>
      <c r="SU28" s="16">
        <v>2.96</v>
      </c>
      <c r="SV28" s="16">
        <v>3.05</v>
      </c>
      <c r="SW28" s="16">
        <v>2.7888000000000002</v>
      </c>
      <c r="SX28" s="16">
        <v>2.5897999999999999</v>
      </c>
      <c r="SY28" s="16">
        <v>2.4333</v>
      </c>
      <c r="SZ28" s="16">
        <v>2.3121999999999998</v>
      </c>
      <c r="TA28" s="16">
        <v>2.2132000000000001</v>
      </c>
      <c r="TB28" s="16">
        <v>2.1307999999999998</v>
      </c>
      <c r="TC28" s="16">
        <v>2.0644</v>
      </c>
      <c r="TD28" s="16">
        <v>2.0129000000000001</v>
      </c>
      <c r="TE28" s="16">
        <v>1.9761</v>
      </c>
      <c r="TF28" s="16">
        <v>1.9421999999999999</v>
      </c>
      <c r="TG28" s="16">
        <v>1.9159999999999999</v>
      </c>
      <c r="TH28" s="16">
        <v>1.8980999999999999</v>
      </c>
      <c r="TI28" s="16">
        <v>1.8812</v>
      </c>
      <c r="TJ28" s="16">
        <v>1.8654999999999999</v>
      </c>
      <c r="TK28" s="16">
        <v>1.8521000000000001</v>
      </c>
      <c r="TL28" s="16">
        <v>1.8433999999999999</v>
      </c>
      <c r="TM28" s="5">
        <v>3509.3209999999999</v>
      </c>
      <c r="TN28" s="5">
        <v>5394.2640000000001</v>
      </c>
      <c r="TO28" s="5">
        <v>3888.643</v>
      </c>
      <c r="TP28" s="5">
        <v>5766.7439999999997</v>
      </c>
      <c r="TQ28" s="5">
        <v>662.68700000000001</v>
      </c>
      <c r="TR28" s="5">
        <v>3871.509</v>
      </c>
      <c r="TS28" s="5">
        <v>6310.58</v>
      </c>
      <c r="TT28" s="5">
        <v>4552.1779999999999</v>
      </c>
      <c r="TU28" s="5">
        <v>6938.5060000000003</v>
      </c>
      <c r="TV28" s="5">
        <v>758.73400000000004</v>
      </c>
      <c r="TW28" s="5">
        <v>3970.828</v>
      </c>
      <c r="TX28" s="5">
        <v>7195.3770000000004</v>
      </c>
      <c r="TY28" s="5">
        <v>5304.6469999999999</v>
      </c>
      <c r="TZ28" s="5">
        <v>8422.7209999999995</v>
      </c>
      <c r="UA28" s="5">
        <v>865.29899999999998</v>
      </c>
      <c r="UB28" s="5">
        <v>3733.1610000000001</v>
      </c>
      <c r="UC28" s="5">
        <v>7697.3370000000004</v>
      </c>
      <c r="UD28" s="5">
        <v>6193.3140000000003</v>
      </c>
      <c r="UE28" s="5">
        <v>10091.98</v>
      </c>
      <c r="UF28" s="5">
        <v>1041.9960000000001</v>
      </c>
      <c r="UG28" s="5">
        <v>3084.85</v>
      </c>
      <c r="UH28" s="5">
        <v>7582.1049999999996</v>
      </c>
      <c r="UI28" s="5">
        <v>7051.8230000000003</v>
      </c>
      <c r="UJ28" s="5">
        <v>11986.339</v>
      </c>
      <c r="UK28" s="5">
        <v>1337.1210000000001</v>
      </c>
      <c r="UL28" s="5">
        <v>2960.2809999999999</v>
      </c>
      <c r="UM28" s="5">
        <v>6717.0309999999999</v>
      </c>
      <c r="UN28" s="5">
        <v>7603.6379999999999</v>
      </c>
      <c r="UO28" s="5">
        <v>14237.985000000001</v>
      </c>
      <c r="UP28" s="5">
        <v>1630.7850000000001</v>
      </c>
      <c r="UQ28" s="5">
        <v>3852.2840000000001</v>
      </c>
      <c r="UR28" s="5">
        <v>5963.3680000000004</v>
      </c>
      <c r="US28" s="5">
        <v>7468.5649999999996</v>
      </c>
      <c r="UT28" s="5">
        <v>16730.233</v>
      </c>
      <c r="UU28" s="5">
        <v>1963.001</v>
      </c>
      <c r="UV28" s="5">
        <v>4653.8159999999998</v>
      </c>
      <c r="UW28" s="5">
        <v>6751.1120000000001</v>
      </c>
      <c r="UX28" s="5">
        <v>6615.1459999999997</v>
      </c>
      <c r="UY28" s="5">
        <v>19378.439999999999</v>
      </c>
      <c r="UZ28" s="5">
        <v>2329.5059999999999</v>
      </c>
      <c r="VA28" s="5">
        <v>5041.518</v>
      </c>
      <c r="VB28" s="5">
        <v>8457.3739999999998</v>
      </c>
      <c r="VC28" s="5">
        <v>5910.1819999999998</v>
      </c>
      <c r="VD28" s="5">
        <v>21485.13</v>
      </c>
      <c r="VE28" s="5">
        <v>2956.8389999999999</v>
      </c>
      <c r="VF28" s="5">
        <v>4574.3729999999996</v>
      </c>
      <c r="VG28" s="5">
        <v>9650.5239999999994</v>
      </c>
      <c r="VH28" s="5">
        <v>6703.9139999999998</v>
      </c>
      <c r="VI28" s="5">
        <v>22809.056</v>
      </c>
      <c r="VJ28" s="5">
        <v>3649.7539999999999</v>
      </c>
      <c r="VK28" s="5">
        <v>4143.43</v>
      </c>
      <c r="VL28" s="5">
        <v>9575.5290000000005</v>
      </c>
      <c r="VM28" s="5">
        <v>8405.8019999999997</v>
      </c>
      <c r="VN28" s="5">
        <v>23731.612000000001</v>
      </c>
      <c r="VO28" s="5">
        <v>4504.3680000000004</v>
      </c>
      <c r="VP28" s="5">
        <v>3981.1439999999998</v>
      </c>
      <c r="VQ28" s="5">
        <v>8684.7520000000004</v>
      </c>
      <c r="VR28" s="5">
        <v>9597.8860000000004</v>
      </c>
      <c r="VS28" s="5">
        <v>25273.682000000001</v>
      </c>
      <c r="VT28" s="5">
        <v>5478.107</v>
      </c>
      <c r="VU28" s="5">
        <v>4134.1000000000004</v>
      </c>
      <c r="VV28" s="5">
        <v>8096.777</v>
      </c>
      <c r="VW28" s="5">
        <v>9526.5750000000007</v>
      </c>
      <c r="VX28" s="5">
        <v>27288.473000000002</v>
      </c>
      <c r="VY28" s="5">
        <v>6593.8379999999997</v>
      </c>
      <c r="VZ28" s="5">
        <v>4401.3130000000001</v>
      </c>
      <c r="WA28" s="5">
        <v>8090.3680000000004</v>
      </c>
      <c r="WB28" s="5">
        <v>8642.0419999999995</v>
      </c>
      <c r="WC28" s="5">
        <v>29175.541000000001</v>
      </c>
      <c r="WD28" s="5">
        <v>8016.2950000000001</v>
      </c>
      <c r="WE28" s="5">
        <v>4530.2089999999998</v>
      </c>
      <c r="WF28" s="5">
        <v>8512.0339999999997</v>
      </c>
      <c r="WG28" s="5">
        <v>8058.643</v>
      </c>
      <c r="WH28" s="5">
        <v>30139.106</v>
      </c>
      <c r="WI28" s="5">
        <v>9683.3979999999992</v>
      </c>
      <c r="WJ28" s="25">
        <v>18.257118181110201</v>
      </c>
      <c r="WK28" s="25">
        <v>28.063467362520601</v>
      </c>
      <c r="WL28" s="25">
        <v>20.2305274482291</v>
      </c>
      <c r="WM28" s="25">
        <v>50.2318088152537</v>
      </c>
      <c r="WN28" s="25">
        <v>30.0012813670246</v>
      </c>
      <c r="WO28" s="25">
        <v>5.2779783472383901</v>
      </c>
      <c r="WP28" s="25">
        <v>3.44760564111558</v>
      </c>
      <c r="WQ28" s="25">
        <v>0.38210541556272498</v>
      </c>
      <c r="WR28" s="25">
        <v>17.2592461130677</v>
      </c>
      <c r="WS28" s="25">
        <v>28.132661795750099</v>
      </c>
      <c r="WT28" s="25">
        <v>20.293678886576799</v>
      </c>
      <c r="WU28" s="25">
        <v>51.225644358178897</v>
      </c>
      <c r="WV28" s="25">
        <v>30.931965471602101</v>
      </c>
      <c r="WW28" s="25">
        <v>4.99321779851884</v>
      </c>
      <c r="WX28" s="25">
        <v>3.3824477330034002</v>
      </c>
      <c r="WY28" s="25">
        <v>0.388917249295823</v>
      </c>
      <c r="WZ28" s="25">
        <v>15.415379990241799</v>
      </c>
      <c r="XA28" s="25">
        <v>27.933587309258002</v>
      </c>
      <c r="XB28" s="25">
        <v>20.5934755217542</v>
      </c>
      <c r="XC28" s="25">
        <v>53.291805634967297</v>
      </c>
      <c r="XD28" s="25">
        <v>32.698330113212997</v>
      </c>
      <c r="XE28" s="25">
        <v>5.1677689923689201</v>
      </c>
      <c r="XF28" s="25">
        <v>3.3592270655329899</v>
      </c>
      <c r="XG28" s="25">
        <v>0.44950337887466502</v>
      </c>
      <c r="XH28" s="25">
        <v>12.981391336496401</v>
      </c>
      <c r="XI28" s="25">
        <v>26.766095500808301</v>
      </c>
      <c r="XJ28" s="25">
        <v>21.536127882992901</v>
      </c>
      <c r="XK28" s="25">
        <v>56.6291607685542</v>
      </c>
      <c r="XL28" s="25">
        <v>35.0930328855613</v>
      </c>
      <c r="XM28" s="25">
        <v>5.5918209008286697</v>
      </c>
      <c r="XN28" s="25">
        <v>3.6233523941410199</v>
      </c>
      <c r="XO28" s="25">
        <v>0.48338905620974698</v>
      </c>
      <c r="XP28" s="25">
        <v>9.9375889070884593</v>
      </c>
      <c r="XQ28" s="25">
        <v>24.425123600946598</v>
      </c>
      <c r="XR28" s="25">
        <v>22.716864035383001</v>
      </c>
      <c r="XS28" s="25">
        <v>61.3298628790875</v>
      </c>
      <c r="XT28" s="25">
        <v>38.612998843704503</v>
      </c>
      <c r="XU28" s="25">
        <v>6.3705329493318104</v>
      </c>
      <c r="XV28" s="25">
        <v>4.30742461287746</v>
      </c>
      <c r="XW28" s="25">
        <v>0.59620701316702696</v>
      </c>
      <c r="XX28" s="25">
        <v>8.9300331948505107</v>
      </c>
      <c r="XY28" s="25">
        <v>20.262708101305201</v>
      </c>
      <c r="XZ28" s="25">
        <v>22.937261611862802</v>
      </c>
      <c r="YA28" s="25">
        <v>65.887805387194803</v>
      </c>
      <c r="YB28" s="25">
        <v>42.950543775332001</v>
      </c>
      <c r="YC28" s="25">
        <v>7.02205931151153</v>
      </c>
      <c r="YD28" s="25">
        <v>4.9194533166494301</v>
      </c>
      <c r="YE28" s="25">
        <v>0.70734534107678704</v>
      </c>
      <c r="YF28" s="25">
        <v>10.70749564776</v>
      </c>
      <c r="YG28" s="25">
        <v>16.5752932301958</v>
      </c>
      <c r="YH28" s="25">
        <v>20.7590165295479</v>
      </c>
      <c r="YI28" s="25">
        <v>67.261013016180598</v>
      </c>
      <c r="YJ28" s="25">
        <v>46.501996486632699</v>
      </c>
      <c r="YK28" s="25">
        <v>7.7952465281656496</v>
      </c>
      <c r="YL28" s="25">
        <v>5.4561981058635904</v>
      </c>
      <c r="YM28" s="25">
        <v>0.90724604141633003</v>
      </c>
      <c r="YN28" s="25">
        <v>11.7141906392516</v>
      </c>
      <c r="YO28" s="25">
        <v>16.993326120959502</v>
      </c>
      <c r="YP28" s="25">
        <v>16.651084045970599</v>
      </c>
      <c r="YQ28" s="25">
        <v>65.428848455070295</v>
      </c>
      <c r="YR28" s="25">
        <v>48.777764409099703</v>
      </c>
      <c r="YS28" s="25">
        <v>8.9261659654822996</v>
      </c>
      <c r="YT28" s="25">
        <v>5.8636347847187</v>
      </c>
      <c r="YU28" s="25">
        <v>1.1421183336093801</v>
      </c>
      <c r="YV28" s="25">
        <v>11.4969169604472</v>
      </c>
      <c r="YW28" s="25">
        <v>19.286597128373899</v>
      </c>
      <c r="YX28" s="25">
        <v>13.4778595802157</v>
      </c>
      <c r="YY28" s="25">
        <v>62.473569898896102</v>
      </c>
      <c r="YZ28" s="25">
        <v>48.995710318680501</v>
      </c>
      <c r="ZA28" s="25">
        <v>9.9066765641127397</v>
      </c>
      <c r="ZB28" s="25">
        <v>6.7429160122827598</v>
      </c>
      <c r="ZC28" s="25">
        <v>1.3130930545939401</v>
      </c>
      <c r="ZD28" s="25">
        <v>9.6530969554264008</v>
      </c>
      <c r="ZE28" s="25">
        <v>20.365073823815699</v>
      </c>
      <c r="ZF28" s="25">
        <v>14.1469731092852</v>
      </c>
      <c r="ZG28" s="25">
        <v>62.279914832609997</v>
      </c>
      <c r="ZH28" s="25">
        <v>48.132941723324798</v>
      </c>
      <c r="ZI28" s="25">
        <v>11.2356579369114</v>
      </c>
      <c r="ZJ28" s="25">
        <v>7.7019143881479097</v>
      </c>
      <c r="ZK28" s="25">
        <v>1.4402622153156801</v>
      </c>
      <c r="ZL28" s="25">
        <v>8.2275000679596797</v>
      </c>
      <c r="ZM28" s="25">
        <v>19.013876304957499</v>
      </c>
      <c r="ZN28" s="25">
        <v>16.6911801397045</v>
      </c>
      <c r="ZO28" s="25">
        <v>63.814418457424999</v>
      </c>
      <c r="ZP28" s="25">
        <v>47.123238317720499</v>
      </c>
      <c r="ZQ28" s="25">
        <v>12.8045375662761</v>
      </c>
      <c r="ZR28" s="25">
        <v>8.9442051696578506</v>
      </c>
      <c r="ZS28" s="25">
        <v>1.63417373068438</v>
      </c>
      <c r="ZT28" s="25">
        <v>7.5093862518240204</v>
      </c>
      <c r="ZU28" s="25">
        <v>16.381511763779699</v>
      </c>
      <c r="ZV28" s="25">
        <v>18.103900078714599</v>
      </c>
      <c r="ZW28" s="25">
        <v>65.776086802875298</v>
      </c>
      <c r="ZX28" s="25">
        <v>47.672186724160703</v>
      </c>
      <c r="ZY28" s="25">
        <v>14.6097398441677</v>
      </c>
      <c r="ZZ28" s="25">
        <v>10.333015181520899</v>
      </c>
      <c r="AAA28" s="25">
        <v>2.1258622301738499</v>
      </c>
      <c r="AAB28" s="25">
        <v>7.4301179176482099</v>
      </c>
      <c r="AAC28" s="25">
        <v>14.552141424470101</v>
      </c>
      <c r="AAD28" s="25">
        <v>17.121882780126199</v>
      </c>
      <c r="AAE28" s="25">
        <v>66.166795138936905</v>
      </c>
      <c r="AAF28" s="25">
        <v>49.044912358810699</v>
      </c>
      <c r="AAG28" s="25">
        <v>16.8635297745607</v>
      </c>
      <c r="AAH28" s="25">
        <v>11.850945518944799</v>
      </c>
      <c r="AAI28" s="25">
        <v>2.5858503387226901</v>
      </c>
      <c r="AAJ28" s="25">
        <v>7.5461137029136696</v>
      </c>
      <c r="AAK28" s="25">
        <v>13.8710509401204</v>
      </c>
      <c r="AAL28" s="25">
        <v>14.8169038551349</v>
      </c>
      <c r="AAM28" s="25">
        <v>64.838783628288894</v>
      </c>
      <c r="AAN28" s="25">
        <v>50.021879773153998</v>
      </c>
      <c r="AAO28" s="25">
        <v>19.3555058769347</v>
      </c>
      <c r="AAP28" s="25">
        <v>13.744051728677</v>
      </c>
      <c r="AAQ28" s="25">
        <v>3.12307851177217</v>
      </c>
      <c r="AAR28" s="25">
        <v>7.4359109038416902</v>
      </c>
      <c r="AAS28" s="25">
        <v>13.971701180778</v>
      </c>
      <c r="AAT28" s="25">
        <v>13.227502606141901</v>
      </c>
      <c r="AAU28" s="25">
        <v>62.698003180716</v>
      </c>
      <c r="AAV28" s="25">
        <v>49.470500574574103</v>
      </c>
      <c r="AAW28" s="25">
        <v>21.531983036400302</v>
      </c>
      <c r="AAX28" s="25">
        <v>15.8943847346643</v>
      </c>
      <c r="AAY28" s="25">
        <v>3.69644400943546</v>
      </c>
      <c r="AAZ28" s="5">
        <v>1792.24</v>
      </c>
      <c r="ABA28" s="5">
        <v>1490.633</v>
      </c>
      <c r="ABB28" s="5">
        <v>1265.5360000000001</v>
      </c>
      <c r="ABC28" s="5">
        <v>1092.7090000000001</v>
      </c>
      <c r="ABD28" s="5">
        <v>894.67399999999998</v>
      </c>
      <c r="ABE28" s="5">
        <v>737.30200000000002</v>
      </c>
      <c r="ABF28" s="5">
        <v>482.178</v>
      </c>
      <c r="ABG28" s="5">
        <v>375.17200000000003</v>
      </c>
      <c r="ABH28" s="5">
        <v>341.81099999999998</v>
      </c>
      <c r="ABI28" s="5">
        <v>318.505</v>
      </c>
      <c r="ABJ28" s="5">
        <v>242.65600000000001</v>
      </c>
      <c r="ABK28" s="5">
        <v>184.56700000000001</v>
      </c>
      <c r="ABL28" s="5">
        <v>164.51</v>
      </c>
      <c r="ABM28" s="5">
        <v>122.413</v>
      </c>
      <c r="ABN28" s="5">
        <v>93.402000000000001</v>
      </c>
      <c r="ABO28" s="5">
        <v>51.423999999999999</v>
      </c>
      <c r="ABP28" s="5">
        <v>25.541</v>
      </c>
      <c r="ABQ28" s="5">
        <v>5.8940000000000001</v>
      </c>
      <c r="ABR28" s="5">
        <v>0.88500000000000001</v>
      </c>
      <c r="ABS28" s="5">
        <v>6.3E-2</v>
      </c>
      <c r="ABT28" s="5">
        <v>3.0000000000000001E-3</v>
      </c>
      <c r="ABU28" s="5">
        <v>2574.0619999999999</v>
      </c>
      <c r="ABV28" s="5">
        <v>2366.6370000000002</v>
      </c>
      <c r="ABW28" s="5">
        <v>1949.2929999999999</v>
      </c>
      <c r="ABX28" s="5">
        <v>1484.482</v>
      </c>
      <c r="ABY28" s="5">
        <v>1531.0250000000001</v>
      </c>
      <c r="ABZ28" s="5">
        <v>1812.011</v>
      </c>
      <c r="ACA28" s="5">
        <v>1877.52</v>
      </c>
      <c r="ACB28" s="5">
        <v>1782.7750000000001</v>
      </c>
      <c r="ACC28" s="5">
        <v>1511.22</v>
      </c>
      <c r="ACD28" s="5">
        <v>1214.095</v>
      </c>
      <c r="ACE28" s="5">
        <v>1026.74</v>
      </c>
      <c r="ACF28" s="5">
        <v>867.90300000000002</v>
      </c>
      <c r="ACG28" s="5">
        <v>703.30700000000002</v>
      </c>
      <c r="ACH28" s="5">
        <v>583.04</v>
      </c>
      <c r="ACI28" s="5">
        <v>359.71699999999998</v>
      </c>
      <c r="ACJ28" s="5">
        <v>241.81299999999999</v>
      </c>
      <c r="ACK28" s="5">
        <v>157.78299999999999</v>
      </c>
      <c r="ACL28" s="5">
        <v>80.994</v>
      </c>
      <c r="ACM28" s="5">
        <v>24.471</v>
      </c>
      <c r="ACN28" s="5">
        <v>4.4089999999999998</v>
      </c>
      <c r="ACO28" s="5">
        <v>0.51100000000000001</v>
      </c>
      <c r="ACP28" s="5">
        <v>2116.681</v>
      </c>
      <c r="ACQ28" s="5">
        <v>2328.0459999999998</v>
      </c>
      <c r="ACR28" s="5">
        <v>2558.7440000000001</v>
      </c>
      <c r="ACS28" s="5">
        <v>2353.9140000000002</v>
      </c>
      <c r="ACT28" s="5">
        <v>1932.2170000000001</v>
      </c>
      <c r="ACU28" s="5">
        <v>1463.885</v>
      </c>
      <c r="ACV28" s="5">
        <v>1507.5309999999999</v>
      </c>
      <c r="ACW28" s="5">
        <v>1785.075</v>
      </c>
      <c r="ACX28" s="5">
        <v>1847.0139999999999</v>
      </c>
      <c r="ACY28" s="5">
        <v>1746.5060000000001</v>
      </c>
      <c r="ACZ28" s="5">
        <v>1468.0809999999999</v>
      </c>
      <c r="ADA28" s="5">
        <v>1162.4829999999999</v>
      </c>
      <c r="ADB28" s="5">
        <v>959.96199999999999</v>
      </c>
      <c r="ADC28" s="5">
        <v>781.50800000000004</v>
      </c>
      <c r="ADD28" s="5">
        <v>596.43299999999999</v>
      </c>
      <c r="ADE28" s="5">
        <v>444.31799999999998</v>
      </c>
      <c r="ADF28" s="5">
        <v>225.50800000000001</v>
      </c>
      <c r="ADG28" s="5">
        <v>108.708</v>
      </c>
      <c r="ADH28" s="5">
        <v>42.414999999999999</v>
      </c>
      <c r="ADI28" s="5">
        <v>10.582000000000001</v>
      </c>
      <c r="ADJ28" s="5">
        <v>1.2529999999999999</v>
      </c>
      <c r="ADK28" s="5">
        <v>2317.4299999999998</v>
      </c>
      <c r="ADL28" s="5">
        <v>2245.9699999999998</v>
      </c>
      <c r="ADM28" s="5">
        <v>2105.2550000000001</v>
      </c>
      <c r="ADN28" s="5">
        <v>2021.1320000000001</v>
      </c>
      <c r="ADO28" s="5">
        <v>2092.864</v>
      </c>
      <c r="ADP28" s="5">
        <v>2296.4520000000002</v>
      </c>
      <c r="ADQ28" s="5">
        <v>2515.38</v>
      </c>
      <c r="ADR28" s="5">
        <v>2304.7289999999998</v>
      </c>
      <c r="ADS28" s="5">
        <v>1884.6869999999999</v>
      </c>
      <c r="ADT28" s="5">
        <v>1420.857</v>
      </c>
      <c r="ADU28" s="5">
        <v>1453.405</v>
      </c>
      <c r="ADV28" s="5">
        <v>1697.876</v>
      </c>
      <c r="ADW28" s="5">
        <v>1713.1890000000001</v>
      </c>
      <c r="ADX28" s="5">
        <v>1554.12</v>
      </c>
      <c r="ADY28" s="5">
        <v>1220.029</v>
      </c>
      <c r="ADZ28" s="5">
        <v>857.61300000000006</v>
      </c>
      <c r="AEA28" s="5">
        <v>571.97299999999996</v>
      </c>
      <c r="AEB28" s="5">
        <v>318.10199999999998</v>
      </c>
      <c r="AEC28" s="5">
        <v>127.76300000000001</v>
      </c>
      <c r="AED28" s="5">
        <v>35.128999999999998</v>
      </c>
      <c r="AEE28" s="5">
        <v>4.2619999999999996</v>
      </c>
      <c r="AEF28" s="5">
        <v>1717.0809999999999</v>
      </c>
      <c r="AEG28" s="5">
        <v>1428.5029999999999</v>
      </c>
      <c r="AEH28" s="5">
        <v>1209.5920000000001</v>
      </c>
      <c r="AEI28" s="5">
        <v>1042.576</v>
      </c>
      <c r="AEJ28" s="5">
        <v>858.68399999999997</v>
      </c>
      <c r="AEK28" s="5">
        <v>712.00800000000004</v>
      </c>
      <c r="AEL28" s="5">
        <v>472.27100000000002</v>
      </c>
      <c r="AEM28" s="5">
        <v>390.303</v>
      </c>
      <c r="AEN28" s="5">
        <v>361.03100000000001</v>
      </c>
      <c r="AEO28" s="5">
        <v>324.072</v>
      </c>
      <c r="AEP28" s="5">
        <v>269.06900000000002</v>
      </c>
      <c r="AEQ28" s="5">
        <v>203.971</v>
      </c>
      <c r="AER28" s="5">
        <v>187.31800000000001</v>
      </c>
      <c r="AES28" s="5">
        <v>145.197</v>
      </c>
      <c r="AET28" s="5">
        <v>115.83</v>
      </c>
      <c r="AEU28" s="5">
        <v>60.973999999999997</v>
      </c>
      <c r="AEV28" s="5">
        <v>32.686</v>
      </c>
      <c r="AEW28" s="5">
        <v>7</v>
      </c>
      <c r="AEX28" s="5">
        <v>1.266</v>
      </c>
      <c r="AEY28" s="5">
        <v>0.104</v>
      </c>
      <c r="AEZ28" s="5">
        <v>5.0000000000000001E-3</v>
      </c>
      <c r="AFA28" s="5">
        <v>2467.4560000000001</v>
      </c>
      <c r="AFB28" s="5">
        <v>2269.335</v>
      </c>
      <c r="AFC28" s="5">
        <v>1872.1089999999999</v>
      </c>
      <c r="AFD28" s="5">
        <v>1425.8630000000001</v>
      </c>
      <c r="AFE28" s="5">
        <v>1468.8119999999999</v>
      </c>
      <c r="AFF28" s="5">
        <v>1761.867</v>
      </c>
      <c r="AFG28" s="5">
        <v>1850.1990000000001</v>
      </c>
      <c r="AFH28" s="5">
        <v>1764.741</v>
      </c>
      <c r="AFI28" s="5">
        <v>1502.809</v>
      </c>
      <c r="AFJ28" s="5">
        <v>1220.4949999999999</v>
      </c>
      <c r="AFK28" s="5">
        <v>1035.144</v>
      </c>
      <c r="AFL28" s="5">
        <v>870.26900000000001</v>
      </c>
      <c r="AFM28" s="5">
        <v>684.03499999999997</v>
      </c>
      <c r="AFN28" s="5">
        <v>560.16</v>
      </c>
      <c r="AFO28" s="5">
        <v>364.221</v>
      </c>
      <c r="AFP28" s="5">
        <v>272.08300000000003</v>
      </c>
      <c r="AFQ28" s="5">
        <v>185.84399999999999</v>
      </c>
      <c r="AFR28" s="5">
        <v>90.055000000000007</v>
      </c>
      <c r="AFS28" s="5">
        <v>26.899000000000001</v>
      </c>
      <c r="AFT28" s="5">
        <v>4.3869999999999996</v>
      </c>
      <c r="AFU28" s="5">
        <v>0.45200000000000001</v>
      </c>
      <c r="AFV28" s="5">
        <v>2026.749</v>
      </c>
      <c r="AFW28" s="5">
        <v>2232.5309999999999</v>
      </c>
      <c r="AFX28" s="5">
        <v>2456.2080000000001</v>
      </c>
      <c r="AFY28" s="5">
        <v>2259.9769999999999</v>
      </c>
      <c r="AFZ28" s="5">
        <v>1859.694</v>
      </c>
      <c r="AGA28" s="5">
        <v>1410.6559999999999</v>
      </c>
      <c r="AGB28" s="5">
        <v>1451.5229999999999</v>
      </c>
      <c r="AGC28" s="5">
        <v>1741.105</v>
      </c>
      <c r="AGD28" s="5">
        <v>1824.6369999999999</v>
      </c>
      <c r="AGE28" s="5">
        <v>1733.2940000000001</v>
      </c>
      <c r="AGF28" s="5">
        <v>1466.4390000000001</v>
      </c>
      <c r="AGG28" s="5">
        <v>1179.2909999999999</v>
      </c>
      <c r="AGH28" s="5">
        <v>984.13</v>
      </c>
      <c r="AGI28" s="5">
        <v>805.03700000000003</v>
      </c>
      <c r="AGJ28" s="5">
        <v>603.48599999999999</v>
      </c>
      <c r="AGK28" s="5">
        <v>450.60399999999998</v>
      </c>
      <c r="AGL28" s="5">
        <v>243.43799999999999</v>
      </c>
      <c r="AGM28" s="5">
        <v>129.11199999999999</v>
      </c>
      <c r="AGN28" s="5">
        <v>50.212000000000003</v>
      </c>
      <c r="AGO28" s="5">
        <v>10.711</v>
      </c>
      <c r="AGP28" s="5">
        <v>1.0429999999999999</v>
      </c>
      <c r="AGQ28" s="5">
        <v>2212.779</v>
      </c>
      <c r="AGR28" s="5">
        <v>2146.6010000000001</v>
      </c>
      <c r="AGS28" s="5">
        <v>2014.2080000000001</v>
      </c>
      <c r="AGT28" s="5">
        <v>1936.1880000000001</v>
      </c>
      <c r="AGU28" s="5">
        <v>2008.4590000000001</v>
      </c>
      <c r="AGV28" s="5">
        <v>2208.9110000000001</v>
      </c>
      <c r="AGW28" s="5">
        <v>2424.3910000000001</v>
      </c>
      <c r="AGX28" s="5">
        <v>2223.0770000000002</v>
      </c>
      <c r="AGY28" s="5">
        <v>1822.0530000000001</v>
      </c>
      <c r="AGZ28" s="5">
        <v>1374.8810000000001</v>
      </c>
      <c r="AHA28" s="5">
        <v>1406.692</v>
      </c>
      <c r="AHB28" s="5">
        <v>1671.0989999999999</v>
      </c>
      <c r="AHC28" s="5">
        <v>1721.4269999999999</v>
      </c>
      <c r="AHD28" s="5">
        <v>1588.722</v>
      </c>
      <c r="AHE28" s="5">
        <v>1277.769</v>
      </c>
      <c r="AHF28" s="5">
        <v>933.14599999999996</v>
      </c>
      <c r="AHG28" s="5">
        <v>644.14599999999996</v>
      </c>
      <c r="AHH28" s="5">
        <v>365.92599999999999</v>
      </c>
      <c r="AHI28" s="5">
        <v>143.18199999999999</v>
      </c>
      <c r="AHJ28" s="5">
        <v>37.375</v>
      </c>
      <c r="AHK28" s="5">
        <v>4.141</v>
      </c>
      <c r="AHL28" s="5">
        <v>2135.2849999999999</v>
      </c>
      <c r="AHM28" s="5">
        <v>1753.3579999999999</v>
      </c>
      <c r="AHN28" s="5">
        <v>1449.31</v>
      </c>
      <c r="AHO28" s="5">
        <v>2910.3449999999998</v>
      </c>
      <c r="AHP28" s="5">
        <v>2999.837</v>
      </c>
      <c r="AHQ28" s="5">
        <v>3573.8780000000002</v>
      </c>
      <c r="AHR28" s="5">
        <v>4613.8909999999996</v>
      </c>
      <c r="AHS28" s="5">
        <v>3791.9110000000001</v>
      </c>
      <c r="AHT28" s="5">
        <v>2874.5410000000002</v>
      </c>
      <c r="AHU28" s="5">
        <v>3957.32</v>
      </c>
      <c r="AHV28" s="5">
        <v>4101.3230000000003</v>
      </c>
      <c r="AHW28" s="5">
        <v>4505.3630000000003</v>
      </c>
      <c r="AHX28" s="25">
        <v>4.7937341808889302</v>
      </c>
      <c r="AHY28" s="25">
        <v>3.0946224782635401</v>
      </c>
      <c r="AHZ28" s="25">
        <v>0.33449292809693099</v>
      </c>
      <c r="AIA28" s="25">
        <v>9.7321643303941201</v>
      </c>
      <c r="AIB28" s="25">
        <v>6.5575092101547501</v>
      </c>
      <c r="AIC28" s="25">
        <v>1.2104826402756601</v>
      </c>
      <c r="AID28" s="25">
        <v>12.4629690249514</v>
      </c>
      <c r="AIE28" s="25">
        <v>8.6896616404222708</v>
      </c>
      <c r="AIF28" s="25">
        <v>1.5269371354683601</v>
      </c>
      <c r="AIG28" s="25">
        <v>20.814535510949799</v>
      </c>
      <c r="AIH28" s="25">
        <v>15.2446775442153</v>
      </c>
      <c r="AII28" s="25">
        <v>3.4372245959510601</v>
      </c>
      <c r="AIJ28" s="25">
        <v>5.7694599771624198</v>
      </c>
      <c r="AIK28" s="25">
        <v>3.8058644540654498</v>
      </c>
      <c r="AIL28" s="25">
        <v>0.43042951437600602</v>
      </c>
      <c r="AIM28" s="25">
        <v>10.084861043354101</v>
      </c>
      <c r="AIN28" s="25">
        <v>6.9322243133744896</v>
      </c>
      <c r="AIO28" s="25">
        <v>1.4178626907990799</v>
      </c>
      <c r="AIP28" s="25">
        <v>13.1532471047108</v>
      </c>
      <c r="AIQ28" s="25">
        <v>9.2040703090147709</v>
      </c>
      <c r="AIR28" s="25">
        <v>1.7436522660204099</v>
      </c>
      <c r="AIS28" s="25">
        <v>22.263535501686</v>
      </c>
      <c r="AIT28" s="25">
        <v>16.556865097375699</v>
      </c>
      <c r="AIU28" s="25">
        <v>3.9607596482208098</v>
      </c>
      <c r="AIV28" s="31">
        <v>55.848212122066002</v>
      </c>
      <c r="AIW28" s="25">
        <v>53.878372626935203</v>
      </c>
      <c r="AIX28" s="25">
        <v>52.178576260297604</v>
      </c>
      <c r="AIY28" s="25">
        <v>49.294798452379403</v>
      </c>
      <c r="AIZ28" s="25">
        <v>49.591717714050603</v>
      </c>
      <c r="AJA28" s="26">
        <v>49.609711299080097</v>
      </c>
      <c r="AJB28" s="25">
        <v>79.056761533265501</v>
      </c>
      <c r="AJC28" s="25">
        <v>85.603230246801203</v>
      </c>
      <c r="AJD28" s="25">
        <v>91.649537352534793</v>
      </c>
      <c r="AJE28" s="25">
        <v>102.861160080822</v>
      </c>
      <c r="AJF28" s="25">
        <v>101.64657448771401</v>
      </c>
      <c r="AJG28" s="25">
        <v>101.573436694953</v>
      </c>
      <c r="AJH28" s="25">
        <v>99.077043726988904</v>
      </c>
      <c r="AJI28" s="25">
        <v>95.214723509932099</v>
      </c>
      <c r="AJJ28" s="25">
        <v>87.646109581967906</v>
      </c>
      <c r="AJK28" s="25">
        <v>76.5874659677621</v>
      </c>
      <c r="AJL28" s="25">
        <v>63.052704352447499</v>
      </c>
      <c r="AJM28" s="25">
        <v>51.773153487723903</v>
      </c>
      <c r="AJN28" s="25">
        <v>48.674537470828099</v>
      </c>
      <c r="AJO28" s="25">
        <v>52.837780827931901</v>
      </c>
      <c r="AJP28" s="25">
        <v>60.067689683548799</v>
      </c>
      <c r="AJQ28" s="25">
        <v>60.565409038805598</v>
      </c>
      <c r="AJR28" s="25">
        <v>56.704397559803702</v>
      </c>
      <c r="AJS28" s="25">
        <v>52.030935345379397</v>
      </c>
      <c r="AJT28" s="25">
        <v>51.133207812196801</v>
      </c>
      <c r="AJU28" s="25">
        <v>54.228679818062403</v>
      </c>
      <c r="AJV28" s="25">
        <v>59.494712633459102</v>
      </c>
      <c r="AJW28" s="25">
        <v>63.723298995697803</v>
      </c>
      <c r="AJX28" s="25">
        <v>64.811836738834899</v>
      </c>
      <c r="AJY28" s="25">
        <v>62.072130530639598</v>
      </c>
      <c r="AJZ28" s="25">
        <v>58.888237418221102</v>
      </c>
      <c r="AKA28" s="25">
        <v>59.503383134714099</v>
      </c>
      <c r="AKB28" s="25">
        <v>63.529079806546399</v>
      </c>
      <c r="AKC28" s="25">
        <v>69.254991218649494</v>
      </c>
      <c r="AKD28" s="25">
        <v>72.952294266332899</v>
      </c>
      <c r="AKE28" s="25">
        <v>74.320575097732103</v>
      </c>
      <c r="AKF28" s="25">
        <v>74.539429300263805</v>
      </c>
      <c r="AKG28" s="25">
        <v>92.213652337291094</v>
      </c>
      <c r="AKH28" s="25">
        <v>88.611687520081503</v>
      </c>
      <c r="AKI28" s="25">
        <v>81.342650681470801</v>
      </c>
      <c r="AKJ28" s="25">
        <v>70.189079791866206</v>
      </c>
      <c r="AKK28" s="25">
        <v>56.029332033207801</v>
      </c>
      <c r="AKL28" s="25">
        <v>44.3067440546886</v>
      </c>
      <c r="AKM28" s="25">
        <v>40.562560173443302</v>
      </c>
      <c r="AKN28" s="25">
        <v>43.875931547113197</v>
      </c>
      <c r="AKO28" s="25">
        <v>49.274459805385703</v>
      </c>
      <c r="AKP28" s="25">
        <v>48.198798697657303</v>
      </c>
      <c r="AKQ28" s="25">
        <v>42.6884347321785</v>
      </c>
      <c r="AKR28" s="25">
        <v>36.321555715533101</v>
      </c>
      <c r="AKS28" s="25">
        <v>33.2224936933397</v>
      </c>
      <c r="AKT28" s="25">
        <v>33.031410283412299</v>
      </c>
      <c r="AKU28" s="25">
        <v>34.144009376049901</v>
      </c>
      <c r="AKV28" s="25">
        <v>34.553422114548297</v>
      </c>
      <c r="AKW28" s="25">
        <v>33.294439766247997</v>
      </c>
      <c r="AKX28" s="25">
        <v>30.7774084592739</v>
      </c>
      <c r="AKY28" s="25">
        <v>28.519510262219899</v>
      </c>
      <c r="AKZ28" s="25">
        <v>27.690110690784199</v>
      </c>
      <c r="ALA28" s="25">
        <v>28.004157998246999</v>
      </c>
      <c r="ALB28" s="25">
        <v>28.690848765980899</v>
      </c>
      <c r="ALC28" s="25">
        <v>28.710399075036399</v>
      </c>
      <c r="ALD28" s="25">
        <v>28.0010568449399</v>
      </c>
      <c r="ALE28" s="25">
        <v>27.096058769585301</v>
      </c>
      <c r="ALF28" s="25">
        <v>6.8633913896977896</v>
      </c>
      <c r="ALG28" s="25">
        <v>6.60303598985056</v>
      </c>
      <c r="ALH28" s="25">
        <v>6.3034589004971604</v>
      </c>
      <c r="ALI28" s="25">
        <v>6.3983861758958698</v>
      </c>
      <c r="ALJ28" s="25">
        <v>7.0233723192396402</v>
      </c>
      <c r="ALK28" s="25">
        <v>7.4664094330352597</v>
      </c>
      <c r="ALL28" s="25">
        <v>8.1119772973847706</v>
      </c>
      <c r="ALM28" s="25">
        <v>8.9618492808187398</v>
      </c>
      <c r="ALN28" s="25">
        <v>10.7932298781631</v>
      </c>
      <c r="ALO28" s="25">
        <v>12.3666103411483</v>
      </c>
      <c r="ALP28" s="25">
        <v>14.015962827625099</v>
      </c>
      <c r="ALQ28" s="25">
        <v>15.7093796298463</v>
      </c>
      <c r="ALR28" s="25">
        <v>17.910714118857001</v>
      </c>
      <c r="ALS28" s="25">
        <v>21.197269534650101</v>
      </c>
      <c r="ALT28" s="25">
        <v>25.350703257409201</v>
      </c>
      <c r="ALU28" s="25">
        <v>29.169876881149399</v>
      </c>
      <c r="ALV28" s="25">
        <v>31.517396972586901</v>
      </c>
      <c r="ALW28" s="25">
        <v>31.294722071365701</v>
      </c>
      <c r="ALX28" s="25">
        <v>30.368727156001199</v>
      </c>
      <c r="ALY28" s="25">
        <v>31.813272443929801</v>
      </c>
      <c r="ALZ28" s="25">
        <v>35.524921808299403</v>
      </c>
      <c r="AMA28" s="25">
        <v>40.564142452668598</v>
      </c>
      <c r="AMB28" s="25">
        <v>44.2418951912965</v>
      </c>
      <c r="AMC28" s="25">
        <v>46.3195182527923</v>
      </c>
      <c r="AMD28" s="25">
        <v>47.4433705306785</v>
      </c>
    </row>
    <row r="29" spans="1:1018">
      <c r="A29" s="6" t="s">
        <v>82</v>
      </c>
      <c r="B29" s="5">
        <v>1685.501</v>
      </c>
      <c r="C29" s="5">
        <v>1758.8320000000001</v>
      </c>
      <c r="D29" s="5">
        <v>1836.0070000000001</v>
      </c>
      <c r="E29" s="5">
        <v>1914.2670000000001</v>
      </c>
      <c r="F29" s="5">
        <v>1989.838</v>
      </c>
      <c r="G29" s="5">
        <v>2060.0259999999998</v>
      </c>
      <c r="H29" s="5">
        <v>2123.6179999999999</v>
      </c>
      <c r="I29" s="5">
        <v>2181.364</v>
      </c>
      <c r="J29" s="5">
        <v>2234.915</v>
      </c>
      <c r="K29" s="5">
        <v>2286.8229999999999</v>
      </c>
      <c r="L29" s="5">
        <v>2338.9349999999999</v>
      </c>
      <c r="M29" s="5">
        <v>2391.8719999999998</v>
      </c>
      <c r="N29" s="5">
        <v>2444.9090000000001</v>
      </c>
      <c r="O29" s="5">
        <v>2496.9270000000001</v>
      </c>
      <c r="P29" s="5">
        <v>2546.2489999999998</v>
      </c>
      <c r="Q29" s="5">
        <v>2591.8159999999998</v>
      </c>
      <c r="R29" s="5">
        <v>2633.127</v>
      </c>
      <c r="S29" s="5">
        <v>2670.9279999999999</v>
      </c>
      <c r="T29" s="5">
        <v>2706.8020000000001</v>
      </c>
      <c r="U29" s="5">
        <v>2742.9720000000002</v>
      </c>
      <c r="V29" s="5">
        <v>2780.9789999999998</v>
      </c>
      <c r="W29" s="5">
        <v>2821.2669999999998</v>
      </c>
      <c r="X29" s="5">
        <v>2863.2249999999999</v>
      </c>
      <c r="Y29" s="5">
        <v>2906.0610000000001</v>
      </c>
      <c r="Z29" s="5">
        <v>2948.5549999999998</v>
      </c>
      <c r="AA29" s="5">
        <v>2989.68</v>
      </c>
      <c r="AB29" s="5">
        <v>3029.857</v>
      </c>
      <c r="AC29" s="5">
        <v>3069.17</v>
      </c>
      <c r="AD29" s="5">
        <v>3105.96</v>
      </c>
      <c r="AE29" s="5">
        <v>3138.0590000000002</v>
      </c>
      <c r="AF29" s="5">
        <v>3164.248</v>
      </c>
      <c r="AG29" s="5">
        <v>3183.328</v>
      </c>
      <c r="AH29" s="5">
        <v>3196.569</v>
      </c>
      <c r="AI29" s="5">
        <v>3208.2359999999999</v>
      </c>
      <c r="AJ29" s="5">
        <v>3224.1860000000001</v>
      </c>
      <c r="AK29" s="5">
        <v>3248.49</v>
      </c>
      <c r="AL29" s="5">
        <v>3282.817</v>
      </c>
      <c r="AM29" s="5">
        <v>3325.6</v>
      </c>
      <c r="AN29" s="5">
        <v>3373.7579999999998</v>
      </c>
      <c r="AO29" s="5">
        <v>3422.6190000000001</v>
      </c>
      <c r="AP29" s="5">
        <v>3468.7370000000001</v>
      </c>
      <c r="AQ29" s="5">
        <v>3511.2269999999999</v>
      </c>
      <c r="AR29" s="5">
        <v>3550.94</v>
      </c>
      <c r="AS29" s="5">
        <v>3588.3049999999998</v>
      </c>
      <c r="AT29" s="5">
        <v>3624.2550000000001</v>
      </c>
      <c r="AU29" s="5">
        <v>3659.4630000000002</v>
      </c>
      <c r="AV29" s="5">
        <v>3693.8560000000002</v>
      </c>
      <c r="AW29" s="5">
        <v>3727.0010000000002</v>
      </c>
      <c r="AX29" s="5">
        <v>3758.951</v>
      </c>
      <c r="AY29" s="5">
        <v>3789.7719999999999</v>
      </c>
      <c r="AZ29" s="5">
        <v>3819.4960000000001</v>
      </c>
      <c r="BA29" s="5">
        <v>3848.16</v>
      </c>
      <c r="BB29" s="5">
        <v>3875.788</v>
      </c>
      <c r="BC29" s="5">
        <v>3902.4659999999999</v>
      </c>
      <c r="BD29" s="5">
        <v>3928.3220000000001</v>
      </c>
      <c r="BE29" s="5">
        <v>3953.4369999999999</v>
      </c>
      <c r="BF29" s="5">
        <v>3977.8330000000001</v>
      </c>
      <c r="BG29" s="5">
        <v>4001.5189999999998</v>
      </c>
      <c r="BH29" s="5">
        <v>4024.4789999999998</v>
      </c>
      <c r="BI29" s="5">
        <v>4046.6819999999998</v>
      </c>
      <c r="BJ29" s="5">
        <v>4068.125</v>
      </c>
      <c r="BK29" s="5">
        <v>4088.7930000000001</v>
      </c>
      <c r="BL29" s="5">
        <v>4108.6589999999997</v>
      </c>
      <c r="BM29" s="5">
        <v>4127.6499999999996</v>
      </c>
      <c r="BN29" s="5">
        <v>4145.6809999999996</v>
      </c>
      <c r="BO29" s="5">
        <v>4162.6719999999996</v>
      </c>
      <c r="BP29" s="5">
        <v>4178.5929999999998</v>
      </c>
      <c r="BQ29" s="5">
        <v>4193.4279999999999</v>
      </c>
      <c r="BR29" s="5">
        <v>4207.0889999999999</v>
      </c>
      <c r="BS29" s="5">
        <v>4219.4849999999997</v>
      </c>
      <c r="BT29" s="5">
        <v>4230.5320000000002</v>
      </c>
      <c r="BU29" s="5">
        <v>4240.2290000000003</v>
      </c>
      <c r="BV29" s="5">
        <v>4248.5810000000001</v>
      </c>
      <c r="BW29" s="5">
        <v>4255.6049999999996</v>
      </c>
      <c r="BX29" s="5">
        <v>4261.3580000000002</v>
      </c>
      <c r="BY29" s="5">
        <v>4265.8549999999996</v>
      </c>
      <c r="BZ29" s="5">
        <v>4269.1260000000002</v>
      </c>
      <c r="CA29" s="5">
        <v>4271.25</v>
      </c>
      <c r="CB29" s="5">
        <v>4272.2780000000002</v>
      </c>
      <c r="CC29" s="5">
        <v>4272.3580000000002</v>
      </c>
      <c r="CD29" s="5">
        <v>4271.5789999999997</v>
      </c>
      <c r="CE29" s="5">
        <v>4270.0150000000003</v>
      </c>
      <c r="CF29" s="5">
        <v>4267.7280000000001</v>
      </c>
      <c r="CG29" s="5">
        <v>4264.8339999999998</v>
      </c>
      <c r="CH29" s="5">
        <v>4261.4399999999996</v>
      </c>
      <c r="CI29" s="5">
        <v>4257.6670000000004</v>
      </c>
      <c r="CJ29" s="5">
        <v>4253.58</v>
      </c>
      <c r="CK29" s="5">
        <v>4249.2179999999998</v>
      </c>
      <c r="CL29" s="5">
        <v>4244.6710000000003</v>
      </c>
      <c r="CM29" s="5">
        <v>4240.0200000000004</v>
      </c>
      <c r="CN29" s="5">
        <v>4235.3220000000001</v>
      </c>
      <c r="CO29" s="5">
        <v>4230.6220000000003</v>
      </c>
      <c r="CP29" s="5">
        <v>4225.9279999999999</v>
      </c>
      <c r="CQ29" s="5">
        <v>4221.2629999999999</v>
      </c>
      <c r="CR29" s="5">
        <v>4216.5870000000004</v>
      </c>
      <c r="CS29" s="5">
        <v>4211.915</v>
      </c>
      <c r="CT29" s="5">
        <v>4207.2280000000001</v>
      </c>
      <c r="CU29" s="5">
        <v>4202.5240000000003</v>
      </c>
      <c r="CV29" s="5">
        <v>4197.7569999999996</v>
      </c>
      <c r="CW29" s="5">
        <v>4192.8649999999998</v>
      </c>
      <c r="CX29" s="5">
        <v>4187.7879999999996</v>
      </c>
      <c r="CY29" s="5">
        <v>4182.5029999999997</v>
      </c>
      <c r="CZ29" s="5">
        <v>4176.9939999999997</v>
      </c>
      <c r="DA29" s="5">
        <v>4171.21</v>
      </c>
      <c r="DB29" s="5">
        <v>4165.0950000000003</v>
      </c>
      <c r="DC29" s="5">
        <v>4158.6189999999997</v>
      </c>
      <c r="DD29" s="5">
        <v>4151.7489999999998</v>
      </c>
      <c r="DE29" s="5">
        <v>4144.4799999999996</v>
      </c>
      <c r="DF29" s="5">
        <v>4136.759</v>
      </c>
      <c r="DG29" s="5">
        <v>4128.5680000000002</v>
      </c>
      <c r="DH29" s="5">
        <v>4119.8819999999996</v>
      </c>
      <c r="DI29" s="5">
        <v>4110.6930000000002</v>
      </c>
      <c r="DJ29" s="5">
        <v>4100.9989999999998</v>
      </c>
      <c r="DK29" s="5">
        <v>4090.819</v>
      </c>
      <c r="DL29" s="5">
        <v>4080.16</v>
      </c>
      <c r="DM29" s="5">
        <v>4069.0549999999998</v>
      </c>
      <c r="DN29" s="5">
        <v>4057.5169999999998</v>
      </c>
      <c r="DO29" s="5">
        <v>4045.5749999999998</v>
      </c>
      <c r="DP29" s="5">
        <v>4033.2530000000002</v>
      </c>
      <c r="DQ29" s="5">
        <v>4020.58</v>
      </c>
      <c r="DR29" s="5">
        <v>4007.5770000000002</v>
      </c>
      <c r="DS29" s="5">
        <v>1533.961</v>
      </c>
      <c r="DT29" s="5">
        <v>1588.9469999999999</v>
      </c>
      <c r="DU29" s="5">
        <v>1644.4359999999999</v>
      </c>
      <c r="DV29" s="5">
        <v>1700.415</v>
      </c>
      <c r="DW29" s="5">
        <v>1756.874</v>
      </c>
      <c r="DX29" s="5">
        <v>1813.7550000000001</v>
      </c>
      <c r="DY29" s="5">
        <v>1870.9829999999999</v>
      </c>
      <c r="DZ29" s="5">
        <v>1928.3530000000001</v>
      </c>
      <c r="EA29" s="5">
        <v>1985.5360000000001</v>
      </c>
      <c r="EB29" s="5">
        <v>2042.1120000000001</v>
      </c>
      <c r="EC29" s="5">
        <v>2097.7280000000001</v>
      </c>
      <c r="ED29" s="5">
        <v>2152.373</v>
      </c>
      <c r="EE29" s="5">
        <v>2205.9870000000001</v>
      </c>
      <c r="EF29" s="5">
        <v>2258.2069999999999</v>
      </c>
      <c r="EG29" s="5">
        <v>2308.6219999999998</v>
      </c>
      <c r="EH29" s="5">
        <v>2356.98</v>
      </c>
      <c r="EI29" s="5">
        <v>2403.0459999999998</v>
      </c>
      <c r="EJ29" s="5">
        <v>2447.08</v>
      </c>
      <c r="EK29" s="5">
        <v>2489.9720000000002</v>
      </c>
      <c r="EL29" s="5">
        <v>2532.9490000000001</v>
      </c>
      <c r="EM29" s="5">
        <v>2576.9140000000002</v>
      </c>
      <c r="EN29" s="5">
        <v>2621.982</v>
      </c>
      <c r="EO29" s="5">
        <v>2667.8719999999998</v>
      </c>
      <c r="EP29" s="5">
        <v>2714.4839999999999</v>
      </c>
      <c r="EQ29" s="5">
        <v>2761.6080000000002</v>
      </c>
      <c r="ER29" s="5">
        <v>2808.9349999999999</v>
      </c>
      <c r="ES29" s="5">
        <v>2857.0169999999998</v>
      </c>
      <c r="ET29" s="5">
        <v>2905.616</v>
      </c>
      <c r="EU29" s="5">
        <v>2952.78</v>
      </c>
      <c r="EV29" s="5">
        <v>2995.9279999999999</v>
      </c>
      <c r="EW29" s="5">
        <v>3033.4189999999999</v>
      </c>
      <c r="EX29" s="5">
        <v>3064.11</v>
      </c>
      <c r="EY29" s="5">
        <v>3089.1819999999998</v>
      </c>
      <c r="EZ29" s="5">
        <v>3112.114</v>
      </c>
      <c r="FA29" s="5">
        <v>3137.8530000000001</v>
      </c>
      <c r="FB29" s="5">
        <v>3169.8249999999998</v>
      </c>
      <c r="FC29" s="5">
        <v>3209.3429999999998</v>
      </c>
      <c r="FD29" s="5">
        <v>3255.123</v>
      </c>
      <c r="FE29" s="5">
        <v>3304.8069999999998</v>
      </c>
      <c r="FF29" s="5">
        <v>3354.8339999999998</v>
      </c>
      <c r="FG29" s="5">
        <v>3402.55</v>
      </c>
      <c r="FH29" s="5">
        <v>3447.3110000000001</v>
      </c>
      <c r="FI29" s="5">
        <v>3489.8090000000002</v>
      </c>
      <c r="FJ29" s="5">
        <v>3530.3510000000001</v>
      </c>
      <c r="FK29" s="5">
        <v>3569.6619999999998</v>
      </c>
      <c r="FL29" s="5">
        <v>3608.252</v>
      </c>
      <c r="FM29" s="5">
        <v>3646.058</v>
      </c>
      <c r="FN29" s="5">
        <v>3682.7869999999998</v>
      </c>
      <c r="FO29" s="5">
        <v>3718.46</v>
      </c>
      <c r="FP29" s="5">
        <v>3753.1619999999998</v>
      </c>
      <c r="FQ29" s="5">
        <v>3786.9180000000001</v>
      </c>
      <c r="FR29" s="5">
        <v>3819.7570000000001</v>
      </c>
      <c r="FS29" s="5">
        <v>3851.723</v>
      </c>
      <c r="FT29" s="5">
        <v>3882.8719999999998</v>
      </c>
      <c r="FU29" s="5">
        <v>3913.328</v>
      </c>
      <c r="FV29" s="5">
        <v>3943.1559999999999</v>
      </c>
      <c r="FW29" s="5">
        <v>3972.3919999999998</v>
      </c>
      <c r="FX29" s="5">
        <v>4001.011</v>
      </c>
      <c r="FY29" s="5">
        <v>4028.9830000000002</v>
      </c>
      <c r="FZ29" s="5">
        <v>4056.2890000000002</v>
      </c>
      <c r="GA29" s="5">
        <v>4082.8620000000001</v>
      </c>
      <c r="GB29" s="5">
        <v>4108.701</v>
      </c>
      <c r="GC29" s="5">
        <v>4133.7520000000004</v>
      </c>
      <c r="GD29" s="5">
        <v>4157.9229999999998</v>
      </c>
      <c r="GE29" s="5">
        <v>4181.1040000000003</v>
      </c>
      <c r="GF29" s="5">
        <v>4203.1859999999997</v>
      </c>
      <c r="GG29" s="5">
        <v>4224.1270000000004</v>
      </c>
      <c r="GH29" s="5">
        <v>4243.8739999999998</v>
      </c>
      <c r="GI29" s="5">
        <v>4262.33</v>
      </c>
      <c r="GJ29" s="5">
        <v>4279.3590000000004</v>
      </c>
      <c r="GK29" s="5">
        <v>4294.88</v>
      </c>
      <c r="GL29" s="5">
        <v>4308.8540000000003</v>
      </c>
      <c r="GM29" s="5">
        <v>4321.2740000000003</v>
      </c>
      <c r="GN29" s="5">
        <v>4332.116</v>
      </c>
      <c r="GO29" s="5">
        <v>4341.375</v>
      </c>
      <c r="GP29" s="5">
        <v>4349.0770000000002</v>
      </c>
      <c r="GQ29" s="5">
        <v>4355.2070000000003</v>
      </c>
      <c r="GR29" s="5">
        <v>4359.8149999999996</v>
      </c>
      <c r="GS29" s="5">
        <v>4362.9870000000001</v>
      </c>
      <c r="GT29" s="5">
        <v>4364.8059999999996</v>
      </c>
      <c r="GU29" s="5">
        <v>4365.3649999999998</v>
      </c>
      <c r="GV29" s="5">
        <v>4364.7349999999997</v>
      </c>
      <c r="GW29" s="5">
        <v>4362.9740000000002</v>
      </c>
      <c r="GX29" s="5">
        <v>4360.2060000000001</v>
      </c>
      <c r="GY29" s="5">
        <v>4356.5659999999998</v>
      </c>
      <c r="GZ29" s="5">
        <v>4352.1710000000003</v>
      </c>
      <c r="HA29" s="5">
        <v>4347.1040000000003</v>
      </c>
      <c r="HB29" s="5">
        <v>4341.43</v>
      </c>
      <c r="HC29" s="5">
        <v>4335.2479999999996</v>
      </c>
      <c r="HD29" s="5">
        <v>4328.652</v>
      </c>
      <c r="HE29" s="5">
        <v>4321.7079999999996</v>
      </c>
      <c r="HF29" s="5">
        <v>4314.5</v>
      </c>
      <c r="HG29" s="5">
        <v>4307.0450000000001</v>
      </c>
      <c r="HH29" s="5">
        <v>4299.4170000000004</v>
      </c>
      <c r="HI29" s="5">
        <v>4291.6480000000001</v>
      </c>
      <c r="HJ29" s="5">
        <v>4283.7830000000004</v>
      </c>
      <c r="HK29" s="5">
        <v>4275.8289999999997</v>
      </c>
      <c r="HL29" s="5">
        <v>4267.8109999999997</v>
      </c>
      <c r="HM29" s="5">
        <v>4259.6840000000002</v>
      </c>
      <c r="HN29" s="5">
        <v>4251.4219999999996</v>
      </c>
      <c r="HO29" s="5">
        <v>4242.9660000000003</v>
      </c>
      <c r="HP29" s="5">
        <v>4234.3209999999999</v>
      </c>
      <c r="HQ29" s="5">
        <v>4225.4650000000001</v>
      </c>
      <c r="HR29" s="5">
        <v>4216.3710000000001</v>
      </c>
      <c r="HS29" s="5">
        <v>4206.9920000000002</v>
      </c>
      <c r="HT29" s="5">
        <v>4197.2910000000002</v>
      </c>
      <c r="HU29" s="5">
        <v>4187.2560000000003</v>
      </c>
      <c r="HV29" s="5">
        <v>4176.8630000000003</v>
      </c>
      <c r="HW29" s="5">
        <v>4166.0879999999997</v>
      </c>
      <c r="HX29" s="5">
        <v>4154.902</v>
      </c>
      <c r="HY29" s="5">
        <v>4143.2749999999996</v>
      </c>
      <c r="HZ29" s="5">
        <v>4131.1980000000003</v>
      </c>
      <c r="IA29" s="5">
        <v>4118.6729999999998</v>
      </c>
      <c r="IB29" s="5">
        <v>4105.71</v>
      </c>
      <c r="IC29" s="5">
        <v>4092.328</v>
      </c>
      <c r="ID29" s="5">
        <v>4078.5239999999999</v>
      </c>
      <c r="IE29" s="5">
        <v>4064.337</v>
      </c>
      <c r="IF29" s="5">
        <v>4049.7660000000001</v>
      </c>
      <c r="IG29" s="5">
        <v>4034.84</v>
      </c>
      <c r="IH29" s="5">
        <v>4019.5659999999998</v>
      </c>
      <c r="II29" s="5">
        <v>4003.9630000000002</v>
      </c>
      <c r="IJ29" s="5">
        <v>3219.462</v>
      </c>
      <c r="IK29" s="5">
        <v>3347.779</v>
      </c>
      <c r="IL29" s="5">
        <v>3480.4430000000002</v>
      </c>
      <c r="IM29" s="5">
        <v>3614.6819999999998</v>
      </c>
      <c r="IN29" s="5">
        <v>3746.712</v>
      </c>
      <c r="IO29" s="5">
        <v>3873.7809999999999</v>
      </c>
      <c r="IP29" s="5">
        <v>3994.6010000000001</v>
      </c>
      <c r="IQ29" s="5">
        <v>4109.7169999999996</v>
      </c>
      <c r="IR29" s="5">
        <v>4220.451</v>
      </c>
      <c r="IS29" s="5">
        <v>4328.9350000000004</v>
      </c>
      <c r="IT29" s="5">
        <v>4436.6629999999996</v>
      </c>
      <c r="IU29" s="5">
        <v>4544.2449999999999</v>
      </c>
      <c r="IV29" s="5">
        <v>4650.8959999999997</v>
      </c>
      <c r="IW29" s="5">
        <v>4755.134</v>
      </c>
      <c r="IX29" s="5">
        <v>4854.8710000000001</v>
      </c>
      <c r="IY29" s="5">
        <v>4948.7960000000003</v>
      </c>
      <c r="IZ29" s="5">
        <v>5036.1729999999998</v>
      </c>
      <c r="JA29" s="5">
        <v>5118.0079999999998</v>
      </c>
      <c r="JB29" s="5">
        <v>5196.7740000000003</v>
      </c>
      <c r="JC29" s="5">
        <v>5275.9210000000003</v>
      </c>
      <c r="JD29" s="5">
        <v>5357.893</v>
      </c>
      <c r="JE29" s="5">
        <v>5443.2489999999998</v>
      </c>
      <c r="JF29" s="5">
        <v>5531.0969999999998</v>
      </c>
      <c r="JG29" s="5">
        <v>5620.5450000000001</v>
      </c>
      <c r="JH29" s="5">
        <v>5710.1629999999996</v>
      </c>
      <c r="JI29" s="5">
        <v>5798.6149999999998</v>
      </c>
      <c r="JJ29" s="5">
        <v>5886.8739999999998</v>
      </c>
      <c r="JK29" s="5">
        <v>5974.7860000000001</v>
      </c>
      <c r="JL29" s="5">
        <v>6058.74</v>
      </c>
      <c r="JM29" s="5">
        <v>6133.9870000000001</v>
      </c>
      <c r="JN29" s="5">
        <v>6197.6670000000004</v>
      </c>
      <c r="JO29" s="5">
        <v>6247.4380000000001</v>
      </c>
      <c r="JP29" s="5">
        <v>6285.7510000000002</v>
      </c>
      <c r="JQ29" s="5">
        <v>6320.35</v>
      </c>
      <c r="JR29" s="5">
        <v>6362.0389999999998</v>
      </c>
      <c r="JS29" s="5">
        <v>6418.3149999999996</v>
      </c>
      <c r="JT29" s="5">
        <v>6492.16</v>
      </c>
      <c r="JU29" s="5">
        <v>6580.723</v>
      </c>
      <c r="JV29" s="5">
        <v>6678.5649999999996</v>
      </c>
      <c r="JW29" s="5">
        <v>6777.4530000000004</v>
      </c>
      <c r="JX29" s="5">
        <v>6871.2870000000003</v>
      </c>
      <c r="JY29" s="5">
        <v>6958.5379999999996</v>
      </c>
      <c r="JZ29" s="5">
        <v>7040.7489999999998</v>
      </c>
      <c r="KA29" s="5">
        <v>7118.6559999999999</v>
      </c>
      <c r="KB29" s="5">
        <v>7193.9170000000004</v>
      </c>
      <c r="KC29" s="5">
        <v>7267.7150000000001</v>
      </c>
      <c r="KD29" s="5">
        <v>7339.9139999999998</v>
      </c>
      <c r="KE29" s="5">
        <v>7409.7879999999996</v>
      </c>
      <c r="KF29" s="5">
        <v>7477.4110000000001</v>
      </c>
      <c r="KG29" s="5">
        <v>7542.9340000000002</v>
      </c>
      <c r="KH29" s="5">
        <v>7606.4139999999998</v>
      </c>
      <c r="KI29" s="5">
        <v>7667.9170000000004</v>
      </c>
      <c r="KJ29" s="5">
        <v>7727.5110000000004</v>
      </c>
      <c r="KK29" s="5">
        <v>7785.3379999999997</v>
      </c>
      <c r="KL29" s="5">
        <v>7841.65</v>
      </c>
      <c r="KM29" s="5">
        <v>7896.5929999999998</v>
      </c>
      <c r="KN29" s="5">
        <v>7950.2250000000004</v>
      </c>
      <c r="KO29" s="5">
        <v>8002.53</v>
      </c>
      <c r="KP29" s="5">
        <v>8053.4620000000004</v>
      </c>
      <c r="KQ29" s="5">
        <v>8102.9709999999995</v>
      </c>
      <c r="KR29" s="5">
        <v>8150.9870000000001</v>
      </c>
      <c r="KS29" s="5">
        <v>8197.4940000000006</v>
      </c>
      <c r="KT29" s="5">
        <v>8242.4110000000001</v>
      </c>
      <c r="KU29" s="5">
        <v>8285.5730000000003</v>
      </c>
      <c r="KV29" s="5">
        <v>8326.7849999999999</v>
      </c>
      <c r="KW29" s="5">
        <v>8365.8580000000002</v>
      </c>
      <c r="KX29" s="5">
        <v>8402.7199999999993</v>
      </c>
      <c r="KY29" s="5">
        <v>8437.3019999999997</v>
      </c>
      <c r="KZ29" s="5">
        <v>8469.4189999999999</v>
      </c>
      <c r="LA29" s="5">
        <v>8498.8439999999991</v>
      </c>
      <c r="LB29" s="5">
        <v>8525.4120000000003</v>
      </c>
      <c r="LC29" s="5">
        <v>8549.0830000000005</v>
      </c>
      <c r="LD29" s="5">
        <v>8569.8549999999996</v>
      </c>
      <c r="LE29" s="5">
        <v>8587.7209999999995</v>
      </c>
      <c r="LF29" s="5">
        <v>8602.7330000000002</v>
      </c>
      <c r="LG29" s="5">
        <v>8614.9320000000007</v>
      </c>
      <c r="LH29" s="5">
        <v>8624.3330000000005</v>
      </c>
      <c r="LI29" s="5">
        <v>8631.0650000000005</v>
      </c>
      <c r="LJ29" s="5">
        <v>8635.2649999999994</v>
      </c>
      <c r="LK29" s="5">
        <v>8637.1640000000007</v>
      </c>
      <c r="LL29" s="5">
        <v>8636.9439999999995</v>
      </c>
      <c r="LM29" s="5">
        <v>8634.75</v>
      </c>
      <c r="LN29" s="5">
        <v>8630.7019999999993</v>
      </c>
      <c r="LO29" s="5">
        <v>8625.0400000000009</v>
      </c>
      <c r="LP29" s="5">
        <v>8618.0059999999994</v>
      </c>
      <c r="LQ29" s="5">
        <v>8609.8379999999997</v>
      </c>
      <c r="LR29" s="5">
        <v>8600.6839999999993</v>
      </c>
      <c r="LS29" s="5">
        <v>8590.6479999999992</v>
      </c>
      <c r="LT29" s="5">
        <v>8579.9189999999999</v>
      </c>
      <c r="LU29" s="5">
        <v>8568.6720000000005</v>
      </c>
      <c r="LV29" s="5">
        <v>8557.0300000000007</v>
      </c>
      <c r="LW29" s="5">
        <v>8545.1219999999994</v>
      </c>
      <c r="LX29" s="5">
        <v>8532.973</v>
      </c>
      <c r="LY29" s="5">
        <v>8520.68</v>
      </c>
      <c r="LZ29" s="5">
        <v>8508.2350000000006</v>
      </c>
      <c r="MA29" s="5">
        <v>8495.6980000000003</v>
      </c>
      <c r="MB29" s="5">
        <v>8483.0570000000007</v>
      </c>
      <c r="MC29" s="5">
        <v>8470.3349999999991</v>
      </c>
      <c r="MD29" s="5">
        <v>8457.4410000000007</v>
      </c>
      <c r="ME29" s="5">
        <v>8444.2870000000003</v>
      </c>
      <c r="MF29" s="5">
        <v>8430.7540000000008</v>
      </c>
      <c r="MG29" s="5">
        <v>8416.8240000000005</v>
      </c>
      <c r="MH29" s="5">
        <v>8402.4590000000007</v>
      </c>
      <c r="MI29" s="5">
        <v>8387.5810000000001</v>
      </c>
      <c r="MJ29" s="5">
        <v>8372.0869999999995</v>
      </c>
      <c r="MK29" s="5">
        <v>8355.91</v>
      </c>
      <c r="ML29" s="5">
        <v>8339.0049999999992</v>
      </c>
      <c r="MM29" s="5">
        <v>8321.3430000000008</v>
      </c>
      <c r="MN29" s="5">
        <v>8302.8469999999998</v>
      </c>
      <c r="MO29" s="5">
        <v>8283.4699999999993</v>
      </c>
      <c r="MP29" s="5">
        <v>8263.1569999999992</v>
      </c>
      <c r="MQ29" s="5">
        <v>8241.8909999999996</v>
      </c>
      <c r="MR29" s="5">
        <v>8219.6720000000005</v>
      </c>
      <c r="MS29" s="5">
        <v>8196.5290000000005</v>
      </c>
      <c r="MT29" s="5">
        <v>8172.4880000000003</v>
      </c>
      <c r="MU29" s="5">
        <v>8147.5789999999997</v>
      </c>
      <c r="MV29" s="5">
        <v>8121.8540000000003</v>
      </c>
      <c r="MW29" s="5">
        <v>8095.3410000000003</v>
      </c>
      <c r="MX29" s="5">
        <v>8068.0929999999998</v>
      </c>
      <c r="MY29" s="5">
        <v>8040.1459999999997</v>
      </c>
      <c r="MZ29" s="5">
        <v>8011.54</v>
      </c>
      <c r="NA29" s="16">
        <v>3.7</v>
      </c>
      <c r="NB29" s="16">
        <v>2.7130000000000001</v>
      </c>
      <c r="NC29" s="16">
        <v>2.1850000000000001</v>
      </c>
      <c r="ND29" s="16">
        <v>1.589</v>
      </c>
      <c r="NE29" s="16">
        <v>1.581</v>
      </c>
      <c r="NF29" s="16">
        <v>1.331</v>
      </c>
      <c r="NG29" s="16">
        <v>0.7</v>
      </c>
      <c r="NH29" s="16">
        <v>1.3640000000000001</v>
      </c>
      <c r="NI29" s="16">
        <v>1.1220000000000001</v>
      </c>
      <c r="NJ29" s="16">
        <v>0.91100000000000003</v>
      </c>
      <c r="NK29" s="16">
        <v>0.749</v>
      </c>
      <c r="NL29" s="16">
        <v>0.63400000000000001</v>
      </c>
      <c r="NM29" s="16">
        <v>0.52</v>
      </c>
      <c r="NN29" s="16">
        <v>0.378</v>
      </c>
      <c r="NO29" s="16">
        <v>0.20899999999999999</v>
      </c>
      <c r="NP29" s="16">
        <v>5.0999999999999997E-2</v>
      </c>
      <c r="NQ29" s="16">
        <v>-6.3E-2</v>
      </c>
      <c r="NR29" s="16">
        <v>-0.123</v>
      </c>
      <c r="NS29" s="16">
        <v>-0.14399999999999999</v>
      </c>
      <c r="NT29" s="16">
        <v>-0.153</v>
      </c>
      <c r="NU29" s="16">
        <v>-0.17799999999999999</v>
      </c>
      <c r="NV29" s="16">
        <v>-0.223</v>
      </c>
      <c r="NW29" s="16">
        <v>-0.28199999999999997</v>
      </c>
      <c r="NX29" s="182">
        <v>-0.33700000000000002</v>
      </c>
      <c r="NY29" s="16">
        <v>63.9</v>
      </c>
      <c r="NZ29" s="16">
        <v>65.930000000000007</v>
      </c>
      <c r="OA29" s="16">
        <v>67.81</v>
      </c>
      <c r="OB29" s="16">
        <v>68.83</v>
      </c>
      <c r="OC29" s="16">
        <v>69.55</v>
      </c>
      <c r="OD29" s="16">
        <v>70.14</v>
      </c>
      <c r="OE29" s="16">
        <v>68.87</v>
      </c>
      <c r="OF29" s="16">
        <v>69.900000000000006</v>
      </c>
      <c r="OG29" s="16">
        <v>70.61</v>
      </c>
      <c r="OH29" s="16">
        <v>71.34</v>
      </c>
      <c r="OI29" s="16">
        <v>72.08</v>
      </c>
      <c r="OJ29" s="16">
        <v>72.84</v>
      </c>
      <c r="OK29" s="16">
        <v>73.61</v>
      </c>
      <c r="OL29" s="16">
        <v>74.41</v>
      </c>
      <c r="OM29" s="16">
        <v>75.23</v>
      </c>
      <c r="ON29" s="16">
        <v>76.069999999999993</v>
      </c>
      <c r="OO29" s="16">
        <v>76.92</v>
      </c>
      <c r="OP29" s="16">
        <v>77.78</v>
      </c>
      <c r="OQ29" s="16">
        <v>78.67</v>
      </c>
      <c r="OR29" s="16">
        <v>79.540000000000006</v>
      </c>
      <c r="OS29" s="16">
        <v>80.400000000000006</v>
      </c>
      <c r="OT29" s="16">
        <v>81.25</v>
      </c>
      <c r="OU29" s="16">
        <v>82.04</v>
      </c>
      <c r="OV29" s="16">
        <v>82.75</v>
      </c>
      <c r="OW29" s="16">
        <v>67.53</v>
      </c>
      <c r="OX29" s="16">
        <v>69.41</v>
      </c>
      <c r="OY29" s="16">
        <v>71.17</v>
      </c>
      <c r="OZ29" s="16">
        <v>72.33</v>
      </c>
      <c r="PA29" s="16">
        <v>73.25</v>
      </c>
      <c r="PB29" s="16">
        <v>74.86</v>
      </c>
      <c r="PC29" s="16">
        <v>74.930000000000007</v>
      </c>
      <c r="PD29" s="16">
        <v>75.739999999999995</v>
      </c>
      <c r="PE29" s="16">
        <v>76.459999999999994</v>
      </c>
      <c r="PF29" s="16">
        <v>77.17</v>
      </c>
      <c r="PG29" s="16">
        <v>77.84</v>
      </c>
      <c r="PH29" s="16">
        <v>78.489999999999995</v>
      </c>
      <c r="PI29" s="16">
        <v>79.12</v>
      </c>
      <c r="PJ29" s="16">
        <v>79.73</v>
      </c>
      <c r="PK29" s="16">
        <v>80.34</v>
      </c>
      <c r="PL29" s="16">
        <v>80.94</v>
      </c>
      <c r="PM29" s="16">
        <v>81.52</v>
      </c>
      <c r="PN29" s="16">
        <v>82.09</v>
      </c>
      <c r="PO29" s="16">
        <v>82.65</v>
      </c>
      <c r="PP29" s="16">
        <v>83.21</v>
      </c>
      <c r="PQ29" s="16">
        <v>83.75</v>
      </c>
      <c r="PR29" s="16">
        <v>84.29</v>
      </c>
      <c r="PS29" s="16">
        <v>84.84</v>
      </c>
      <c r="PT29" s="16">
        <v>85.37</v>
      </c>
      <c r="PU29" s="16">
        <v>65.566999999999993</v>
      </c>
      <c r="PV29" s="16">
        <v>67.515000000000001</v>
      </c>
      <c r="PW29" s="16">
        <v>69.347999999999999</v>
      </c>
      <c r="PX29" s="16">
        <v>70.429000000000002</v>
      </c>
      <c r="PY29" s="16">
        <v>71.259</v>
      </c>
      <c r="PZ29" s="16">
        <v>72.334999999999994</v>
      </c>
      <c r="QA29" s="16">
        <v>71.736000000000004</v>
      </c>
      <c r="QB29" s="16">
        <v>72.700999999999993</v>
      </c>
      <c r="QC29" s="16">
        <v>73.438000000000002</v>
      </c>
      <c r="QD29" s="16">
        <v>74.168999999999997</v>
      </c>
      <c r="QE29" s="16">
        <v>74.887</v>
      </c>
      <c r="QF29" s="16">
        <v>75.602000000000004</v>
      </c>
      <c r="QG29" s="16">
        <v>76.314999999999998</v>
      </c>
      <c r="QH29" s="16">
        <v>77.03</v>
      </c>
      <c r="QI29" s="16">
        <v>77.751000000000005</v>
      </c>
      <c r="QJ29" s="16">
        <v>78.483999999999995</v>
      </c>
      <c r="QK29" s="16">
        <v>79.206999999999994</v>
      </c>
      <c r="QL29" s="16">
        <v>79.930000000000007</v>
      </c>
      <c r="QM29" s="16">
        <v>80.656000000000006</v>
      </c>
      <c r="QN29" s="16">
        <v>81.375</v>
      </c>
      <c r="QO29" s="16">
        <v>82.075000000000003</v>
      </c>
      <c r="QP29" s="16">
        <v>82.768000000000001</v>
      </c>
      <c r="QQ29" s="16">
        <v>83.432000000000002</v>
      </c>
      <c r="QR29" s="16">
        <v>84.049000000000007</v>
      </c>
      <c r="QS29" s="5">
        <v>50.994</v>
      </c>
      <c r="QT29" s="5">
        <v>41.180999999999997</v>
      </c>
      <c r="QU29" s="5">
        <v>32.912999999999997</v>
      </c>
      <c r="QV29" s="5">
        <v>26.466999999999999</v>
      </c>
      <c r="QW29" s="5">
        <v>21.462</v>
      </c>
      <c r="QX29" s="5">
        <v>17.581</v>
      </c>
      <c r="QY29" s="5">
        <v>12.959</v>
      </c>
      <c r="QZ29" s="5">
        <v>10.53</v>
      </c>
      <c r="RA29" s="5">
        <v>8.9749999999999996</v>
      </c>
      <c r="RB29" s="5">
        <v>7.8179999999999996</v>
      </c>
      <c r="RC29" s="5">
        <v>6.859</v>
      </c>
      <c r="RD29" s="5">
        <v>6.0620000000000003</v>
      </c>
      <c r="RE29" s="5">
        <v>5.39</v>
      </c>
      <c r="RF29" s="5">
        <v>4.819</v>
      </c>
      <c r="RG29" s="5">
        <v>4.3289999999999997</v>
      </c>
      <c r="RH29" s="5">
        <v>3.9140000000000001</v>
      </c>
      <c r="RI29" s="5">
        <v>3.5630000000000002</v>
      </c>
      <c r="RJ29" s="5">
        <v>3.2610000000000001</v>
      </c>
      <c r="RK29" s="5">
        <v>3.0030000000000001</v>
      </c>
      <c r="RL29" s="5">
        <v>2.7730000000000001</v>
      </c>
      <c r="RM29" s="5">
        <v>2.573</v>
      </c>
      <c r="RN29" s="5">
        <v>2.3959999999999999</v>
      </c>
      <c r="RO29" s="5">
        <v>2.2429999999999999</v>
      </c>
      <c r="RP29" s="5">
        <v>2.1429999999999998</v>
      </c>
      <c r="RQ29" s="5">
        <v>62.960999999999999</v>
      </c>
      <c r="RR29" s="5">
        <v>49.848999999999997</v>
      </c>
      <c r="RS29" s="5">
        <v>39.225999999999999</v>
      </c>
      <c r="RT29" s="5">
        <v>31.462</v>
      </c>
      <c r="RU29" s="5">
        <v>25.59</v>
      </c>
      <c r="RV29" s="5">
        <v>21.372</v>
      </c>
      <c r="RW29" s="5">
        <v>15.659000000000001</v>
      </c>
      <c r="RX29" s="5">
        <v>12.702</v>
      </c>
      <c r="RY29" s="5">
        <v>10.864000000000001</v>
      </c>
      <c r="RZ29" s="5">
        <v>9.484</v>
      </c>
      <c r="SA29" s="5">
        <v>8.3330000000000002</v>
      </c>
      <c r="SB29" s="5">
        <v>7.3710000000000004</v>
      </c>
      <c r="SC29" s="5">
        <v>6.556</v>
      </c>
      <c r="SD29" s="5">
        <v>5.86</v>
      </c>
      <c r="SE29" s="5">
        <v>5.26</v>
      </c>
      <c r="SF29" s="5">
        <v>4.7510000000000003</v>
      </c>
      <c r="SG29" s="5">
        <v>4.319</v>
      </c>
      <c r="SH29" s="5">
        <v>3.9470000000000001</v>
      </c>
      <c r="SI29" s="5">
        <v>3.6280000000000001</v>
      </c>
      <c r="SJ29" s="5">
        <v>3.3620000000000001</v>
      </c>
      <c r="SK29" s="5">
        <v>3.1309999999999998</v>
      </c>
      <c r="SL29" s="5">
        <v>2.9249999999999998</v>
      </c>
      <c r="SM29" s="5">
        <v>2.7450000000000001</v>
      </c>
      <c r="SN29" s="5">
        <v>2.62</v>
      </c>
      <c r="SO29" s="16">
        <v>6.6806000000000001</v>
      </c>
      <c r="SP29" s="16">
        <v>5.7119999999999997</v>
      </c>
      <c r="SQ29" s="16">
        <v>4.2149999999999999</v>
      </c>
      <c r="SR29" s="16">
        <v>3.2</v>
      </c>
      <c r="SS29" s="16">
        <v>2.64</v>
      </c>
      <c r="ST29" s="16">
        <v>2.5</v>
      </c>
      <c r="SU29" s="16">
        <v>2.4500000000000002</v>
      </c>
      <c r="SV29" s="16">
        <v>2.25</v>
      </c>
      <c r="SW29" s="16">
        <v>2.1145</v>
      </c>
      <c r="SX29" s="16">
        <v>2.0123000000000002</v>
      </c>
      <c r="SY29" s="16">
        <v>1.9306000000000001</v>
      </c>
      <c r="SZ29" s="16">
        <v>1.8769</v>
      </c>
      <c r="TA29" s="16">
        <v>1.8355999999999999</v>
      </c>
      <c r="TB29" s="16">
        <v>1.8075000000000001</v>
      </c>
      <c r="TC29" s="16">
        <v>1.788</v>
      </c>
      <c r="TD29" s="16">
        <v>1.7771999999999999</v>
      </c>
      <c r="TE29" s="16">
        <v>1.7719</v>
      </c>
      <c r="TF29" s="16">
        <v>1.7672000000000001</v>
      </c>
      <c r="TG29" s="16">
        <v>1.7626999999999999</v>
      </c>
      <c r="TH29" s="16">
        <v>1.7609999999999999</v>
      </c>
      <c r="TI29" s="16">
        <v>1.7592000000000001</v>
      </c>
      <c r="TJ29" s="16">
        <v>1.76</v>
      </c>
      <c r="TK29" s="16">
        <v>1.7608999999999999</v>
      </c>
      <c r="TL29" s="16">
        <v>1.7606999999999999</v>
      </c>
      <c r="TM29" s="5">
        <v>594.36599999999999</v>
      </c>
      <c r="TN29" s="5">
        <v>946.54600000000005</v>
      </c>
      <c r="TO29" s="5">
        <v>563.60500000000002</v>
      </c>
      <c r="TP29" s="5">
        <v>1025.1769999999999</v>
      </c>
      <c r="TQ29" s="5">
        <v>89.768000000000001</v>
      </c>
      <c r="TR29" s="5">
        <v>621.45100000000002</v>
      </c>
      <c r="TS29" s="5">
        <v>1113.828</v>
      </c>
      <c r="TT29" s="5">
        <v>761.39400000000001</v>
      </c>
      <c r="TU29" s="5">
        <v>1267.402</v>
      </c>
      <c r="TV29" s="5">
        <v>109.706</v>
      </c>
      <c r="TW29" s="5">
        <v>644.14300000000003</v>
      </c>
      <c r="TX29" s="5">
        <v>1208.0740000000001</v>
      </c>
      <c r="TY29" s="5">
        <v>948.2</v>
      </c>
      <c r="TZ29" s="5">
        <v>1498.1890000000001</v>
      </c>
      <c r="UA29" s="5">
        <v>138.05699999999999</v>
      </c>
      <c r="UB29" s="5">
        <v>601.72699999999998</v>
      </c>
      <c r="UC29" s="5">
        <v>1260.223</v>
      </c>
      <c r="UD29" s="5">
        <v>1110.2539999999999</v>
      </c>
      <c r="UE29" s="5">
        <v>1806.3119999999999</v>
      </c>
      <c r="UF29" s="5">
        <v>170.28</v>
      </c>
      <c r="UG29" s="5">
        <v>571.20399999999995</v>
      </c>
      <c r="UH29" s="5">
        <v>1242.6279999999999</v>
      </c>
      <c r="UI29" s="5">
        <v>1210.1079999999999</v>
      </c>
      <c r="UJ29" s="5">
        <v>2132.2339999999999</v>
      </c>
      <c r="UK29" s="5">
        <v>201.71899999999999</v>
      </c>
      <c r="UL29" s="5">
        <v>577.76800000000003</v>
      </c>
      <c r="UM29" s="5">
        <v>1171.4369999999999</v>
      </c>
      <c r="UN29" s="5">
        <v>1274.539</v>
      </c>
      <c r="UO29" s="5">
        <v>2543.7930000000001</v>
      </c>
      <c r="UP29" s="5">
        <v>231.078</v>
      </c>
      <c r="UQ29" s="5">
        <v>639.61900000000003</v>
      </c>
      <c r="UR29" s="5">
        <v>1142.394</v>
      </c>
      <c r="US29" s="5">
        <v>1234.8499999999999</v>
      </c>
      <c r="UT29" s="5">
        <v>2922.0880000000002</v>
      </c>
      <c r="UU29" s="5">
        <v>258.71600000000001</v>
      </c>
      <c r="UV29" s="5">
        <v>663.23900000000003</v>
      </c>
      <c r="UW29" s="5">
        <v>1189.595</v>
      </c>
      <c r="UX29" s="5">
        <v>1106.066</v>
      </c>
      <c r="UY29" s="5">
        <v>3187.3620000000001</v>
      </c>
      <c r="UZ29" s="5">
        <v>272.053</v>
      </c>
      <c r="VA29" s="5">
        <v>623.99800000000005</v>
      </c>
      <c r="VB29" s="5">
        <v>1285.172</v>
      </c>
      <c r="VC29" s="5">
        <v>1104.1759999999999</v>
      </c>
      <c r="VD29" s="5">
        <v>3546.9609999999998</v>
      </c>
      <c r="VE29" s="5">
        <v>310.98</v>
      </c>
      <c r="VF29" s="5">
        <v>584.96400000000006</v>
      </c>
      <c r="VG29" s="5">
        <v>1282.5519999999999</v>
      </c>
      <c r="VH29" s="5">
        <v>1178.6079999999999</v>
      </c>
      <c r="VI29" s="5">
        <v>3850.9119999999998</v>
      </c>
      <c r="VJ29" s="5">
        <v>370.67899999999997</v>
      </c>
      <c r="VK29" s="5">
        <v>550.03499999999997</v>
      </c>
      <c r="VL29" s="5">
        <v>1204.951</v>
      </c>
      <c r="VM29" s="5">
        <v>1274.23</v>
      </c>
      <c r="VN29" s="5">
        <v>4095.8609999999999</v>
      </c>
      <c r="VO29" s="5">
        <v>481.33699999999999</v>
      </c>
      <c r="VP29" s="5">
        <v>531.41300000000001</v>
      </c>
      <c r="VQ29" s="5">
        <v>1131.5170000000001</v>
      </c>
      <c r="VR29" s="5">
        <v>1272.1510000000001</v>
      </c>
      <c r="VS29" s="5">
        <v>4290.0870000000004</v>
      </c>
      <c r="VT29" s="5">
        <v>671.42499999999995</v>
      </c>
      <c r="VU29" s="5">
        <v>533.08500000000004</v>
      </c>
      <c r="VV29" s="5">
        <v>1078.3779999999999</v>
      </c>
      <c r="VW29" s="5">
        <v>1195.567</v>
      </c>
      <c r="VX29" s="5">
        <v>4427.79</v>
      </c>
      <c r="VY29" s="5">
        <v>916.16700000000003</v>
      </c>
      <c r="VZ29" s="5">
        <v>537.87</v>
      </c>
      <c r="WA29" s="5">
        <v>1061.7170000000001</v>
      </c>
      <c r="WB29" s="5">
        <v>1123.0319999999999</v>
      </c>
      <c r="WC29" s="5">
        <v>4465.6790000000001</v>
      </c>
      <c r="WD29" s="5">
        <v>1177.56</v>
      </c>
      <c r="WE29" s="5">
        <v>531.327</v>
      </c>
      <c r="WF29" s="5">
        <v>1068.3779999999999</v>
      </c>
      <c r="WG29" s="5">
        <v>1070.6320000000001</v>
      </c>
      <c r="WH29" s="5">
        <v>4460.826</v>
      </c>
      <c r="WI29" s="5">
        <v>1394.249</v>
      </c>
      <c r="WJ29" s="25">
        <v>18.4616560158188</v>
      </c>
      <c r="WK29" s="25">
        <v>29.4007508086755</v>
      </c>
      <c r="WL29" s="25">
        <v>17.506185816139499</v>
      </c>
      <c r="WM29" s="25">
        <v>49.349301218650801</v>
      </c>
      <c r="WN29" s="25">
        <v>31.843115402511401</v>
      </c>
      <c r="WO29" s="25">
        <v>4.5048209918303099</v>
      </c>
      <c r="WP29" s="25">
        <v>2.7882919568548998</v>
      </c>
      <c r="WQ29" s="25">
        <v>0.29613643521805799</v>
      </c>
      <c r="WR29" s="25">
        <v>16.042491818716702</v>
      </c>
      <c r="WS29" s="25">
        <v>28.752993522349399</v>
      </c>
      <c r="WT29" s="25">
        <v>19.6550605209742</v>
      </c>
      <c r="WU29" s="25">
        <v>52.372501181662102</v>
      </c>
      <c r="WV29" s="25">
        <v>32.717440660687799</v>
      </c>
      <c r="WW29" s="25">
        <v>4.6714824611923103</v>
      </c>
      <c r="WX29" s="25">
        <v>2.8320134772719499</v>
      </c>
      <c r="WY29" s="25">
        <v>0.29284050905304099</v>
      </c>
      <c r="WZ29" s="25">
        <v>14.518637092788</v>
      </c>
      <c r="XA29" s="25">
        <v>27.229338807116999</v>
      </c>
      <c r="XB29" s="25">
        <v>21.371918489188801</v>
      </c>
      <c r="XC29" s="25">
        <v>55.140293504374803</v>
      </c>
      <c r="XD29" s="25">
        <v>33.768375015186002</v>
      </c>
      <c r="XE29" s="25">
        <v>4.9789447609611104</v>
      </c>
      <c r="XF29" s="25">
        <v>3.1117305957202501</v>
      </c>
      <c r="XG29" s="25">
        <v>0.32414001243727603</v>
      </c>
      <c r="XH29" s="25">
        <v>12.1590584861449</v>
      </c>
      <c r="XI29" s="25">
        <v>25.465244475626001</v>
      </c>
      <c r="XJ29" s="25">
        <v>22.434830613345099</v>
      </c>
      <c r="XK29" s="25">
        <v>58.934860115470499</v>
      </c>
      <c r="XL29" s="25">
        <v>36.5000295021254</v>
      </c>
      <c r="XM29" s="25">
        <v>5.3668811565479801</v>
      </c>
      <c r="XN29" s="25">
        <v>3.44083692275859</v>
      </c>
      <c r="XO29" s="25">
        <v>0.36940298205866601</v>
      </c>
      <c r="XP29" s="25">
        <v>10.660981844915501</v>
      </c>
      <c r="XQ29" s="25">
        <v>23.192475101686401</v>
      </c>
      <c r="XR29" s="25">
        <v>22.585520091573301</v>
      </c>
      <c r="XS29" s="25">
        <v>62.381648905642599</v>
      </c>
      <c r="XT29" s="25">
        <v>39.796128814069299</v>
      </c>
      <c r="XU29" s="25">
        <v>5.7197670800816702</v>
      </c>
      <c r="XV29" s="25">
        <v>3.76489414775547</v>
      </c>
      <c r="XW29" s="25">
        <v>0.43718678219217899</v>
      </c>
      <c r="XX29" s="25">
        <v>9.9638965511592001</v>
      </c>
      <c r="XY29" s="25">
        <v>20.202013756733301</v>
      </c>
      <c r="XZ29" s="25">
        <v>21.980059031337699</v>
      </c>
      <c r="YA29" s="25">
        <v>65.849034640168398</v>
      </c>
      <c r="YB29" s="25">
        <v>43.868975608830702</v>
      </c>
      <c r="YC29" s="25">
        <v>5.9080487323266002</v>
      </c>
      <c r="YD29" s="25">
        <v>3.9850550519391299</v>
      </c>
      <c r="YE29" s="25">
        <v>0.53169593083865696</v>
      </c>
      <c r="YF29" s="25">
        <v>10.3203189200065</v>
      </c>
      <c r="YG29" s="25">
        <v>18.432645703617201</v>
      </c>
      <c r="YH29" s="25">
        <v>19.924432855137301</v>
      </c>
      <c r="YI29" s="25">
        <v>67.072625876801695</v>
      </c>
      <c r="YJ29" s="25">
        <v>47.148193021664397</v>
      </c>
      <c r="YK29" s="25">
        <v>5.9415583315463696</v>
      </c>
      <c r="YL29" s="25">
        <v>4.1744094995746002</v>
      </c>
      <c r="YM29" s="25">
        <v>0.62620337620591704</v>
      </c>
      <c r="YN29" s="25">
        <v>10.333537696420301</v>
      </c>
      <c r="YO29" s="25">
        <v>18.534381687405499</v>
      </c>
      <c r="YP29" s="25">
        <v>17.232965349939999</v>
      </c>
      <c r="YQ29" s="25">
        <v>66.893382453182795</v>
      </c>
      <c r="YR29" s="25">
        <v>49.6604171032428</v>
      </c>
      <c r="YS29" s="25">
        <v>6.3236690626745498</v>
      </c>
      <c r="YT29" s="25">
        <v>4.2386981629913798</v>
      </c>
      <c r="YU29" s="25">
        <v>0.69831412138544202</v>
      </c>
      <c r="YV29" s="25">
        <v>9.0812390750087992</v>
      </c>
      <c r="YW29" s="25">
        <v>18.7035121659159</v>
      </c>
      <c r="YX29" s="25">
        <v>16.0694204739229</v>
      </c>
      <c r="YY29" s="25">
        <v>67.689459048938005</v>
      </c>
      <c r="YZ29" s="25">
        <v>51.620038575015101</v>
      </c>
      <c r="ZA29" s="25">
        <v>6.9111361525140804</v>
      </c>
      <c r="ZB29" s="25">
        <v>4.5257897101372704</v>
      </c>
      <c r="ZC29" s="25">
        <v>0.75239180083731005</v>
      </c>
      <c r="ZD29" s="25">
        <v>8.0488021338205993</v>
      </c>
      <c r="ZE29" s="25">
        <v>17.647252265670801</v>
      </c>
      <c r="ZF29" s="25">
        <v>16.217036578897201</v>
      </c>
      <c r="ZG29" s="25">
        <v>69.203594252113604</v>
      </c>
      <c r="ZH29" s="25">
        <v>52.986557673216403</v>
      </c>
      <c r="ZI29" s="25">
        <v>8.27181583207377</v>
      </c>
      <c r="ZJ29" s="25">
        <v>5.1003513483949199</v>
      </c>
      <c r="ZK29" s="25">
        <v>0.80985564238553598</v>
      </c>
      <c r="ZL29" s="25">
        <v>7.2311998794701404</v>
      </c>
      <c r="ZM29" s="25">
        <v>15.8412492404437</v>
      </c>
      <c r="ZN29" s="25">
        <v>16.752046365080801</v>
      </c>
      <c r="ZO29" s="25">
        <v>70.599509834726305</v>
      </c>
      <c r="ZP29" s="25">
        <v>53.847463469645497</v>
      </c>
      <c r="ZQ29" s="25">
        <v>10.760918351275601</v>
      </c>
      <c r="ZR29" s="25">
        <v>6.3280410453598801</v>
      </c>
      <c r="ZS29" s="25">
        <v>0.85080827838190198</v>
      </c>
      <c r="ZT29" s="25">
        <v>6.7296491031005399</v>
      </c>
      <c r="ZU29" s="25">
        <v>14.329179685466899</v>
      </c>
      <c r="ZV29" s="25">
        <v>16.110124961486601</v>
      </c>
      <c r="ZW29" s="25">
        <v>70.438453647034905</v>
      </c>
      <c r="ZX29" s="25">
        <v>54.3283286855483</v>
      </c>
      <c r="ZY29" s="25">
        <v>13.964452770960801</v>
      </c>
      <c r="ZZ29" s="25">
        <v>8.5027175643977095</v>
      </c>
      <c r="AAA29" s="25">
        <v>1.0261893958571799</v>
      </c>
      <c r="AAB29" s="25">
        <v>6.5401282077863696</v>
      </c>
      <c r="AAC29" s="25">
        <v>13.2300296884291</v>
      </c>
      <c r="AAD29" s="25">
        <v>14.6677574139181</v>
      </c>
      <c r="AAE29" s="25">
        <v>68.989890426766706</v>
      </c>
      <c r="AAF29" s="25">
        <v>54.322133012848603</v>
      </c>
      <c r="AAG29" s="25">
        <v>17.346794934159501</v>
      </c>
      <c r="AAH29" s="25">
        <v>11.2399516770178</v>
      </c>
      <c r="AAI29" s="25">
        <v>1.2911565188363101</v>
      </c>
      <c r="AAJ29" s="25">
        <v>6.4293465177152198</v>
      </c>
      <c r="AAK29" s="25">
        <v>12.6910712565286</v>
      </c>
      <c r="AAL29" s="25">
        <v>13.423990701252601</v>
      </c>
      <c r="AAM29" s="25">
        <v>66.803799442926206</v>
      </c>
      <c r="AAN29" s="25">
        <v>53.3798087416736</v>
      </c>
      <c r="AAO29" s="25">
        <v>20.143767680493699</v>
      </c>
      <c r="AAP29" s="25">
        <v>14.075782782829901</v>
      </c>
      <c r="AAQ29" s="25">
        <v>1.7976279300939599</v>
      </c>
      <c r="AAR29" s="25">
        <v>6.2322735839628596</v>
      </c>
      <c r="AAS29" s="25">
        <v>12.531687618146799</v>
      </c>
      <c r="AAT29" s="25">
        <v>12.558126223107999</v>
      </c>
      <c r="AAU29" s="25">
        <v>64.882002183589506</v>
      </c>
      <c r="AAV29" s="25">
        <v>52.323875960481402</v>
      </c>
      <c r="AAW29" s="25">
        <v>22.367599360593999</v>
      </c>
      <c r="AAX29" s="25">
        <v>16.354036614300899</v>
      </c>
      <c r="AAY29" s="25">
        <v>2.6686452220725498</v>
      </c>
      <c r="AAZ29" s="5">
        <v>303.142</v>
      </c>
      <c r="ABA29" s="5">
        <v>266.41699999999997</v>
      </c>
      <c r="ABB29" s="5">
        <v>214.79300000000001</v>
      </c>
      <c r="ABC29" s="5">
        <v>160.495</v>
      </c>
      <c r="ABD29" s="5">
        <v>130.52000000000001</v>
      </c>
      <c r="ABE29" s="5">
        <v>117.953</v>
      </c>
      <c r="ABF29" s="5">
        <v>101.399</v>
      </c>
      <c r="ABG29" s="5">
        <v>88.260999999999996</v>
      </c>
      <c r="ABH29" s="5">
        <v>73.789000000000001</v>
      </c>
      <c r="ABI29" s="5">
        <v>62.947000000000003</v>
      </c>
      <c r="ABJ29" s="5">
        <v>51.863999999999997</v>
      </c>
      <c r="ABK29" s="5">
        <v>41.116999999999997</v>
      </c>
      <c r="ABL29" s="5">
        <v>28.34</v>
      </c>
      <c r="ABM29" s="5">
        <v>19.675000000000001</v>
      </c>
      <c r="ABN29" s="5">
        <v>13.2</v>
      </c>
      <c r="ABO29" s="5">
        <v>6.88</v>
      </c>
      <c r="ABP29" s="5">
        <v>3.347</v>
      </c>
      <c r="ABQ29" s="5">
        <v>1.135</v>
      </c>
      <c r="ABR29" s="5">
        <v>0.20699999999999999</v>
      </c>
      <c r="ABS29" s="5">
        <v>1.9E-2</v>
      </c>
      <c r="ABT29" s="5">
        <v>1E-3</v>
      </c>
      <c r="ABU29" s="5">
        <v>320.512</v>
      </c>
      <c r="ABV29" s="5">
        <v>339.62700000000001</v>
      </c>
      <c r="ABW29" s="5">
        <v>319.79899999999998</v>
      </c>
      <c r="ABX29" s="5">
        <v>287.88</v>
      </c>
      <c r="ABY29" s="5">
        <v>275.74900000000002</v>
      </c>
      <c r="ABZ29" s="5">
        <v>278.77100000000002</v>
      </c>
      <c r="ACA29" s="5">
        <v>292.65600000000001</v>
      </c>
      <c r="ACB29" s="5">
        <v>290.09100000000001</v>
      </c>
      <c r="ACC29" s="5">
        <v>287.06799999999998</v>
      </c>
      <c r="ACD29" s="5">
        <v>248.084</v>
      </c>
      <c r="ACE29" s="5">
        <v>189.732</v>
      </c>
      <c r="ACF29" s="5">
        <v>120.203</v>
      </c>
      <c r="ACG29" s="5">
        <v>78.168999999999997</v>
      </c>
      <c r="ACH29" s="5">
        <v>56.579000000000001</v>
      </c>
      <c r="ACI29" s="5">
        <v>36.405000000000001</v>
      </c>
      <c r="ACJ29" s="5">
        <v>26.512</v>
      </c>
      <c r="ACK29" s="5">
        <v>14.193</v>
      </c>
      <c r="ACL29" s="5">
        <v>5.35</v>
      </c>
      <c r="ACM29" s="5">
        <v>1.2050000000000001</v>
      </c>
      <c r="ACN29" s="5">
        <v>0.14399999999999999</v>
      </c>
      <c r="ACO29" s="5">
        <v>8.0000000000000002E-3</v>
      </c>
      <c r="ACP29" s="5">
        <v>282.572</v>
      </c>
      <c r="ACQ29" s="5">
        <v>299.702</v>
      </c>
      <c r="ACR29" s="5">
        <v>318.86200000000002</v>
      </c>
      <c r="ACS29" s="5">
        <v>337.05700000000002</v>
      </c>
      <c r="ACT29" s="5">
        <v>314.53800000000001</v>
      </c>
      <c r="ACU29" s="5">
        <v>280.608</v>
      </c>
      <c r="ACV29" s="5">
        <v>268.209</v>
      </c>
      <c r="ACW29" s="5">
        <v>271.27</v>
      </c>
      <c r="ACX29" s="5">
        <v>284.14</v>
      </c>
      <c r="ACY29" s="5">
        <v>279.67899999999997</v>
      </c>
      <c r="ACZ29" s="5">
        <v>273.03800000000001</v>
      </c>
      <c r="ADA29" s="5">
        <v>229.48</v>
      </c>
      <c r="ADB29" s="5">
        <v>167.13900000000001</v>
      </c>
      <c r="ADC29" s="5">
        <v>98.048000000000002</v>
      </c>
      <c r="ADD29" s="5">
        <v>56.607999999999997</v>
      </c>
      <c r="ADE29" s="5">
        <v>33.908999999999999</v>
      </c>
      <c r="ADF29" s="5">
        <v>15.881</v>
      </c>
      <c r="ADG29" s="5">
        <v>6.8630000000000004</v>
      </c>
      <c r="ADH29" s="5">
        <v>1.66</v>
      </c>
      <c r="ADI29" s="5">
        <v>0.216</v>
      </c>
      <c r="ADJ29" s="5">
        <v>1.7000000000000001E-2</v>
      </c>
      <c r="ADK29" s="5">
        <v>273.14400000000001</v>
      </c>
      <c r="ADL29" s="5">
        <v>275.94499999999999</v>
      </c>
      <c r="ADM29" s="5">
        <v>272.935</v>
      </c>
      <c r="ADN29" s="5">
        <v>270.80799999999999</v>
      </c>
      <c r="ADO29" s="5">
        <v>277.51</v>
      </c>
      <c r="ADP29" s="5">
        <v>291.58199999999999</v>
      </c>
      <c r="ADQ29" s="5">
        <v>307.32600000000002</v>
      </c>
      <c r="ADR29" s="5">
        <v>322.65600000000001</v>
      </c>
      <c r="ADS29" s="5">
        <v>299.74099999999999</v>
      </c>
      <c r="ADT29" s="5">
        <v>265.738</v>
      </c>
      <c r="ADU29" s="5">
        <v>250.77500000000001</v>
      </c>
      <c r="ADV29" s="5">
        <v>246.846</v>
      </c>
      <c r="ADW29" s="5">
        <v>246.14</v>
      </c>
      <c r="ADX29" s="5">
        <v>222.77500000000001</v>
      </c>
      <c r="ADY29" s="5">
        <v>189.67400000000001</v>
      </c>
      <c r="ADZ29" s="5">
        <v>127.73699999999999</v>
      </c>
      <c r="AEA29" s="5">
        <v>64.168000000000006</v>
      </c>
      <c r="AEB29" s="5">
        <v>20.170000000000002</v>
      </c>
      <c r="AEC29" s="5">
        <v>4.2480000000000002</v>
      </c>
      <c r="AED29" s="5">
        <v>0.57199999999999995</v>
      </c>
      <c r="AEE29" s="5">
        <v>4.2000000000000003E-2</v>
      </c>
      <c r="AEF29" s="5">
        <v>291.22399999999999</v>
      </c>
      <c r="AEG29" s="5">
        <v>257.488</v>
      </c>
      <c r="AEH29" s="5">
        <v>207.84800000000001</v>
      </c>
      <c r="AEI29" s="5">
        <v>154.137</v>
      </c>
      <c r="AEJ29" s="5">
        <v>118.453</v>
      </c>
      <c r="AEK29" s="5">
        <v>97.516999999999996</v>
      </c>
      <c r="AEL29" s="5">
        <v>75.486000000000004</v>
      </c>
      <c r="AEM29" s="5">
        <v>68.222999999999999</v>
      </c>
      <c r="AEN29" s="5">
        <v>60.042000000000002</v>
      </c>
      <c r="AEO29" s="5">
        <v>51.256999999999998</v>
      </c>
      <c r="AEP29" s="5">
        <v>43.795999999999999</v>
      </c>
      <c r="AEQ29" s="5">
        <v>36.262999999999998</v>
      </c>
      <c r="AER29" s="5">
        <v>26.922999999999998</v>
      </c>
      <c r="AES29" s="5">
        <v>19.698</v>
      </c>
      <c r="AET29" s="5">
        <v>13.093</v>
      </c>
      <c r="AEU29" s="5">
        <v>7.6879999999999997</v>
      </c>
      <c r="AEV29" s="5">
        <v>3.4710000000000001</v>
      </c>
      <c r="AEW29" s="5">
        <v>1.125</v>
      </c>
      <c r="AEX29" s="5">
        <v>0.20699999999999999</v>
      </c>
      <c r="AEY29" s="5">
        <v>2.1000000000000001E-2</v>
      </c>
      <c r="AEZ29" s="5">
        <v>1E-3</v>
      </c>
      <c r="AFA29" s="5">
        <v>303.48599999999999</v>
      </c>
      <c r="AFB29" s="5">
        <v>321.79599999999999</v>
      </c>
      <c r="AFC29" s="5">
        <v>303.95</v>
      </c>
      <c r="AFD29" s="5">
        <v>274.11500000000001</v>
      </c>
      <c r="AFE29" s="5">
        <v>266.43200000000002</v>
      </c>
      <c r="AFF29" s="5">
        <v>274.464</v>
      </c>
      <c r="AFG29" s="5">
        <v>292.584</v>
      </c>
      <c r="AFH29" s="5">
        <v>288.137</v>
      </c>
      <c r="AFI29" s="5">
        <v>277.48200000000003</v>
      </c>
      <c r="AFJ29" s="5">
        <v>236.566</v>
      </c>
      <c r="AFK29" s="5">
        <v>182.17500000000001</v>
      </c>
      <c r="AFL29" s="5">
        <v>125.044</v>
      </c>
      <c r="AFM29" s="5">
        <v>85.734999999999999</v>
      </c>
      <c r="AFN29" s="5">
        <v>63.776000000000003</v>
      </c>
      <c r="AFO29" s="5">
        <v>43.386000000000003</v>
      </c>
      <c r="AFP29" s="5">
        <v>32.622999999999998</v>
      </c>
      <c r="AFQ29" s="5">
        <v>19.707999999999998</v>
      </c>
      <c r="AFR29" s="5">
        <v>8.4220000000000006</v>
      </c>
      <c r="AFS29" s="5">
        <v>2.306</v>
      </c>
      <c r="AFT29" s="5">
        <v>0.33800000000000002</v>
      </c>
      <c r="AFU29" s="5">
        <v>2.5000000000000001E-2</v>
      </c>
      <c r="AFV29" s="5">
        <v>267.46300000000002</v>
      </c>
      <c r="AFW29" s="5">
        <v>283.94299999999998</v>
      </c>
      <c r="AFX29" s="5">
        <v>302.44400000000002</v>
      </c>
      <c r="AFY29" s="5">
        <v>320.62900000000002</v>
      </c>
      <c r="AFZ29" s="5">
        <v>302.00599999999997</v>
      </c>
      <c r="AGA29" s="5">
        <v>271.37700000000001</v>
      </c>
      <c r="AGB29" s="5">
        <v>263.31299999999999</v>
      </c>
      <c r="AGC29" s="5">
        <v>271.02199999999999</v>
      </c>
      <c r="AGD29" s="5">
        <v>288.30799999999999</v>
      </c>
      <c r="AGE29" s="5">
        <v>282.46699999999998</v>
      </c>
      <c r="AGF29" s="5">
        <v>269.47199999999998</v>
      </c>
      <c r="AGG29" s="5">
        <v>226.29499999999999</v>
      </c>
      <c r="AGH29" s="5">
        <v>170.04400000000001</v>
      </c>
      <c r="AGI29" s="5">
        <v>111.628</v>
      </c>
      <c r="AGJ29" s="5">
        <v>70.673000000000002</v>
      </c>
      <c r="AGK29" s="5">
        <v>45.755000000000003</v>
      </c>
      <c r="AGL29" s="5">
        <v>24.132999999999999</v>
      </c>
      <c r="AGM29" s="5">
        <v>11.702</v>
      </c>
      <c r="AGN29" s="5">
        <v>3.597</v>
      </c>
      <c r="AGO29" s="5">
        <v>0.6</v>
      </c>
      <c r="AGP29" s="5">
        <v>4.7E-2</v>
      </c>
      <c r="AGQ29" s="5">
        <v>258.18299999999999</v>
      </c>
      <c r="AGR29" s="5">
        <v>261.036</v>
      </c>
      <c r="AGS29" s="5">
        <v>258.46199999999999</v>
      </c>
      <c r="AGT29" s="5">
        <v>257.16000000000003</v>
      </c>
      <c r="AGU29" s="5">
        <v>265.154</v>
      </c>
      <c r="AGV29" s="5">
        <v>280.61700000000002</v>
      </c>
      <c r="AGW29" s="5">
        <v>297.80500000000001</v>
      </c>
      <c r="AGX29" s="5">
        <v>314.65600000000001</v>
      </c>
      <c r="AGY29" s="5">
        <v>295.32100000000003</v>
      </c>
      <c r="AGZ29" s="5">
        <v>263.98200000000003</v>
      </c>
      <c r="AHA29" s="5">
        <v>253.846</v>
      </c>
      <c r="AHB29" s="5">
        <v>257.25400000000002</v>
      </c>
      <c r="AHC29" s="5">
        <v>266.541</v>
      </c>
      <c r="AHD29" s="5">
        <v>249.22499999999999</v>
      </c>
      <c r="AHE29" s="5">
        <v>218.90299999999999</v>
      </c>
      <c r="AHF29" s="5">
        <v>158.422</v>
      </c>
      <c r="AHG29" s="5">
        <v>90.212000000000003</v>
      </c>
      <c r="AHH29" s="5">
        <v>36.125</v>
      </c>
      <c r="AHI29" s="5">
        <v>10.010999999999999</v>
      </c>
      <c r="AHJ29" s="5">
        <v>1.8169999999999999</v>
      </c>
      <c r="AHK29" s="5">
        <v>0.14799999999999999</v>
      </c>
      <c r="AHL29" s="5">
        <v>314.63200000000001</v>
      </c>
      <c r="AHM29" s="5">
        <v>248.97300000000001</v>
      </c>
      <c r="AHN29" s="5">
        <v>215.47</v>
      </c>
      <c r="AHO29" s="5">
        <v>561.995</v>
      </c>
      <c r="AHP29" s="5">
        <v>542.18100000000004</v>
      </c>
      <c r="AHQ29" s="5">
        <v>553.23500000000001</v>
      </c>
      <c r="AHR29" s="5">
        <v>657.68600000000004</v>
      </c>
      <c r="AHS29" s="5">
        <v>616.54399999999998</v>
      </c>
      <c r="AHT29" s="5">
        <v>551.98500000000001</v>
      </c>
      <c r="AHU29" s="5">
        <v>527.96799999999996</v>
      </c>
      <c r="AHV29" s="5">
        <v>542.66399999999999</v>
      </c>
      <c r="AHW29" s="5">
        <v>572.19899999999996</v>
      </c>
      <c r="AHX29" s="25">
        <v>4.31942787337415</v>
      </c>
      <c r="AHY29" s="25">
        <v>2.6380286929524202</v>
      </c>
      <c r="AHZ29" s="25">
        <v>0.279382806655113</v>
      </c>
      <c r="AIA29" s="25">
        <v>6.3009965875187399</v>
      </c>
      <c r="AIB29" s="25">
        <v>4.0474674211391601</v>
      </c>
      <c r="AIC29" s="25">
        <v>0.60252478063341197</v>
      </c>
      <c r="AID29" s="25">
        <v>9.9578844957554598</v>
      </c>
      <c r="AIE29" s="25">
        <v>5.5819406539501504</v>
      </c>
      <c r="AIF29" s="25">
        <v>0.64503274777614605</v>
      </c>
      <c r="AIG29" s="25">
        <v>20.6954113572477</v>
      </c>
      <c r="AIH29" s="25">
        <v>14.877230570528701</v>
      </c>
      <c r="AII29" s="25">
        <v>2.1084818646921901</v>
      </c>
      <c r="AIJ29" s="25">
        <v>4.7085290955897801</v>
      </c>
      <c r="AIK29" s="25">
        <v>2.9533997278939998</v>
      </c>
      <c r="AIL29" s="25">
        <v>0.31454515466820898</v>
      </c>
      <c r="AIM29" s="25">
        <v>7.5331442594524702</v>
      </c>
      <c r="AIN29" s="25">
        <v>5.0134164082820201</v>
      </c>
      <c r="AIO29" s="25">
        <v>0.90517406063099703</v>
      </c>
      <c r="AIP29" s="25">
        <v>11.5708605256306</v>
      </c>
      <c r="AIQ29" s="25">
        <v>7.0805599698752397</v>
      </c>
      <c r="AIR29" s="25">
        <v>1.05835404938792</v>
      </c>
      <c r="AIS29" s="25">
        <v>24.0147338225981</v>
      </c>
      <c r="AIT29" s="25">
        <v>17.808716425138801</v>
      </c>
      <c r="AIU29" s="25">
        <v>3.2204159371158201</v>
      </c>
      <c r="AIV29" s="31">
        <v>56.049831083334297</v>
      </c>
      <c r="AIW29" s="25">
        <v>54.600415142670201</v>
      </c>
      <c r="AIX29" s="25">
        <v>54.367322647637202</v>
      </c>
      <c r="AIY29" s="25">
        <v>52.823821746522697</v>
      </c>
      <c r="AIZ29" s="25">
        <v>50.732003860274602</v>
      </c>
      <c r="AJA29" s="26">
        <v>49.179777523726599</v>
      </c>
      <c r="AJB29" s="25">
        <v>78.4126697033592</v>
      </c>
      <c r="AJC29" s="25">
        <v>83.148790606630598</v>
      </c>
      <c r="AJD29" s="25">
        <v>83.934016115001896</v>
      </c>
      <c r="AJE29" s="25">
        <v>89.308529170521197</v>
      </c>
      <c r="AJF29" s="25">
        <v>97.114232419083507</v>
      </c>
      <c r="AJG29" s="25">
        <v>103.335608730144</v>
      </c>
      <c r="AJH29" s="25">
        <v>102.63711446882</v>
      </c>
      <c r="AJI29" s="25">
        <v>90.939897357841801</v>
      </c>
      <c r="AJJ29" s="25">
        <v>81.355581634809496</v>
      </c>
      <c r="AJK29" s="25">
        <v>69.678862059010498</v>
      </c>
      <c r="AJL29" s="25">
        <v>60.303553615997401</v>
      </c>
      <c r="AJM29" s="25">
        <v>51.862514836321203</v>
      </c>
      <c r="AJN29" s="25">
        <v>49.092120209635098</v>
      </c>
      <c r="AJO29" s="25">
        <v>49.4916183525146</v>
      </c>
      <c r="AJP29" s="25">
        <v>47.7334896822003</v>
      </c>
      <c r="AJQ29" s="25">
        <v>44.501165121124899</v>
      </c>
      <c r="AJR29" s="25">
        <v>41.644042903555999</v>
      </c>
      <c r="AJS29" s="25">
        <v>41.967909319953598</v>
      </c>
      <c r="AJT29" s="25">
        <v>44.948773481747601</v>
      </c>
      <c r="AJU29" s="25">
        <v>49.692084632753399</v>
      </c>
      <c r="AJV29" s="25">
        <v>54.125946540676999</v>
      </c>
      <c r="AJW29" s="25">
        <v>57.297176790093403</v>
      </c>
      <c r="AJX29" s="25">
        <v>58.172056125530503</v>
      </c>
      <c r="AJY29" s="25">
        <v>57.941091817231801</v>
      </c>
      <c r="AJZ29" s="25">
        <v>58.292591832782101</v>
      </c>
      <c r="AKA29" s="25">
        <v>60.855297413008003</v>
      </c>
      <c r="AKB29" s="25">
        <v>65.1045607867283</v>
      </c>
      <c r="AKC29" s="25">
        <v>68.601556494034497</v>
      </c>
      <c r="AKD29" s="25">
        <v>70.8727205426962</v>
      </c>
      <c r="AKE29" s="25">
        <v>71.860556259608103</v>
      </c>
      <c r="AKF29" s="25">
        <v>72.305967759384103</v>
      </c>
      <c r="AKG29" s="25">
        <v>96.987000104482604</v>
      </c>
      <c r="AKH29" s="25">
        <v>85.532453731178506</v>
      </c>
      <c r="AKI29" s="25">
        <v>75.712284514032703</v>
      </c>
      <c r="AKJ29" s="25">
        <v>63.840489123167501</v>
      </c>
      <c r="AKK29" s="25">
        <v>54.268294507264699</v>
      </c>
      <c r="AKL29" s="25">
        <v>45.810710016834598</v>
      </c>
      <c r="AKM29" s="25">
        <v>42.868404580486903</v>
      </c>
      <c r="AKN29" s="25">
        <v>43.155119871580503</v>
      </c>
      <c r="AKO29" s="25">
        <v>41.047382607736601</v>
      </c>
      <c r="AKP29" s="25">
        <v>37.131097997423197</v>
      </c>
      <c r="AKQ29" s="25">
        <v>32.680749730311803</v>
      </c>
      <c r="AKR29" s="25">
        <v>29.8967789583977</v>
      </c>
      <c r="AKS29" s="25">
        <v>28.656601385969299</v>
      </c>
      <c r="AKT29" s="25">
        <v>28.621751956757102</v>
      </c>
      <c r="AKU29" s="25">
        <v>28.9201328112769</v>
      </c>
      <c r="AKV29" s="25">
        <v>28.781648432648598</v>
      </c>
      <c r="AKW29" s="25">
        <v>27.868862666501101</v>
      </c>
      <c r="AKX29" s="25">
        <v>26.6699466200429</v>
      </c>
      <c r="AKY29" s="25">
        <v>25.844796109978301</v>
      </c>
      <c r="AKZ29" s="25">
        <v>25.781612995207102</v>
      </c>
      <c r="ALA29" s="25">
        <v>26.241169752259601</v>
      </c>
      <c r="ALB29" s="25">
        <v>26.562093296825498</v>
      </c>
      <c r="ALC29" s="25">
        <v>26.501352914841299</v>
      </c>
      <c r="ALD29" s="25">
        <v>26.092113411890999</v>
      </c>
      <c r="ALE29" s="25">
        <v>25.662331025823502</v>
      </c>
      <c r="ALF29" s="25">
        <v>5.65011436433696</v>
      </c>
      <c r="ALG29" s="25">
        <v>5.4074436266632997</v>
      </c>
      <c r="ALH29" s="25">
        <v>5.6432971207767801</v>
      </c>
      <c r="ALI29" s="25">
        <v>5.8383729358430498</v>
      </c>
      <c r="ALJ29" s="25">
        <v>6.0352591087327401</v>
      </c>
      <c r="ALK29" s="25">
        <v>6.0518048194866196</v>
      </c>
      <c r="ALL29" s="25">
        <v>6.2237156291481899</v>
      </c>
      <c r="ALM29" s="25">
        <v>6.3364984809341198</v>
      </c>
      <c r="ALN29" s="25">
        <v>6.6861070744637301</v>
      </c>
      <c r="ALO29" s="25">
        <v>7.3700671237016602</v>
      </c>
      <c r="ALP29" s="25">
        <v>8.9632931732441801</v>
      </c>
      <c r="ALQ29" s="25">
        <v>12.0711303615559</v>
      </c>
      <c r="ALR29" s="25">
        <v>16.292172095778401</v>
      </c>
      <c r="ALS29" s="25">
        <v>21.070332675996301</v>
      </c>
      <c r="ALT29" s="25">
        <v>25.205813729400099</v>
      </c>
      <c r="ALU29" s="25">
        <v>28.515528357444801</v>
      </c>
      <c r="ALV29" s="25">
        <v>30.303193459029401</v>
      </c>
      <c r="ALW29" s="25">
        <v>31.271145197188901</v>
      </c>
      <c r="ALX29" s="25">
        <v>32.447795722803797</v>
      </c>
      <c r="ALY29" s="25">
        <v>35.073684417800898</v>
      </c>
      <c r="ALZ29" s="25">
        <v>38.863391034468698</v>
      </c>
      <c r="AMA29" s="25">
        <v>42.039463197209002</v>
      </c>
      <c r="AMB29" s="25">
        <v>44.371367627854802</v>
      </c>
      <c r="AMC29" s="25">
        <v>45.768442847717097</v>
      </c>
      <c r="AMD29" s="25">
        <v>46.643636733560598</v>
      </c>
    </row>
    <row r="30" spans="1:1018">
      <c r="A30" s="6" t="s">
        <v>83</v>
      </c>
      <c r="B30" s="5">
        <v>9942.4650000000001</v>
      </c>
      <c r="C30" s="5">
        <v>10190.416999999999</v>
      </c>
      <c r="D30" s="5">
        <v>10445.129999999999</v>
      </c>
      <c r="E30" s="5">
        <v>10702.986999999999</v>
      </c>
      <c r="F30" s="5">
        <v>10959.297</v>
      </c>
      <c r="G30" s="5">
        <v>11210.534</v>
      </c>
      <c r="H30" s="5">
        <v>11454.797</v>
      </c>
      <c r="I30" s="5">
        <v>11692.228999999999</v>
      </c>
      <c r="J30" s="5">
        <v>11923.763999999999</v>
      </c>
      <c r="K30" s="5">
        <v>12151.26</v>
      </c>
      <c r="L30" s="5">
        <v>12375.888000000001</v>
      </c>
      <c r="M30" s="5">
        <v>12597.977999999999</v>
      </c>
      <c r="N30" s="5">
        <v>12816.343000000001</v>
      </c>
      <c r="O30" s="5">
        <v>13028.959000000001</v>
      </c>
      <c r="P30" s="5">
        <v>13233.124</v>
      </c>
      <c r="Q30" s="5">
        <v>13427.079</v>
      </c>
      <c r="R30" s="5">
        <v>13610.482</v>
      </c>
      <c r="S30" s="5">
        <v>13784.496999999999</v>
      </c>
      <c r="T30" s="5">
        <v>13950.703</v>
      </c>
      <c r="U30" s="5">
        <v>14111.427</v>
      </c>
      <c r="V30" s="5">
        <v>14268.731</v>
      </c>
      <c r="W30" s="5">
        <v>14423.683999999999</v>
      </c>
      <c r="X30" s="5">
        <v>14577.127</v>
      </c>
      <c r="Y30" s="5">
        <v>14730.678</v>
      </c>
      <c r="Z30" s="5">
        <v>14886.096</v>
      </c>
      <c r="AA30" s="5">
        <v>15045.103999999999</v>
      </c>
      <c r="AB30" s="5">
        <v>15207.578</v>
      </c>
      <c r="AC30" s="5">
        <v>15374.596</v>
      </c>
      <c r="AD30" s="5">
        <v>15550.343999999999</v>
      </c>
      <c r="AE30" s="5">
        <v>15740.013000000001</v>
      </c>
      <c r="AF30" s="5">
        <v>15946.819</v>
      </c>
      <c r="AG30" s="5">
        <v>16172.843000000001</v>
      </c>
      <c r="AH30" s="5">
        <v>16415.741999999998</v>
      </c>
      <c r="AI30" s="5">
        <v>16668.892</v>
      </c>
      <c r="AJ30" s="5">
        <v>16922.958999999999</v>
      </c>
      <c r="AK30" s="5">
        <v>17171.039000000001</v>
      </c>
      <c r="AL30" s="5">
        <v>17410.483</v>
      </c>
      <c r="AM30" s="5">
        <v>17642.593000000001</v>
      </c>
      <c r="AN30" s="5">
        <v>17869.042000000001</v>
      </c>
      <c r="AO30" s="5">
        <v>18093.062999999998</v>
      </c>
      <c r="AP30" s="5">
        <v>18316.886999999999</v>
      </c>
      <c r="AQ30" s="5">
        <v>18540.513999999999</v>
      </c>
      <c r="AR30" s="5">
        <v>18762.419000000002</v>
      </c>
      <c r="AS30" s="5">
        <v>18981.562000000002</v>
      </c>
      <c r="AT30" s="5">
        <v>19196.503000000001</v>
      </c>
      <c r="AU30" s="5">
        <v>19406.168000000001</v>
      </c>
      <c r="AV30" s="5">
        <v>19610.187999999998</v>
      </c>
      <c r="AW30" s="5">
        <v>19808.735000000001</v>
      </c>
      <c r="AX30" s="5">
        <v>20001.973999999998</v>
      </c>
      <c r="AY30" s="5">
        <v>20190.235000000001</v>
      </c>
      <c r="AZ30" s="5">
        <v>20373.804</v>
      </c>
      <c r="BA30" s="5">
        <v>20552.666000000001</v>
      </c>
      <c r="BB30" s="5">
        <v>20726.706999999999</v>
      </c>
      <c r="BC30" s="5">
        <v>20896.031999999999</v>
      </c>
      <c r="BD30" s="5">
        <v>21060.802</v>
      </c>
      <c r="BE30" s="5">
        <v>21221.132000000001</v>
      </c>
      <c r="BF30" s="5">
        <v>21377.098999999998</v>
      </c>
      <c r="BG30" s="5">
        <v>21528.74</v>
      </c>
      <c r="BH30" s="5">
        <v>21676.16</v>
      </c>
      <c r="BI30" s="5">
        <v>21819.485000000001</v>
      </c>
      <c r="BJ30" s="5">
        <v>21958.79</v>
      </c>
      <c r="BK30" s="5">
        <v>22094.143</v>
      </c>
      <c r="BL30" s="5">
        <v>22225.562000000002</v>
      </c>
      <c r="BM30" s="5">
        <v>22353.116999999998</v>
      </c>
      <c r="BN30" s="5">
        <v>22476.824000000001</v>
      </c>
      <c r="BO30" s="5">
        <v>22596.71</v>
      </c>
      <c r="BP30" s="5">
        <v>22712.796999999999</v>
      </c>
      <c r="BQ30" s="5">
        <v>22825.062999999998</v>
      </c>
      <c r="BR30" s="5">
        <v>22933.499</v>
      </c>
      <c r="BS30" s="5">
        <v>23038.066999999999</v>
      </c>
      <c r="BT30" s="5">
        <v>23138.727999999999</v>
      </c>
      <c r="BU30" s="5">
        <v>23235.439999999999</v>
      </c>
      <c r="BV30" s="5">
        <v>23328.178</v>
      </c>
      <c r="BW30" s="5">
        <v>23416.827000000001</v>
      </c>
      <c r="BX30" s="5">
        <v>23501.313999999998</v>
      </c>
      <c r="BY30" s="5">
        <v>23581.548999999999</v>
      </c>
      <c r="BZ30" s="5">
        <v>23657.455999999998</v>
      </c>
      <c r="CA30" s="5">
        <v>23728.982</v>
      </c>
      <c r="CB30" s="5">
        <v>23796.008000000002</v>
      </c>
      <c r="CC30" s="5">
        <v>23858.407999999999</v>
      </c>
      <c r="CD30" s="5">
        <v>23916.076000000001</v>
      </c>
      <c r="CE30" s="5">
        <v>23968.952000000001</v>
      </c>
      <c r="CF30" s="5">
        <v>24017.002</v>
      </c>
      <c r="CG30" s="5">
        <v>24060.113000000001</v>
      </c>
      <c r="CH30" s="5">
        <v>24098.194</v>
      </c>
      <c r="CI30" s="5">
        <v>24131.181</v>
      </c>
      <c r="CJ30" s="5">
        <v>24159.048999999999</v>
      </c>
      <c r="CK30" s="5">
        <v>24181.821</v>
      </c>
      <c r="CL30" s="5">
        <v>24199.507000000001</v>
      </c>
      <c r="CM30" s="5">
        <v>24212.12</v>
      </c>
      <c r="CN30" s="5">
        <v>24219.708999999999</v>
      </c>
      <c r="CO30" s="5">
        <v>24222.329000000002</v>
      </c>
      <c r="CP30" s="5">
        <v>24220.075000000001</v>
      </c>
      <c r="CQ30" s="5">
        <v>24213.072</v>
      </c>
      <c r="CR30" s="5">
        <v>24201.499</v>
      </c>
      <c r="CS30" s="5">
        <v>24185.543000000001</v>
      </c>
      <c r="CT30" s="5">
        <v>24165.292000000001</v>
      </c>
      <c r="CU30" s="5">
        <v>24140.894</v>
      </c>
      <c r="CV30" s="5">
        <v>24112.591</v>
      </c>
      <c r="CW30" s="5">
        <v>24080.612000000001</v>
      </c>
      <c r="CX30" s="5">
        <v>24045.188999999998</v>
      </c>
      <c r="CY30" s="5">
        <v>24006.448</v>
      </c>
      <c r="CZ30" s="5">
        <v>23964.510999999999</v>
      </c>
      <c r="DA30" s="5">
        <v>23919.588</v>
      </c>
      <c r="DB30" s="5">
        <v>23871.94</v>
      </c>
      <c r="DC30" s="5">
        <v>23821.731</v>
      </c>
      <c r="DD30" s="5">
        <v>23769.078000000001</v>
      </c>
      <c r="DE30" s="5">
        <v>23714.008999999998</v>
      </c>
      <c r="DF30" s="5">
        <v>23656.496999999999</v>
      </c>
      <c r="DG30" s="5">
        <v>23596.41</v>
      </c>
      <c r="DH30" s="5">
        <v>23533.690999999999</v>
      </c>
      <c r="DI30" s="5">
        <v>23468.286</v>
      </c>
      <c r="DJ30" s="5">
        <v>23400.226999999999</v>
      </c>
      <c r="DK30" s="5">
        <v>23329.523000000001</v>
      </c>
      <c r="DL30" s="5">
        <v>23256.215</v>
      </c>
      <c r="DM30" s="5">
        <v>23180.275000000001</v>
      </c>
      <c r="DN30" s="5">
        <v>23101.652999999998</v>
      </c>
      <c r="DO30" s="5">
        <v>23020.252</v>
      </c>
      <c r="DP30" s="5">
        <v>22935.917000000001</v>
      </c>
      <c r="DQ30" s="5">
        <v>22848.472000000002</v>
      </c>
      <c r="DR30" s="5">
        <v>22757.675999999999</v>
      </c>
      <c r="DS30" s="5">
        <v>10047.540999999999</v>
      </c>
      <c r="DT30" s="5">
        <v>10289.291999999999</v>
      </c>
      <c r="DU30" s="5">
        <v>10538.893</v>
      </c>
      <c r="DV30" s="5">
        <v>10792.101000000001</v>
      </c>
      <c r="DW30" s="5">
        <v>11043.343999999999</v>
      </c>
      <c r="DX30" s="5">
        <v>11288.576999999999</v>
      </c>
      <c r="DY30" s="5">
        <v>11525.537</v>
      </c>
      <c r="DZ30" s="5">
        <v>11755.027</v>
      </c>
      <c r="EA30" s="5">
        <v>11979.828</v>
      </c>
      <c r="EB30" s="5">
        <v>12204.364</v>
      </c>
      <c r="EC30" s="5">
        <v>12431.573</v>
      </c>
      <c r="ED30" s="5">
        <v>12662.429</v>
      </c>
      <c r="EE30" s="5">
        <v>12895.066999999999</v>
      </c>
      <c r="EF30" s="5">
        <v>13126.245000000001</v>
      </c>
      <c r="EG30" s="5">
        <v>13351.349</v>
      </c>
      <c r="EH30" s="5">
        <v>13567.175999999999</v>
      </c>
      <c r="EI30" s="5">
        <v>13772.99</v>
      </c>
      <c r="EJ30" s="5">
        <v>13970.075999999999</v>
      </c>
      <c r="EK30" s="5">
        <v>14159.744000000001</v>
      </c>
      <c r="EL30" s="5">
        <v>14344.076999999999</v>
      </c>
      <c r="EM30" s="5">
        <v>14524.941000000001</v>
      </c>
      <c r="EN30" s="5">
        <v>14702.638999999999</v>
      </c>
      <c r="EO30" s="5">
        <v>14877.638000000001</v>
      </c>
      <c r="EP30" s="5">
        <v>15052.206</v>
      </c>
      <c r="EQ30" s="5">
        <v>15229.1</v>
      </c>
      <c r="ER30" s="5">
        <v>15410.459000000001</v>
      </c>
      <c r="ES30" s="5">
        <v>15597.111000000001</v>
      </c>
      <c r="ET30" s="5">
        <v>15789.074000000001</v>
      </c>
      <c r="EU30" s="5">
        <v>15986.463</v>
      </c>
      <c r="EV30" s="5">
        <v>16189.074000000001</v>
      </c>
      <c r="EW30" s="5">
        <v>16396.564999999999</v>
      </c>
      <c r="EX30" s="5">
        <v>16609.017</v>
      </c>
      <c r="EY30" s="5">
        <v>16826.155999999999</v>
      </c>
      <c r="EZ30" s="5">
        <v>17046.812999999998</v>
      </c>
      <c r="FA30" s="5">
        <v>17269.399000000001</v>
      </c>
      <c r="FB30" s="5">
        <v>17492.569</v>
      </c>
      <c r="FC30" s="5">
        <v>17715.791000000001</v>
      </c>
      <c r="FD30" s="5">
        <v>17938.664000000001</v>
      </c>
      <c r="FE30" s="5">
        <v>18160.046999999999</v>
      </c>
      <c r="FF30" s="5">
        <v>18378.703000000001</v>
      </c>
      <c r="FG30" s="5">
        <v>18593.670999999998</v>
      </c>
      <c r="FH30" s="5">
        <v>18804.273000000001</v>
      </c>
      <c r="FI30" s="5">
        <v>19010.338</v>
      </c>
      <c r="FJ30" s="5">
        <v>19211.989000000001</v>
      </c>
      <c r="FK30" s="5">
        <v>19409.656999999999</v>
      </c>
      <c r="FL30" s="5">
        <v>19603.623</v>
      </c>
      <c r="FM30" s="5">
        <v>19793.751</v>
      </c>
      <c r="FN30" s="5">
        <v>19979.784</v>
      </c>
      <c r="FO30" s="5">
        <v>20161.726999999999</v>
      </c>
      <c r="FP30" s="5">
        <v>20339.615000000002</v>
      </c>
      <c r="FQ30" s="5">
        <v>20513.487000000001</v>
      </c>
      <c r="FR30" s="5">
        <v>20683.276000000002</v>
      </c>
      <c r="FS30" s="5">
        <v>20848.914000000001</v>
      </c>
      <c r="FT30" s="5">
        <v>21010.316999999999</v>
      </c>
      <c r="FU30" s="5">
        <v>21167.398000000001</v>
      </c>
      <c r="FV30" s="5">
        <v>21320.07</v>
      </c>
      <c r="FW30" s="5">
        <v>21468.271000000001</v>
      </c>
      <c r="FX30" s="5">
        <v>21611.941999999999</v>
      </c>
      <c r="FY30" s="5">
        <v>21750.948</v>
      </c>
      <c r="FZ30" s="5">
        <v>21885.138999999999</v>
      </c>
      <c r="GA30" s="5">
        <v>22014.384999999998</v>
      </c>
      <c r="GB30" s="5">
        <v>22138.628000000001</v>
      </c>
      <c r="GC30" s="5">
        <v>22257.821</v>
      </c>
      <c r="GD30" s="5">
        <v>22371.93</v>
      </c>
      <c r="GE30" s="5">
        <v>22480.937000000002</v>
      </c>
      <c r="GF30" s="5">
        <v>22584.826000000001</v>
      </c>
      <c r="GG30" s="5">
        <v>22683.558000000001</v>
      </c>
      <c r="GH30" s="5">
        <v>22777.121999999999</v>
      </c>
      <c r="GI30" s="5">
        <v>22865.487000000001</v>
      </c>
      <c r="GJ30" s="5">
        <v>22948.702000000001</v>
      </c>
      <c r="GK30" s="5">
        <v>23026.769</v>
      </c>
      <c r="GL30" s="5">
        <v>23099.710999999999</v>
      </c>
      <c r="GM30" s="5">
        <v>23167.502</v>
      </c>
      <c r="GN30" s="5">
        <v>23230.132000000001</v>
      </c>
      <c r="GO30" s="5">
        <v>23287.567999999999</v>
      </c>
      <c r="GP30" s="5">
        <v>23339.785</v>
      </c>
      <c r="GQ30" s="5">
        <v>23386.819</v>
      </c>
      <c r="GR30" s="5">
        <v>23428.712</v>
      </c>
      <c r="GS30" s="5">
        <v>23465.526999999998</v>
      </c>
      <c r="GT30" s="5">
        <v>23497.338</v>
      </c>
      <c r="GU30" s="5">
        <v>23524.225999999999</v>
      </c>
      <c r="GV30" s="5">
        <v>23546.268</v>
      </c>
      <c r="GW30" s="5">
        <v>23563.541000000001</v>
      </c>
      <c r="GX30" s="5">
        <v>23576.124</v>
      </c>
      <c r="GY30" s="5">
        <v>23584.073</v>
      </c>
      <c r="GZ30" s="5">
        <v>23587.484</v>
      </c>
      <c r="HA30" s="5">
        <v>23586.47</v>
      </c>
      <c r="HB30" s="5">
        <v>23581.169000000002</v>
      </c>
      <c r="HC30" s="5">
        <v>23571.748</v>
      </c>
      <c r="HD30" s="5">
        <v>23558.396000000001</v>
      </c>
      <c r="HE30" s="5">
        <v>23541.292000000001</v>
      </c>
      <c r="HF30" s="5">
        <v>23520.587</v>
      </c>
      <c r="HG30" s="5">
        <v>23496.432000000001</v>
      </c>
      <c r="HH30" s="5">
        <v>23469.063999999998</v>
      </c>
      <c r="HI30" s="5">
        <v>23438.726999999999</v>
      </c>
      <c r="HJ30" s="5">
        <v>23405.644</v>
      </c>
      <c r="HK30" s="5">
        <v>23369.975999999999</v>
      </c>
      <c r="HL30" s="5">
        <v>23331.858</v>
      </c>
      <c r="HM30" s="5">
        <v>23291.47</v>
      </c>
      <c r="HN30" s="5">
        <v>23248.989000000001</v>
      </c>
      <c r="HO30" s="5">
        <v>23204.578000000001</v>
      </c>
      <c r="HP30" s="5">
        <v>23158.317999999999</v>
      </c>
      <c r="HQ30" s="5">
        <v>23110.291000000001</v>
      </c>
      <c r="HR30" s="5">
        <v>23060.638999999999</v>
      </c>
      <c r="HS30" s="5">
        <v>23009.493999999999</v>
      </c>
      <c r="HT30" s="5">
        <v>22956.947</v>
      </c>
      <c r="HU30" s="5">
        <v>22903.059000000001</v>
      </c>
      <c r="HV30" s="5">
        <v>22847.789000000001</v>
      </c>
      <c r="HW30" s="5">
        <v>22791.001</v>
      </c>
      <c r="HX30" s="5">
        <v>22732.501</v>
      </c>
      <c r="HY30" s="5">
        <v>22672.107</v>
      </c>
      <c r="HZ30" s="5">
        <v>22609.723999999998</v>
      </c>
      <c r="IA30" s="5">
        <v>22545.3</v>
      </c>
      <c r="IB30" s="5">
        <v>22478.84</v>
      </c>
      <c r="IC30" s="5">
        <v>22410.333999999999</v>
      </c>
      <c r="ID30" s="5">
        <v>22339.719000000001</v>
      </c>
      <c r="IE30" s="5">
        <v>22266.914000000001</v>
      </c>
      <c r="IF30" s="5">
        <v>22191.772000000001</v>
      </c>
      <c r="IG30" s="5">
        <v>22114.111000000001</v>
      </c>
      <c r="IH30" s="5">
        <v>22033.674999999999</v>
      </c>
      <c r="II30" s="5">
        <v>21950.187999999998</v>
      </c>
      <c r="IJ30" s="5">
        <v>19990.006000000001</v>
      </c>
      <c r="IK30" s="5">
        <v>20479.708999999999</v>
      </c>
      <c r="IL30" s="5">
        <v>20984.023000000001</v>
      </c>
      <c r="IM30" s="5">
        <v>21495.088</v>
      </c>
      <c r="IN30" s="5">
        <v>22002.641</v>
      </c>
      <c r="IO30" s="5">
        <v>22499.111000000001</v>
      </c>
      <c r="IP30" s="5">
        <v>22980.333999999999</v>
      </c>
      <c r="IQ30" s="5">
        <v>23447.256000000001</v>
      </c>
      <c r="IR30" s="5">
        <v>23903.592000000001</v>
      </c>
      <c r="IS30" s="5">
        <v>24355.624</v>
      </c>
      <c r="IT30" s="5">
        <v>24807.460999999999</v>
      </c>
      <c r="IU30" s="5">
        <v>25260.406999999999</v>
      </c>
      <c r="IV30" s="5">
        <v>25711.41</v>
      </c>
      <c r="IW30" s="5">
        <v>26155.204000000002</v>
      </c>
      <c r="IX30" s="5">
        <v>26584.473000000002</v>
      </c>
      <c r="IY30" s="5">
        <v>26994.255000000001</v>
      </c>
      <c r="IZ30" s="5">
        <v>27383.472000000002</v>
      </c>
      <c r="JA30" s="5">
        <v>27754.573</v>
      </c>
      <c r="JB30" s="5">
        <v>28110.447</v>
      </c>
      <c r="JC30" s="5">
        <v>28455.504000000001</v>
      </c>
      <c r="JD30" s="5">
        <v>28793.671999999999</v>
      </c>
      <c r="JE30" s="5">
        <v>29126.323</v>
      </c>
      <c r="JF30" s="5">
        <v>29454.764999999999</v>
      </c>
      <c r="JG30" s="5">
        <v>29782.883999999998</v>
      </c>
      <c r="JH30" s="5">
        <v>30115.196</v>
      </c>
      <c r="JI30" s="5">
        <v>30455.562999999998</v>
      </c>
      <c r="JJ30" s="5">
        <v>30804.688999999998</v>
      </c>
      <c r="JK30" s="5">
        <v>31163.67</v>
      </c>
      <c r="JL30" s="5">
        <v>31536.807000000001</v>
      </c>
      <c r="JM30" s="5">
        <v>31929.087</v>
      </c>
      <c r="JN30" s="5">
        <v>32343.383999999998</v>
      </c>
      <c r="JO30" s="5">
        <v>32781.86</v>
      </c>
      <c r="JP30" s="5">
        <v>33241.898000000001</v>
      </c>
      <c r="JQ30" s="5">
        <v>33715.705000000002</v>
      </c>
      <c r="JR30" s="5">
        <v>34192.358</v>
      </c>
      <c r="JS30" s="5">
        <v>34663.608</v>
      </c>
      <c r="JT30" s="5">
        <v>35126.273999999998</v>
      </c>
      <c r="JU30" s="5">
        <v>35581.256999999998</v>
      </c>
      <c r="JV30" s="5">
        <v>36029.089</v>
      </c>
      <c r="JW30" s="5">
        <v>36471.766000000003</v>
      </c>
      <c r="JX30" s="5">
        <v>36910.557999999997</v>
      </c>
      <c r="JY30" s="5">
        <v>37344.786999999997</v>
      </c>
      <c r="JZ30" s="5">
        <v>37772.756999999998</v>
      </c>
      <c r="KA30" s="5">
        <v>38193.550999999999</v>
      </c>
      <c r="KB30" s="5">
        <v>38606.160000000003</v>
      </c>
      <c r="KC30" s="5">
        <v>39009.790999999997</v>
      </c>
      <c r="KD30" s="5">
        <v>39403.938999999998</v>
      </c>
      <c r="KE30" s="5">
        <v>39788.519</v>
      </c>
      <c r="KF30" s="5">
        <v>40163.701000000001</v>
      </c>
      <c r="KG30" s="5">
        <v>40529.85</v>
      </c>
      <c r="KH30" s="5">
        <v>40887.290999999997</v>
      </c>
      <c r="KI30" s="5">
        <v>41235.942000000003</v>
      </c>
      <c r="KJ30" s="5">
        <v>41575.620999999999</v>
      </c>
      <c r="KK30" s="5">
        <v>41906.349000000002</v>
      </c>
      <c r="KL30" s="5">
        <v>42228.2</v>
      </c>
      <c r="KM30" s="5">
        <v>42541.201999999997</v>
      </c>
      <c r="KN30" s="5">
        <v>42845.37</v>
      </c>
      <c r="KO30" s="5">
        <v>43140.682000000001</v>
      </c>
      <c r="KP30" s="5">
        <v>43427.108</v>
      </c>
      <c r="KQ30" s="5">
        <v>43704.624000000003</v>
      </c>
      <c r="KR30" s="5">
        <v>43973.175000000003</v>
      </c>
      <c r="KS30" s="5">
        <v>44232.771000000001</v>
      </c>
      <c r="KT30" s="5">
        <v>44483.383000000002</v>
      </c>
      <c r="KU30" s="5">
        <v>44725.046999999999</v>
      </c>
      <c r="KV30" s="5">
        <v>44957.760999999999</v>
      </c>
      <c r="KW30" s="5">
        <v>45181.536</v>
      </c>
      <c r="KX30" s="5">
        <v>45396.355000000003</v>
      </c>
      <c r="KY30" s="5">
        <v>45602.184999999998</v>
      </c>
      <c r="KZ30" s="5">
        <v>45798.985999999997</v>
      </c>
      <c r="LA30" s="5">
        <v>45986.769</v>
      </c>
      <c r="LB30" s="5">
        <v>46165.497000000003</v>
      </c>
      <c r="LC30" s="5">
        <v>46335.150999999998</v>
      </c>
      <c r="LD30" s="5">
        <v>46495.68</v>
      </c>
      <c r="LE30" s="5">
        <v>46646.959000000003</v>
      </c>
      <c r="LF30" s="5">
        <v>46788.881999999998</v>
      </c>
      <c r="LG30" s="5">
        <v>46921.334000000003</v>
      </c>
      <c r="LH30" s="5">
        <v>47044.275000000001</v>
      </c>
      <c r="LI30" s="5">
        <v>47157.694000000003</v>
      </c>
      <c r="LJ30" s="5">
        <v>47261.535000000003</v>
      </c>
      <c r="LK30" s="5">
        <v>47355.745999999999</v>
      </c>
      <c r="LL30" s="5">
        <v>47440.302000000003</v>
      </c>
      <c r="LM30" s="5">
        <v>47515.22</v>
      </c>
      <c r="LN30" s="5">
        <v>47580.542999999998</v>
      </c>
      <c r="LO30" s="5">
        <v>47636.237000000001</v>
      </c>
      <c r="LP30" s="5">
        <v>47682.267</v>
      </c>
      <c r="LQ30" s="5">
        <v>47718.665000000001</v>
      </c>
      <c r="LR30" s="5">
        <v>47745.519</v>
      </c>
      <c r="LS30" s="5">
        <v>47762.99</v>
      </c>
      <c r="LT30" s="5">
        <v>47771.254999999997</v>
      </c>
      <c r="LU30" s="5">
        <v>47770.516000000003</v>
      </c>
      <c r="LV30" s="5">
        <v>47761.000999999997</v>
      </c>
      <c r="LW30" s="5">
        <v>47742.915999999997</v>
      </c>
      <c r="LX30" s="5">
        <v>47716.506999999998</v>
      </c>
      <c r="LY30" s="5">
        <v>47682.135999999999</v>
      </c>
      <c r="LZ30" s="5">
        <v>47640.226000000002</v>
      </c>
      <c r="MA30" s="5">
        <v>47591.186999999998</v>
      </c>
      <c r="MB30" s="5">
        <v>47535.267999999996</v>
      </c>
      <c r="MC30" s="5">
        <v>47472.752</v>
      </c>
      <c r="MD30" s="5">
        <v>47404.061000000002</v>
      </c>
      <c r="ME30" s="5">
        <v>47329.601000000002</v>
      </c>
      <c r="MF30" s="5">
        <v>47249.767</v>
      </c>
      <c r="MG30" s="5">
        <v>47164.766000000003</v>
      </c>
      <c r="MH30" s="5">
        <v>47074.802000000003</v>
      </c>
      <c r="MI30" s="5">
        <v>46980.226999999999</v>
      </c>
      <c r="MJ30" s="5">
        <v>46881.434000000001</v>
      </c>
      <c r="MK30" s="5">
        <v>46778.678</v>
      </c>
      <c r="ML30" s="5">
        <v>46672.137000000002</v>
      </c>
      <c r="MM30" s="5">
        <v>46561.798000000003</v>
      </c>
      <c r="MN30" s="5">
        <v>46447.498</v>
      </c>
      <c r="MO30" s="5">
        <v>46328.911</v>
      </c>
      <c r="MP30" s="5">
        <v>46205.798000000003</v>
      </c>
      <c r="MQ30" s="5">
        <v>46078.01</v>
      </c>
      <c r="MR30" s="5">
        <v>45945.527000000002</v>
      </c>
      <c r="MS30" s="5">
        <v>45808.362999999998</v>
      </c>
      <c r="MT30" s="5">
        <v>45666.548999999999</v>
      </c>
      <c r="MU30" s="5">
        <v>45519.993999999999</v>
      </c>
      <c r="MV30" s="5">
        <v>45368.567000000003</v>
      </c>
      <c r="MW30" s="5">
        <v>45212.023999999998</v>
      </c>
      <c r="MX30" s="5">
        <v>45050.027999999998</v>
      </c>
      <c r="MY30" s="5">
        <v>44882.146999999997</v>
      </c>
      <c r="MZ30" s="5">
        <v>44707.864000000001</v>
      </c>
      <c r="NA30" s="16">
        <v>2.3650000000000002</v>
      </c>
      <c r="NB30" s="16">
        <v>1.9530000000000001</v>
      </c>
      <c r="NC30" s="16">
        <v>1.69</v>
      </c>
      <c r="ND30" s="16">
        <v>1.2909999999999999</v>
      </c>
      <c r="NE30" s="16">
        <v>1.1220000000000001</v>
      </c>
      <c r="NF30" s="16">
        <v>1.2030000000000001</v>
      </c>
      <c r="NG30" s="16">
        <v>1.3859999999999999</v>
      </c>
      <c r="NH30" s="16">
        <v>1.256</v>
      </c>
      <c r="NI30" s="16">
        <v>1.1060000000000001</v>
      </c>
      <c r="NJ30" s="16">
        <v>0.94</v>
      </c>
      <c r="NK30" s="16">
        <v>0.79300000000000004</v>
      </c>
      <c r="NL30" s="16">
        <v>0.66200000000000003</v>
      </c>
      <c r="NM30" s="16">
        <v>0.54200000000000004</v>
      </c>
      <c r="NN30" s="16">
        <v>0.43099999999999999</v>
      </c>
      <c r="NO30" s="16">
        <v>0.32500000000000001</v>
      </c>
      <c r="NP30" s="16">
        <v>0.22</v>
      </c>
      <c r="NQ30" s="16">
        <v>0.11700000000000001</v>
      </c>
      <c r="NR30" s="16">
        <v>1.7999999999999999E-2</v>
      </c>
      <c r="NS30" s="16">
        <v>-7.0999999999999994E-2</v>
      </c>
      <c r="NT30" s="16">
        <v>-0.14399999999999999</v>
      </c>
      <c r="NU30" s="16">
        <v>-0.2</v>
      </c>
      <c r="NV30" s="16">
        <v>-0.246</v>
      </c>
      <c r="NW30" s="16">
        <v>-0.29899999999999999</v>
      </c>
      <c r="NX30" s="182">
        <v>-0.36</v>
      </c>
      <c r="NY30" s="16">
        <v>58.05</v>
      </c>
      <c r="NZ30" s="16">
        <v>61.69</v>
      </c>
      <c r="OA30" s="16">
        <v>64.260000000000005</v>
      </c>
      <c r="OB30" s="16">
        <v>65.989999999999995</v>
      </c>
      <c r="OC30" s="16">
        <v>68.489999999999995</v>
      </c>
      <c r="OD30" s="16">
        <v>72.06</v>
      </c>
      <c r="OE30" s="16">
        <v>73.7</v>
      </c>
      <c r="OF30" s="16">
        <v>75.069999999999993</v>
      </c>
      <c r="OG30" s="16">
        <v>76.17</v>
      </c>
      <c r="OH30" s="16">
        <v>77.209999999999994</v>
      </c>
      <c r="OI30" s="16">
        <v>78.2</v>
      </c>
      <c r="OJ30" s="16">
        <v>79.16</v>
      </c>
      <c r="OK30" s="16">
        <v>80.099999999999994</v>
      </c>
      <c r="OL30" s="16">
        <v>81.02</v>
      </c>
      <c r="OM30" s="16">
        <v>81.88</v>
      </c>
      <c r="ON30" s="16">
        <v>82.71</v>
      </c>
      <c r="OO30" s="16">
        <v>83.45</v>
      </c>
      <c r="OP30" s="16">
        <v>84.09</v>
      </c>
      <c r="OQ30" s="16">
        <v>84.67</v>
      </c>
      <c r="OR30" s="16">
        <v>85.18</v>
      </c>
      <c r="OS30" s="16">
        <v>85.68</v>
      </c>
      <c r="OT30" s="16">
        <v>86.19</v>
      </c>
      <c r="OU30" s="16">
        <v>86.71</v>
      </c>
      <c r="OV30" s="16">
        <v>87.22</v>
      </c>
      <c r="OW30" s="16">
        <v>61.1</v>
      </c>
      <c r="OX30" s="16">
        <v>64.67</v>
      </c>
      <c r="OY30" s="16">
        <v>67.66</v>
      </c>
      <c r="OZ30" s="16">
        <v>69.25</v>
      </c>
      <c r="PA30" s="16">
        <v>71.39</v>
      </c>
      <c r="PB30" s="16">
        <v>74.7</v>
      </c>
      <c r="PC30" s="16">
        <v>76.3</v>
      </c>
      <c r="PD30" s="16">
        <v>77.540000000000006</v>
      </c>
      <c r="PE30" s="16">
        <v>78.66</v>
      </c>
      <c r="PF30" s="16">
        <v>79.680000000000007</v>
      </c>
      <c r="PG30" s="16">
        <v>80.599999999999994</v>
      </c>
      <c r="PH30" s="16">
        <v>81.45</v>
      </c>
      <c r="PI30" s="16">
        <v>82.23</v>
      </c>
      <c r="PJ30" s="16">
        <v>82.98</v>
      </c>
      <c r="PK30" s="16">
        <v>83.69</v>
      </c>
      <c r="PL30" s="16">
        <v>84.35</v>
      </c>
      <c r="PM30" s="16">
        <v>84.99</v>
      </c>
      <c r="PN30" s="16">
        <v>85.6</v>
      </c>
      <c r="PO30" s="16">
        <v>86.21</v>
      </c>
      <c r="PP30" s="16">
        <v>86.8</v>
      </c>
      <c r="PQ30" s="16">
        <v>87.38</v>
      </c>
      <c r="PR30" s="16">
        <v>87.96</v>
      </c>
      <c r="PS30" s="16">
        <v>88.51</v>
      </c>
      <c r="PT30" s="16">
        <v>89.08</v>
      </c>
      <c r="PU30" s="16">
        <v>59.584000000000003</v>
      </c>
      <c r="PV30" s="16">
        <v>63.195</v>
      </c>
      <c r="PW30" s="16">
        <v>65.974999999999994</v>
      </c>
      <c r="PX30" s="16">
        <v>67.647999999999996</v>
      </c>
      <c r="PY30" s="16">
        <v>69.971999999999994</v>
      </c>
      <c r="PZ30" s="16">
        <v>73.412999999999997</v>
      </c>
      <c r="QA30" s="16">
        <v>75.028999999999996</v>
      </c>
      <c r="QB30" s="16">
        <v>76.33</v>
      </c>
      <c r="QC30" s="16">
        <v>77.427000000000007</v>
      </c>
      <c r="QD30" s="16">
        <v>78.450999999999993</v>
      </c>
      <c r="QE30" s="16">
        <v>79.412000000000006</v>
      </c>
      <c r="QF30" s="16">
        <v>80.328000000000003</v>
      </c>
      <c r="QG30" s="16">
        <v>81.198999999999998</v>
      </c>
      <c r="QH30" s="16">
        <v>82.039000000000001</v>
      </c>
      <c r="QI30" s="16">
        <v>82.825000000000003</v>
      </c>
      <c r="QJ30" s="16">
        <v>83.564999999999998</v>
      </c>
      <c r="QK30" s="16">
        <v>84.241</v>
      </c>
      <c r="QL30" s="16">
        <v>84.861000000000004</v>
      </c>
      <c r="QM30" s="16">
        <v>85.44</v>
      </c>
      <c r="QN30" s="16">
        <v>85.978999999999999</v>
      </c>
      <c r="QO30" s="16">
        <v>86.510999999999996</v>
      </c>
      <c r="QP30" s="16">
        <v>87.055999999999997</v>
      </c>
      <c r="QQ30" s="16">
        <v>87.588999999999999</v>
      </c>
      <c r="QR30" s="16">
        <v>88.126000000000005</v>
      </c>
      <c r="QS30" s="5">
        <v>83.822000000000003</v>
      </c>
      <c r="QT30" s="5">
        <v>66.543999999999997</v>
      </c>
      <c r="QU30" s="5">
        <v>52.987000000000002</v>
      </c>
      <c r="QV30" s="5">
        <v>44.024000000000001</v>
      </c>
      <c r="QW30" s="5">
        <v>36.61</v>
      </c>
      <c r="QX30" s="5">
        <v>26.602</v>
      </c>
      <c r="QY30" s="5">
        <v>24.170999999999999</v>
      </c>
      <c r="QZ30" s="5">
        <v>19.861999999999998</v>
      </c>
      <c r="RA30" s="5">
        <v>16.117000000000001</v>
      </c>
      <c r="RB30" s="5">
        <v>13.103999999999999</v>
      </c>
      <c r="RC30" s="5">
        <v>10.801</v>
      </c>
      <c r="RD30" s="5">
        <v>8.9969999999999999</v>
      </c>
      <c r="RE30" s="5">
        <v>7.58</v>
      </c>
      <c r="RF30" s="5">
        <v>6.4370000000000003</v>
      </c>
      <c r="RG30" s="5">
        <v>5.5339999999999998</v>
      </c>
      <c r="RH30" s="5">
        <v>4.8120000000000003</v>
      </c>
      <c r="RI30" s="5">
        <v>4.2480000000000002</v>
      </c>
      <c r="RJ30" s="5">
        <v>3.8490000000000002</v>
      </c>
      <c r="RK30" s="5">
        <v>3.5070000000000001</v>
      </c>
      <c r="RL30" s="5">
        <v>3.2210000000000001</v>
      </c>
      <c r="RM30" s="5">
        <v>2.9729999999999999</v>
      </c>
      <c r="RN30" s="5">
        <v>2.7519999999999998</v>
      </c>
      <c r="RO30" s="5">
        <v>2.5680000000000001</v>
      </c>
      <c r="RP30" s="5">
        <v>2.3980000000000001</v>
      </c>
      <c r="RQ30" s="5">
        <v>118.081</v>
      </c>
      <c r="RR30" s="5">
        <v>89.397999999999996</v>
      </c>
      <c r="RS30" s="5">
        <v>68.180999999999997</v>
      </c>
      <c r="RT30" s="5">
        <v>55.167000000000002</v>
      </c>
      <c r="RU30" s="5">
        <v>45.271000000000001</v>
      </c>
      <c r="RV30" s="5">
        <v>32.856999999999999</v>
      </c>
      <c r="RW30" s="5">
        <v>28.533999999999999</v>
      </c>
      <c r="RX30" s="5">
        <v>23.396999999999998</v>
      </c>
      <c r="RY30" s="5">
        <v>19.053000000000001</v>
      </c>
      <c r="RZ30" s="5">
        <v>15.53</v>
      </c>
      <c r="SA30" s="5">
        <v>12.824999999999999</v>
      </c>
      <c r="SB30" s="5">
        <v>10.698</v>
      </c>
      <c r="SC30" s="5">
        <v>9.0220000000000002</v>
      </c>
      <c r="SD30" s="5">
        <v>7.6660000000000004</v>
      </c>
      <c r="SE30" s="5">
        <v>6.6219999999999999</v>
      </c>
      <c r="SF30" s="5">
        <v>5.7850000000000001</v>
      </c>
      <c r="SG30" s="5">
        <v>5.1269999999999998</v>
      </c>
      <c r="SH30" s="5">
        <v>4.6479999999999997</v>
      </c>
      <c r="SI30" s="5">
        <v>4.2370000000000001</v>
      </c>
      <c r="SJ30" s="5">
        <v>3.8919999999999999</v>
      </c>
      <c r="SK30" s="5">
        <v>3.593</v>
      </c>
      <c r="SL30" s="5">
        <v>3.3260000000000001</v>
      </c>
      <c r="SM30" s="5">
        <v>3.1030000000000002</v>
      </c>
      <c r="SN30" s="5">
        <v>2.8980000000000001</v>
      </c>
      <c r="SO30" s="16">
        <v>5.4</v>
      </c>
      <c r="SP30" s="16">
        <v>4.43</v>
      </c>
      <c r="SQ30" s="16">
        <v>3.7</v>
      </c>
      <c r="SR30" s="16">
        <v>2.9649999999999999</v>
      </c>
      <c r="SS30" s="16">
        <v>2.67</v>
      </c>
      <c r="ST30" s="16">
        <v>2.5299999999999998</v>
      </c>
      <c r="SU30" s="16">
        <v>2.6</v>
      </c>
      <c r="SV30" s="16">
        <v>2.42</v>
      </c>
      <c r="SW30" s="16">
        <v>2.2963</v>
      </c>
      <c r="SX30" s="16">
        <v>2.1941999999999999</v>
      </c>
      <c r="SY30" s="16">
        <v>2.1015999999999999</v>
      </c>
      <c r="SZ30" s="16">
        <v>2.0261999999999998</v>
      </c>
      <c r="TA30" s="16">
        <v>1.9673</v>
      </c>
      <c r="TB30" s="16">
        <v>1.917</v>
      </c>
      <c r="TC30" s="16">
        <v>1.8775999999999999</v>
      </c>
      <c r="TD30" s="16">
        <v>1.8461000000000001</v>
      </c>
      <c r="TE30" s="16">
        <v>1.8243</v>
      </c>
      <c r="TF30" s="16">
        <v>1.8071999999999999</v>
      </c>
      <c r="TG30" s="16">
        <v>1.7925</v>
      </c>
      <c r="TH30" s="16">
        <v>1.7814000000000001</v>
      </c>
      <c r="TI30" s="16">
        <v>1.7730999999999999</v>
      </c>
      <c r="TJ30" s="16">
        <v>1.7694000000000001</v>
      </c>
      <c r="TK30" s="16">
        <v>1.7684</v>
      </c>
      <c r="TL30" s="16">
        <v>1.7656000000000001</v>
      </c>
      <c r="TM30" s="5">
        <v>3190.797</v>
      </c>
      <c r="TN30" s="5">
        <v>5465.6760000000004</v>
      </c>
      <c r="TO30" s="5">
        <v>4351.5630000000001</v>
      </c>
      <c r="TP30" s="5">
        <v>6323.5309999999999</v>
      </c>
      <c r="TQ30" s="5">
        <v>658.43899999999996</v>
      </c>
      <c r="TR30" s="5">
        <v>3502.7829999999999</v>
      </c>
      <c r="TS30" s="5">
        <v>5856.491</v>
      </c>
      <c r="TT30" s="5">
        <v>4853.13</v>
      </c>
      <c r="TU30" s="5">
        <v>7526.3549999999996</v>
      </c>
      <c r="TV30" s="5">
        <v>760.35199999999998</v>
      </c>
      <c r="TW30" s="5">
        <v>3390.7249999999999</v>
      </c>
      <c r="TX30" s="5">
        <v>6443.6239999999998</v>
      </c>
      <c r="TY30" s="5">
        <v>5109.7460000000001</v>
      </c>
      <c r="TZ30" s="5">
        <v>8886.8770000000004</v>
      </c>
      <c r="UA30" s="5">
        <v>976.48900000000003</v>
      </c>
      <c r="UB30" s="5">
        <v>3323.34</v>
      </c>
      <c r="UC30" s="5">
        <v>6683.0860000000002</v>
      </c>
      <c r="UD30" s="5">
        <v>5449.0439999999999</v>
      </c>
      <c r="UE30" s="5">
        <v>10267.498</v>
      </c>
      <c r="UF30" s="5">
        <v>1271.287</v>
      </c>
      <c r="UG30" s="5">
        <v>3076.7860000000001</v>
      </c>
      <c r="UH30" s="5">
        <v>6565.4319999999998</v>
      </c>
      <c r="UI30" s="5">
        <v>6028.1540000000005</v>
      </c>
      <c r="UJ30" s="5">
        <v>11605.708000000001</v>
      </c>
      <c r="UK30" s="5">
        <v>1517.5920000000001</v>
      </c>
      <c r="UL30" s="5">
        <v>3078.5720000000001</v>
      </c>
      <c r="UM30" s="5">
        <v>6287.5969999999998</v>
      </c>
      <c r="UN30" s="5">
        <v>6184.357</v>
      </c>
      <c r="UO30" s="5">
        <v>13151.023999999999</v>
      </c>
      <c r="UP30" s="5">
        <v>1754.0129999999999</v>
      </c>
      <c r="UQ30" s="5">
        <v>3175.8220000000001</v>
      </c>
      <c r="UR30" s="5">
        <v>6046.4880000000003</v>
      </c>
      <c r="US30" s="5">
        <v>6178.6149999999998</v>
      </c>
      <c r="UT30" s="5">
        <v>14955.386</v>
      </c>
      <c r="UU30" s="5">
        <v>1987.0730000000001</v>
      </c>
      <c r="UV30" s="5">
        <v>3454.299</v>
      </c>
      <c r="UW30" s="5">
        <v>6160.2569999999996</v>
      </c>
      <c r="UX30" s="5">
        <v>6034.7240000000002</v>
      </c>
      <c r="UY30" s="5">
        <v>16803.946</v>
      </c>
      <c r="UZ30" s="5">
        <v>2210.3820000000001</v>
      </c>
      <c r="VA30" s="5">
        <v>3325.038</v>
      </c>
      <c r="VB30" s="5">
        <v>6555.18</v>
      </c>
      <c r="VC30" s="5">
        <v>5843.9369999999999</v>
      </c>
      <c r="VD30" s="5">
        <v>18378.743999999999</v>
      </c>
      <c r="VE30" s="5">
        <v>2807.6590000000001</v>
      </c>
      <c r="VF30" s="5">
        <v>3209.2739999999999</v>
      </c>
      <c r="VG30" s="5">
        <v>6724.9859999999999</v>
      </c>
      <c r="VH30" s="5">
        <v>6042.4129999999996</v>
      </c>
      <c r="VI30" s="5">
        <v>19390.385999999999</v>
      </c>
      <c r="VJ30" s="5">
        <v>3642.732</v>
      </c>
      <c r="VK30" s="5">
        <v>3092.9989999999998</v>
      </c>
      <c r="VL30" s="5">
        <v>6491.59</v>
      </c>
      <c r="VM30" s="5">
        <v>6473.8249999999998</v>
      </c>
      <c r="VN30" s="5">
        <v>20265.762999999999</v>
      </c>
      <c r="VO30" s="5">
        <v>4563.1139999999996</v>
      </c>
      <c r="VP30" s="5">
        <v>3011.739</v>
      </c>
      <c r="VQ30" s="5">
        <v>6263.5820000000003</v>
      </c>
      <c r="VR30" s="5">
        <v>6645.643</v>
      </c>
      <c r="VS30" s="5">
        <v>21213.328000000001</v>
      </c>
      <c r="VT30" s="5">
        <v>5406.91</v>
      </c>
      <c r="VU30" s="5">
        <v>2971.241</v>
      </c>
      <c r="VV30" s="5">
        <v>6069.1120000000001</v>
      </c>
      <c r="VW30" s="5">
        <v>6415.0919999999996</v>
      </c>
      <c r="VX30" s="5">
        <v>22313.886999999999</v>
      </c>
      <c r="VY30" s="5">
        <v>6203.8429999999998</v>
      </c>
      <c r="VZ30" s="5">
        <v>2936.9940000000001</v>
      </c>
      <c r="WA30" s="5">
        <v>5949.6319999999996</v>
      </c>
      <c r="WB30" s="5">
        <v>6189.3919999999998</v>
      </c>
      <c r="WC30" s="5">
        <v>23062.146000000001</v>
      </c>
      <c r="WD30" s="5">
        <v>7043.3720000000003</v>
      </c>
      <c r="WE30" s="5">
        <v>2871.587</v>
      </c>
      <c r="WF30" s="5">
        <v>5876.6289999999999</v>
      </c>
      <c r="WG30" s="5">
        <v>5996.8389999999999</v>
      </c>
      <c r="WH30" s="5">
        <v>23362.11</v>
      </c>
      <c r="WI30" s="5">
        <v>8058.3320000000003</v>
      </c>
      <c r="WJ30" s="25">
        <v>15.9619611920076</v>
      </c>
      <c r="WK30" s="25">
        <v>27.3420428187966</v>
      </c>
      <c r="WL30" s="25">
        <v>21.768692815800101</v>
      </c>
      <c r="WM30" s="25">
        <v>53.402155056881902</v>
      </c>
      <c r="WN30" s="25">
        <v>31.633462241081901</v>
      </c>
      <c r="WO30" s="25">
        <v>5.15124407666511</v>
      </c>
      <c r="WP30" s="25">
        <v>3.2938409323138802</v>
      </c>
      <c r="WQ30" s="25">
        <v>0.36936957397611597</v>
      </c>
      <c r="WR30" s="25">
        <v>15.568539574741401</v>
      </c>
      <c r="WS30" s="25">
        <v>26.029877358265399</v>
      </c>
      <c r="WT30" s="25">
        <v>21.5703189339348</v>
      </c>
      <c r="WU30" s="25">
        <v>55.022107317929098</v>
      </c>
      <c r="WV30" s="25">
        <v>33.451788383994398</v>
      </c>
      <c r="WW30" s="25">
        <v>5.6905492843695002</v>
      </c>
      <c r="WX30" s="25">
        <v>3.3794757490640399</v>
      </c>
      <c r="WY30" s="25">
        <v>0.41986103362039501</v>
      </c>
      <c r="WZ30" s="25">
        <v>13.668166202095399</v>
      </c>
      <c r="XA30" s="25">
        <v>25.974540481994499</v>
      </c>
      <c r="XB30" s="25">
        <v>20.597617789261101</v>
      </c>
      <c r="XC30" s="25">
        <v>56.421021885310999</v>
      </c>
      <c r="XD30" s="25">
        <v>35.823404096049998</v>
      </c>
      <c r="XE30" s="25">
        <v>6.5790852195635798</v>
      </c>
      <c r="XF30" s="25">
        <v>3.9362714305990401</v>
      </c>
      <c r="XG30" s="25">
        <v>0.434179862259987</v>
      </c>
      <c r="XH30" s="25">
        <v>12.3112862347933</v>
      </c>
      <c r="XI30" s="25">
        <v>24.757438203054701</v>
      </c>
      <c r="XJ30" s="25">
        <v>20.185939563807199</v>
      </c>
      <c r="XK30" s="25">
        <v>58.221803120700997</v>
      </c>
      <c r="XL30" s="25">
        <v>38.035863556893901</v>
      </c>
      <c r="XM30" s="25">
        <v>7.2487979386725003</v>
      </c>
      <c r="XN30" s="25">
        <v>4.7094724414509699</v>
      </c>
      <c r="XO30" s="25">
        <v>0.44091974384920002</v>
      </c>
      <c r="XP30" s="25">
        <v>10.685632593161399</v>
      </c>
      <c r="XQ30" s="25">
        <v>22.801648917859499</v>
      </c>
      <c r="XR30" s="25">
        <v>20.9356903141774</v>
      </c>
      <c r="XS30" s="25">
        <v>61.242143759920602</v>
      </c>
      <c r="XT30" s="25">
        <v>40.306453445743202</v>
      </c>
      <c r="XU30" s="25">
        <v>7.7391483795467302</v>
      </c>
      <c r="XV30" s="25">
        <v>5.2705747290585201</v>
      </c>
      <c r="XW30" s="25">
        <v>0.52748395550244498</v>
      </c>
      <c r="XX30" s="25">
        <v>10.108406139134599</v>
      </c>
      <c r="XY30" s="25">
        <v>20.645151100966299</v>
      </c>
      <c r="XZ30" s="25">
        <v>20.3061654122106</v>
      </c>
      <c r="YA30" s="25">
        <v>63.4871895160828</v>
      </c>
      <c r="YB30" s="25">
        <v>43.181024103872303</v>
      </c>
      <c r="YC30" s="25">
        <v>8.2353788698636095</v>
      </c>
      <c r="YD30" s="25">
        <v>5.75925324381625</v>
      </c>
      <c r="YE30" s="25">
        <v>0.71359705286026098</v>
      </c>
      <c r="YF30" s="25">
        <v>9.8190776821621402</v>
      </c>
      <c r="YG30" s="25">
        <v>18.694667199944199</v>
      </c>
      <c r="YH30" s="25">
        <v>19.103180421689999</v>
      </c>
      <c r="YI30" s="25">
        <v>65.342578253407297</v>
      </c>
      <c r="YJ30" s="25">
        <v>46.239397831717298</v>
      </c>
      <c r="YK30" s="25">
        <v>8.6269173318413408</v>
      </c>
      <c r="YL30" s="25">
        <v>6.1436768644864097</v>
      </c>
      <c r="YM30" s="25">
        <v>0.92502689267146598</v>
      </c>
      <c r="YN30" s="25">
        <v>9.9652032760121205</v>
      </c>
      <c r="YO30" s="25">
        <v>17.771540112039101</v>
      </c>
      <c r="YP30" s="25">
        <v>17.4093937365089</v>
      </c>
      <c r="YQ30" s="25">
        <v>65.886592070854206</v>
      </c>
      <c r="YR30" s="25">
        <v>48.477198334345303</v>
      </c>
      <c r="YS30" s="25">
        <v>9.92722684839962</v>
      </c>
      <c r="YT30" s="25">
        <v>6.3766645410945104</v>
      </c>
      <c r="YU30" s="25">
        <v>1.0351230604731001</v>
      </c>
      <c r="YV30" s="25">
        <v>9.0083655738826796</v>
      </c>
      <c r="YW30" s="25">
        <v>17.759633977898702</v>
      </c>
      <c r="YX30" s="25">
        <v>15.8326975170627</v>
      </c>
      <c r="YY30" s="25">
        <v>65.625344921634607</v>
      </c>
      <c r="YZ30" s="25">
        <v>49.792647404571902</v>
      </c>
      <c r="ZA30" s="25">
        <v>11.8526980816708</v>
      </c>
      <c r="ZB30" s="25">
        <v>7.6066555265840199</v>
      </c>
      <c r="ZC30" s="25">
        <v>1.19965674861919</v>
      </c>
      <c r="ZD30" s="25">
        <v>8.22684233299276</v>
      </c>
      <c r="ZE30" s="25">
        <v>17.239225916386001</v>
      </c>
      <c r="ZF30" s="25">
        <v>15.4894780133531</v>
      </c>
      <c r="ZG30" s="25">
        <v>65.195937604484996</v>
      </c>
      <c r="ZH30" s="25">
        <v>49.706459591131903</v>
      </c>
      <c r="ZI30" s="25">
        <v>13.8682491275075</v>
      </c>
      <c r="ZJ30" s="25">
        <v>9.3379941461362908</v>
      </c>
      <c r="ZK30" s="25">
        <v>1.34459320738222</v>
      </c>
      <c r="ZL30" s="25">
        <v>7.5646953475103098</v>
      </c>
      <c r="ZM30" s="25">
        <v>15.876791641686401</v>
      </c>
      <c r="ZN30" s="25">
        <v>15.8333429328933</v>
      </c>
      <c r="ZO30" s="25">
        <v>65.398287208609602</v>
      </c>
      <c r="ZP30" s="25">
        <v>49.5649442757164</v>
      </c>
      <c r="ZQ30" s="25">
        <v>15.6590198162065</v>
      </c>
      <c r="ZR30" s="25">
        <v>11.160225802193599</v>
      </c>
      <c r="ZS30" s="25">
        <v>1.4981941454619701</v>
      </c>
      <c r="ZT30" s="25">
        <v>7.0795813432822099</v>
      </c>
      <c r="ZU30" s="25">
        <v>14.723566108921901</v>
      </c>
      <c r="ZV30" s="25">
        <v>15.6216625002744</v>
      </c>
      <c r="ZW30" s="25">
        <v>65.487033018013904</v>
      </c>
      <c r="ZX30" s="25">
        <v>49.8653705177395</v>
      </c>
      <c r="ZY30" s="25">
        <v>17.362555952227201</v>
      </c>
      <c r="ZZ30" s="25">
        <v>12.709819529781999</v>
      </c>
      <c r="AAA30" s="25">
        <v>2.14167197250327</v>
      </c>
      <c r="AAB30" s="25">
        <v>6.7569398843726898</v>
      </c>
      <c r="AAC30" s="25">
        <v>13.8018507874403</v>
      </c>
      <c r="AAD30" s="25">
        <v>14.5886486477267</v>
      </c>
      <c r="AAE30" s="25">
        <v>65.332964926912794</v>
      </c>
      <c r="AAF30" s="25">
        <v>50.744316279186101</v>
      </c>
      <c r="AAG30" s="25">
        <v>19.152585638858199</v>
      </c>
      <c r="AAH30" s="25">
        <v>14.108244401274201</v>
      </c>
      <c r="AAI30" s="25">
        <v>2.9562409355249</v>
      </c>
      <c r="AAJ30" s="25">
        <v>6.5004297330661798</v>
      </c>
      <c r="AAK30" s="25">
        <v>13.168281839732099</v>
      </c>
      <c r="AAL30" s="25">
        <v>13.6989410895637</v>
      </c>
      <c r="AAM30" s="25">
        <v>64.742238953540706</v>
      </c>
      <c r="AAN30" s="25">
        <v>51.043297863977003</v>
      </c>
      <c r="AAO30" s="25">
        <v>21.265622753507099</v>
      </c>
      <c r="AAP30" s="25">
        <v>15.589049473661101</v>
      </c>
      <c r="AAQ30" s="25">
        <v>3.6922604844598501</v>
      </c>
      <c r="AAR30" s="25">
        <v>6.2202016367331598</v>
      </c>
      <c r="AAS30" s="25">
        <v>12.7294827996761</v>
      </c>
      <c r="AAT30" s="25">
        <v>12.989872068311101</v>
      </c>
      <c r="AAU30" s="25">
        <v>63.5950025621949</v>
      </c>
      <c r="AAV30" s="25">
        <v>50.605130493883799</v>
      </c>
      <c r="AAW30" s="25">
        <v>23.2101367824547</v>
      </c>
      <c r="AAX30" s="25">
        <v>17.455313001395801</v>
      </c>
      <c r="AAY30" s="25">
        <v>4.2516514010452404</v>
      </c>
      <c r="AAZ30" s="5">
        <v>1628.4829999999999</v>
      </c>
      <c r="ABA30" s="5">
        <v>1434.1179999999999</v>
      </c>
      <c r="ABB30" s="5">
        <v>1356.047</v>
      </c>
      <c r="ABC30" s="5">
        <v>1232.625</v>
      </c>
      <c r="ABD30" s="5">
        <v>973.83699999999999</v>
      </c>
      <c r="ABE30" s="5">
        <v>699.48400000000004</v>
      </c>
      <c r="ABF30" s="5">
        <v>404.51499999999999</v>
      </c>
      <c r="ABG30" s="5">
        <v>360.23700000000002</v>
      </c>
      <c r="ABH30" s="5">
        <v>385.084</v>
      </c>
      <c r="ABI30" s="5">
        <v>374.24299999999999</v>
      </c>
      <c r="ABJ30" s="5">
        <v>351.69299999999998</v>
      </c>
      <c r="ABK30" s="5">
        <v>264.375</v>
      </c>
      <c r="ABL30" s="5">
        <v>178.227</v>
      </c>
      <c r="ABM30" s="5">
        <v>120.88800000000001</v>
      </c>
      <c r="ABN30" s="5">
        <v>90.495999999999995</v>
      </c>
      <c r="ABO30" s="5">
        <v>57.43</v>
      </c>
      <c r="ABP30" s="5">
        <v>23.603999999999999</v>
      </c>
      <c r="ABQ30" s="5">
        <v>6.2329999999999997</v>
      </c>
      <c r="ABR30" s="5">
        <v>0.77500000000000002</v>
      </c>
      <c r="ABS30" s="5">
        <v>6.9000000000000006E-2</v>
      </c>
      <c r="ABT30" s="5">
        <v>2E-3</v>
      </c>
      <c r="ABU30" s="5">
        <v>1706.33</v>
      </c>
      <c r="ABV30" s="5">
        <v>1757.751</v>
      </c>
      <c r="ABW30" s="5">
        <v>1605.973</v>
      </c>
      <c r="ABX30" s="5">
        <v>1518.5129999999999</v>
      </c>
      <c r="ABY30" s="5">
        <v>1465.6220000000001</v>
      </c>
      <c r="ABZ30" s="5">
        <v>1521.6759999999999</v>
      </c>
      <c r="ACA30" s="5">
        <v>1418.44</v>
      </c>
      <c r="ACB30" s="5">
        <v>1321.046</v>
      </c>
      <c r="ACC30" s="5">
        <v>1111.7529999999999</v>
      </c>
      <c r="ACD30" s="5">
        <v>975.16</v>
      </c>
      <c r="ACE30" s="5">
        <v>916</v>
      </c>
      <c r="ACF30" s="5">
        <v>903.13</v>
      </c>
      <c r="ACG30" s="5">
        <v>776.03599999999994</v>
      </c>
      <c r="ACH30" s="5">
        <v>580.69200000000001</v>
      </c>
      <c r="ACI30" s="5">
        <v>340.255</v>
      </c>
      <c r="ACJ30" s="5">
        <v>230.94499999999999</v>
      </c>
      <c r="ACK30" s="5">
        <v>124.233</v>
      </c>
      <c r="ACL30" s="5">
        <v>37.082000000000001</v>
      </c>
      <c r="ACM30" s="5">
        <v>5.86</v>
      </c>
      <c r="ACN30" s="5">
        <v>0.377</v>
      </c>
      <c r="ACO30" s="5">
        <v>1.2999999999999999E-2</v>
      </c>
      <c r="ACP30" s="5">
        <v>1589.135</v>
      </c>
      <c r="ACQ30" s="5">
        <v>1639.796</v>
      </c>
      <c r="ACR30" s="5">
        <v>1692.0039999999999</v>
      </c>
      <c r="ACS30" s="5">
        <v>1743.9280000000001</v>
      </c>
      <c r="ACT30" s="5">
        <v>1579.2460000000001</v>
      </c>
      <c r="ACU30" s="5">
        <v>1477.739</v>
      </c>
      <c r="ACV30" s="5">
        <v>1422.5029999999999</v>
      </c>
      <c r="ACW30" s="5">
        <v>1483.6010000000001</v>
      </c>
      <c r="ACX30" s="5">
        <v>1386.1379999999999</v>
      </c>
      <c r="ACY30" s="5">
        <v>1291.3389999999999</v>
      </c>
      <c r="ACZ30" s="5">
        <v>1082.6880000000001</v>
      </c>
      <c r="ADA30" s="5">
        <v>941.88599999999997</v>
      </c>
      <c r="ADB30" s="5">
        <v>870.18899999999996</v>
      </c>
      <c r="ADC30" s="5">
        <v>829.40300000000002</v>
      </c>
      <c r="ADD30" s="5">
        <v>661.23199999999997</v>
      </c>
      <c r="ADE30" s="5">
        <v>425.10700000000003</v>
      </c>
      <c r="ADF30" s="5">
        <v>181.386</v>
      </c>
      <c r="ADG30" s="5">
        <v>64.078000000000003</v>
      </c>
      <c r="ADH30" s="5">
        <v>11.507999999999999</v>
      </c>
      <c r="ADI30" s="5">
        <v>0.86199999999999999</v>
      </c>
      <c r="ADJ30" s="5">
        <v>3.5999999999999997E-2</v>
      </c>
      <c r="ADK30" s="5">
        <v>1477.0989999999999</v>
      </c>
      <c r="ADL30" s="5">
        <v>1504.184</v>
      </c>
      <c r="ADM30" s="5">
        <v>1517.5429999999999</v>
      </c>
      <c r="ADN30" s="5">
        <v>1529.741</v>
      </c>
      <c r="ADO30" s="5">
        <v>1553.212</v>
      </c>
      <c r="ADP30" s="5">
        <v>1589.4390000000001</v>
      </c>
      <c r="ADQ30" s="5">
        <v>1625.7829999999999</v>
      </c>
      <c r="ADR30" s="5">
        <v>1668.847</v>
      </c>
      <c r="ADS30" s="5">
        <v>1508.829</v>
      </c>
      <c r="ADT30" s="5">
        <v>1416.723</v>
      </c>
      <c r="ADU30" s="5">
        <v>1366.241</v>
      </c>
      <c r="ADV30" s="5">
        <v>1420.3820000000001</v>
      </c>
      <c r="ADW30" s="5">
        <v>1308.171</v>
      </c>
      <c r="ADX30" s="5">
        <v>1182.1780000000001</v>
      </c>
      <c r="ADY30" s="5">
        <v>928.53599999999994</v>
      </c>
      <c r="ADZ30" s="5">
        <v>708.529</v>
      </c>
      <c r="AEA30" s="5">
        <v>494.71800000000002</v>
      </c>
      <c r="AEB30" s="5">
        <v>260.89499999999998</v>
      </c>
      <c r="AEC30" s="5">
        <v>69.302999999999997</v>
      </c>
      <c r="AED30" s="5">
        <v>8.0540000000000003</v>
      </c>
      <c r="AEE30" s="5">
        <v>0.32100000000000001</v>
      </c>
      <c r="AEF30" s="5">
        <v>1562.3140000000001</v>
      </c>
      <c r="AEG30" s="5">
        <v>1375.48</v>
      </c>
      <c r="AEH30" s="5">
        <v>1300.0309999999999</v>
      </c>
      <c r="AEI30" s="5">
        <v>1182.9549999999999</v>
      </c>
      <c r="AEJ30" s="5">
        <v>962.14599999999996</v>
      </c>
      <c r="AEK30" s="5">
        <v>699.45600000000002</v>
      </c>
      <c r="AEL30" s="5">
        <v>428.54399999999998</v>
      </c>
      <c r="AEM30" s="5">
        <v>438.69900000000001</v>
      </c>
      <c r="AEN30" s="5">
        <v>438.56700000000001</v>
      </c>
      <c r="AEO30" s="5">
        <v>421.19299999999998</v>
      </c>
      <c r="AEP30" s="5">
        <v>390.04399999999998</v>
      </c>
      <c r="AEQ30" s="5">
        <v>296.10199999999998</v>
      </c>
      <c r="AER30" s="5">
        <v>193.06800000000001</v>
      </c>
      <c r="AES30" s="5">
        <v>134.01599999999999</v>
      </c>
      <c r="AET30" s="5">
        <v>107.998</v>
      </c>
      <c r="AEU30" s="5">
        <v>73.774000000000001</v>
      </c>
      <c r="AEV30" s="5">
        <v>32.6</v>
      </c>
      <c r="AEW30" s="5">
        <v>9.0869999999999997</v>
      </c>
      <c r="AEX30" s="5">
        <v>1.3280000000000001</v>
      </c>
      <c r="AEY30" s="5">
        <v>0.13300000000000001</v>
      </c>
      <c r="AEZ30" s="5">
        <v>6.0000000000000001E-3</v>
      </c>
      <c r="AFA30" s="5">
        <v>1618.7080000000001</v>
      </c>
      <c r="AFB30" s="5">
        <v>1669.826</v>
      </c>
      <c r="AFC30" s="5">
        <v>1521.63</v>
      </c>
      <c r="AFD30" s="5">
        <v>1451.08</v>
      </c>
      <c r="AFE30" s="5">
        <v>1408.722</v>
      </c>
      <c r="AFF30" s="5">
        <v>1487.258</v>
      </c>
      <c r="AFG30" s="5">
        <v>1444.1189999999999</v>
      </c>
      <c r="AFH30" s="5">
        <v>1422.751</v>
      </c>
      <c r="AFI30" s="5">
        <v>1248.72</v>
      </c>
      <c r="AFJ30" s="5">
        <v>1116.799</v>
      </c>
      <c r="AFK30" s="5">
        <v>1008.5650000000001</v>
      </c>
      <c r="AFL30" s="5">
        <v>916.08900000000006</v>
      </c>
      <c r="AFM30" s="5">
        <v>791.202</v>
      </c>
      <c r="AFN30" s="5">
        <v>587.08900000000006</v>
      </c>
      <c r="AFO30" s="5">
        <v>341.85</v>
      </c>
      <c r="AFP30" s="5">
        <v>284.02800000000002</v>
      </c>
      <c r="AFQ30" s="5">
        <v>186.22399999999999</v>
      </c>
      <c r="AFR30" s="5">
        <v>73.834999999999994</v>
      </c>
      <c r="AFS30" s="5">
        <v>14.032999999999999</v>
      </c>
      <c r="AFT30" s="5">
        <v>1.095</v>
      </c>
      <c r="AFU30" s="5">
        <v>4.8000000000000001E-2</v>
      </c>
      <c r="AFV30" s="5">
        <v>1503.864</v>
      </c>
      <c r="AFW30" s="5">
        <v>1553.4860000000001</v>
      </c>
      <c r="AFX30" s="5">
        <v>1606.3040000000001</v>
      </c>
      <c r="AFY30" s="5">
        <v>1656.5920000000001</v>
      </c>
      <c r="AFZ30" s="5">
        <v>1494.059</v>
      </c>
      <c r="AGA30" s="5">
        <v>1409.1949999999999</v>
      </c>
      <c r="AGB30" s="5">
        <v>1365.6279999999999</v>
      </c>
      <c r="AGC30" s="5">
        <v>1450.3710000000001</v>
      </c>
      <c r="AGD30" s="5">
        <v>1413.415</v>
      </c>
      <c r="AGE30" s="5">
        <v>1394.625</v>
      </c>
      <c r="AGF30" s="5">
        <v>1221.212</v>
      </c>
      <c r="AGG30" s="5">
        <v>1085.9880000000001</v>
      </c>
      <c r="AGH30" s="5">
        <v>969.24599999999998</v>
      </c>
      <c r="AGI30" s="5">
        <v>859.375</v>
      </c>
      <c r="AGJ30" s="5">
        <v>704.26800000000003</v>
      </c>
      <c r="AGK30" s="5">
        <v>471.15800000000002</v>
      </c>
      <c r="AGL30" s="5">
        <v>218.12100000000001</v>
      </c>
      <c r="AGM30" s="5">
        <v>106.834</v>
      </c>
      <c r="AGN30" s="5">
        <v>26.657</v>
      </c>
      <c r="AGO30" s="5">
        <v>2.9159999999999999</v>
      </c>
      <c r="AGP30" s="5">
        <v>0.17299999999999999</v>
      </c>
      <c r="AGQ30" s="5">
        <v>1394.4880000000001</v>
      </c>
      <c r="AGR30" s="5">
        <v>1420.693</v>
      </c>
      <c r="AGS30" s="5">
        <v>1434.2090000000001</v>
      </c>
      <c r="AGT30" s="5">
        <v>1446.1120000000001</v>
      </c>
      <c r="AGU30" s="5">
        <v>1467.7739999999999</v>
      </c>
      <c r="AGV30" s="5">
        <v>1501.8030000000001</v>
      </c>
      <c r="AGW30" s="5">
        <v>1538.61</v>
      </c>
      <c r="AGX30" s="5">
        <v>1581.067</v>
      </c>
      <c r="AGY30" s="5">
        <v>1425.136</v>
      </c>
      <c r="AGZ30" s="5">
        <v>1351.5229999999999</v>
      </c>
      <c r="AHA30" s="5">
        <v>1314.7750000000001</v>
      </c>
      <c r="AHB30" s="5">
        <v>1396.2090000000001</v>
      </c>
      <c r="AHC30" s="5">
        <v>1348.5719999999999</v>
      </c>
      <c r="AHD30" s="5">
        <v>1303.2619999999999</v>
      </c>
      <c r="AHE30" s="5">
        <v>1089.7360000000001</v>
      </c>
      <c r="AHF30" s="5">
        <v>883.29499999999996</v>
      </c>
      <c r="AHG30" s="5">
        <v>641.05200000000002</v>
      </c>
      <c r="AHH30" s="5">
        <v>355.20499999999998</v>
      </c>
      <c r="AHI30" s="5">
        <v>115.095</v>
      </c>
      <c r="AHJ30" s="5">
        <v>17.084</v>
      </c>
      <c r="AHK30" s="5">
        <v>1.069</v>
      </c>
      <c r="AHL30" s="5">
        <v>2415.58</v>
      </c>
      <c r="AHM30" s="5">
        <v>1935.9829999999999</v>
      </c>
      <c r="AHN30" s="5">
        <v>1398.94</v>
      </c>
      <c r="AHO30" s="5">
        <v>2969.5929999999998</v>
      </c>
      <c r="AHP30" s="5">
        <v>2874.3440000000001</v>
      </c>
      <c r="AHQ30" s="5">
        <v>3008.9340000000002</v>
      </c>
      <c r="AHR30" s="5">
        <v>3400.52</v>
      </c>
      <c r="AHS30" s="5">
        <v>3073.3049999999998</v>
      </c>
      <c r="AHT30" s="5">
        <v>2886.9340000000002</v>
      </c>
      <c r="AHU30" s="5">
        <v>2975.8530000000001</v>
      </c>
      <c r="AHV30" s="5">
        <v>3020.9859999999999</v>
      </c>
      <c r="AHW30" s="5">
        <v>3091.2420000000002</v>
      </c>
      <c r="AHX30" s="25">
        <v>4.8048849053026599</v>
      </c>
      <c r="AHY30" s="25">
        <v>3.0123012753879399</v>
      </c>
      <c r="AHZ30" s="25">
        <v>0.30860556210155099</v>
      </c>
      <c r="AIA30" s="25">
        <v>11.440224531603</v>
      </c>
      <c r="AIB30" s="25">
        <v>7.20350024542926</v>
      </c>
      <c r="AIC30" s="25">
        <v>0.91481156159340804</v>
      </c>
      <c r="AID30" s="25">
        <v>14.9397775692747</v>
      </c>
      <c r="AIE30" s="25">
        <v>10.6686605996602</v>
      </c>
      <c r="AIF30" s="25">
        <v>1.2656939273588801</v>
      </c>
      <c r="AIG30" s="25">
        <v>21.4389701974975</v>
      </c>
      <c r="AIH30" s="25">
        <v>15.785370742937999</v>
      </c>
      <c r="AII30" s="25">
        <v>3.6012826634203901</v>
      </c>
      <c r="AIJ30" s="25">
        <v>5.4939810646206899</v>
      </c>
      <c r="AIK30" s="25">
        <v>3.5724362806780299</v>
      </c>
      <c r="AIL30" s="25">
        <v>0.42949812297357098</v>
      </c>
      <c r="AIM30" s="25">
        <v>12.259031581229999</v>
      </c>
      <c r="AIN30" s="25">
        <v>8.0038094682862795</v>
      </c>
      <c r="AIO30" s="25">
        <v>1.48026175143144</v>
      </c>
      <c r="AIP30" s="25">
        <v>16.3733645089204</v>
      </c>
      <c r="AIQ30" s="25">
        <v>11.6484437775011</v>
      </c>
      <c r="AIR30" s="25">
        <v>1.7291111940159201</v>
      </c>
      <c r="AIS30" s="25">
        <v>24.989914998495902</v>
      </c>
      <c r="AIT30" s="25">
        <v>19.133374725737699</v>
      </c>
      <c r="AIU30" s="25">
        <v>4.9051823119431104</v>
      </c>
      <c r="AIV30" s="31">
        <v>57.486512887956899</v>
      </c>
      <c r="AIW30" s="25">
        <v>55.6330216598503</v>
      </c>
      <c r="AIX30" s="25">
        <v>52.312773329379397</v>
      </c>
      <c r="AIY30" s="25">
        <v>49.0667886235737</v>
      </c>
      <c r="AIZ30" s="25">
        <v>48.970042110046002</v>
      </c>
      <c r="AJA30" s="26">
        <v>50.7099364239645</v>
      </c>
      <c r="AJB30" s="25">
        <v>73.953845826243395</v>
      </c>
      <c r="AJC30" s="25">
        <v>79.749359312921897</v>
      </c>
      <c r="AJD30" s="25">
        <v>91.157902048827196</v>
      </c>
      <c r="AJE30" s="25">
        <v>103.80384126454901</v>
      </c>
      <c r="AJF30" s="25">
        <v>104.20648153677099</v>
      </c>
      <c r="AJG30" s="25">
        <v>97.200010593470395</v>
      </c>
      <c r="AJH30" s="25">
        <v>87.2583604416036</v>
      </c>
      <c r="AJI30" s="25">
        <v>81.745129139055507</v>
      </c>
      <c r="AJJ30" s="25">
        <v>77.238902555280603</v>
      </c>
      <c r="AJK30" s="25">
        <v>71.756961550447897</v>
      </c>
      <c r="AJL30" s="25">
        <v>63.286250056850903</v>
      </c>
      <c r="AJM30" s="25">
        <v>57.5120914348675</v>
      </c>
      <c r="AJN30" s="25">
        <v>53.039568797219196</v>
      </c>
      <c r="AJO30" s="25">
        <v>51.7759484243172</v>
      </c>
      <c r="AJP30" s="25">
        <v>52.3801514786906</v>
      </c>
      <c r="AJQ30" s="25">
        <v>53.383789963503403</v>
      </c>
      <c r="AJR30" s="25">
        <v>52.909203387875699</v>
      </c>
      <c r="AJS30" s="25">
        <v>52.701986013769101</v>
      </c>
      <c r="AJT30" s="25">
        <v>53.062087587588799</v>
      </c>
      <c r="AJU30" s="25">
        <v>54.458668121997597</v>
      </c>
      <c r="AJV30" s="25">
        <v>57.245060100754998</v>
      </c>
      <c r="AJW30" s="25">
        <v>59.889886298078501</v>
      </c>
      <c r="AJX30" s="25">
        <v>62.4675666253194</v>
      </c>
      <c r="AJY30" s="25">
        <v>63.665808528969499</v>
      </c>
      <c r="AJZ30" s="25">
        <v>64.950822649082994</v>
      </c>
      <c r="AKA30" s="25">
        <v>66.968565013425604</v>
      </c>
      <c r="AKB30" s="25">
        <v>70.724412728610105</v>
      </c>
      <c r="AKC30" s="25">
        <v>74.001991519859999</v>
      </c>
      <c r="AKD30" s="25">
        <v>76.833927126085598</v>
      </c>
      <c r="AKE30" s="25">
        <v>79.125409839936196</v>
      </c>
      <c r="AKF30" s="25">
        <v>81.0617749437572</v>
      </c>
      <c r="AKG30" s="25">
        <v>81.090367916198204</v>
      </c>
      <c r="AKH30" s="25">
        <v>75.603096574695996</v>
      </c>
      <c r="AKI30" s="25">
        <v>70.2622982700899</v>
      </c>
      <c r="AKJ30" s="25">
        <v>63.668114779955999</v>
      </c>
      <c r="AKK30" s="25">
        <v>54.6801262253272</v>
      </c>
      <c r="AKL30" s="25">
        <v>48.440571199502102</v>
      </c>
      <c r="AKM30" s="25">
        <v>43.637312215514697</v>
      </c>
      <c r="AKN30" s="25">
        <v>42.097705339233798</v>
      </c>
      <c r="AKO30" s="25">
        <v>40.789118264819699</v>
      </c>
      <c r="AKP30" s="25">
        <v>39.060820635589501</v>
      </c>
      <c r="AKQ30" s="25">
        <v>35.844191017453198</v>
      </c>
      <c r="AKR30" s="25">
        <v>33.2938391730262</v>
      </c>
      <c r="AKS30" s="25">
        <v>31.467714185039402</v>
      </c>
      <c r="AKT30" s="25">
        <v>30.380029932101301</v>
      </c>
      <c r="AKU30" s="25">
        <v>29.797442680935202</v>
      </c>
      <c r="AKV30" s="25">
        <v>29.143468469159199</v>
      </c>
      <c r="AKW30" s="25">
        <v>28.353430461652898</v>
      </c>
      <c r="AKX30" s="25">
        <v>27.351688288169601</v>
      </c>
      <c r="AKY30" s="25">
        <v>26.554215342860999</v>
      </c>
      <c r="AKZ30" s="25">
        <v>26.112793697186799</v>
      </c>
      <c r="ALA30" s="25">
        <v>26.091035547491099</v>
      </c>
      <c r="ALB30" s="25">
        <v>26.029436106768401</v>
      </c>
      <c r="ALC30" s="25">
        <v>25.885100614489701</v>
      </c>
      <c r="ALD30" s="25">
        <v>25.6704021192837</v>
      </c>
      <c r="ALE30" s="25">
        <v>25.4670956846434</v>
      </c>
      <c r="ALF30" s="25">
        <v>6.1679925254054</v>
      </c>
      <c r="ALG30" s="25">
        <v>6.1420325643595</v>
      </c>
      <c r="ALH30" s="25">
        <v>6.9766042851907901</v>
      </c>
      <c r="ALI30" s="25">
        <v>8.0888467704918803</v>
      </c>
      <c r="ALJ30" s="25">
        <v>8.6061238315236892</v>
      </c>
      <c r="ALK30" s="25">
        <v>9.0715202353654192</v>
      </c>
      <c r="ALL30" s="25">
        <v>9.4022565817045205</v>
      </c>
      <c r="ALM30" s="25">
        <v>9.6782430850833308</v>
      </c>
      <c r="ALN30" s="25">
        <v>11.591033213870899</v>
      </c>
      <c r="ALO30" s="25">
        <v>14.322969327913899</v>
      </c>
      <c r="ALP30" s="25">
        <v>17.065012370422501</v>
      </c>
      <c r="ALQ30" s="25">
        <v>19.408146840743001</v>
      </c>
      <c r="ALR30" s="25">
        <v>21.594373402549401</v>
      </c>
      <c r="ALS30" s="25">
        <v>24.0786381898962</v>
      </c>
      <c r="ALT30" s="25">
        <v>27.4476174198198</v>
      </c>
      <c r="ALU30" s="25">
        <v>30.746417828919299</v>
      </c>
      <c r="ALV30" s="25">
        <v>34.114136163666501</v>
      </c>
      <c r="ALW30" s="25">
        <v>36.314120240799902</v>
      </c>
      <c r="ALX30" s="25">
        <v>38.396607306222002</v>
      </c>
      <c r="ALY30" s="25">
        <v>40.855771316238702</v>
      </c>
      <c r="ALZ30" s="25">
        <v>44.633377181119002</v>
      </c>
      <c r="AMA30" s="25">
        <v>47.972555413091598</v>
      </c>
      <c r="AMB30" s="25">
        <v>50.948826511595897</v>
      </c>
      <c r="AMC30" s="25">
        <v>53.455007720652503</v>
      </c>
      <c r="AMD30" s="25">
        <v>55.594679259113803</v>
      </c>
    </row>
    <row r="31" spans="1:1018">
      <c r="A31" s="6" t="s">
        <v>85</v>
      </c>
      <c r="B31" s="5">
        <v>3204.431</v>
      </c>
      <c r="C31" s="5">
        <v>3292.692</v>
      </c>
      <c r="D31" s="5">
        <v>3386.7849999999999</v>
      </c>
      <c r="E31" s="5">
        <v>3484.7289999999998</v>
      </c>
      <c r="F31" s="5">
        <v>3583.7</v>
      </c>
      <c r="G31" s="5">
        <v>3681.62</v>
      </c>
      <c r="H31" s="5">
        <v>3777.3029999999999</v>
      </c>
      <c r="I31" s="5">
        <v>3870.9780000000001</v>
      </c>
      <c r="J31" s="5">
        <v>3963.614</v>
      </c>
      <c r="K31" s="5">
        <v>4056.8180000000002</v>
      </c>
      <c r="L31" s="5">
        <v>4151.5129999999999</v>
      </c>
      <c r="M31" s="5">
        <v>4248.0039999999999</v>
      </c>
      <c r="N31" s="5">
        <v>4344.991</v>
      </c>
      <c r="O31" s="5">
        <v>4439.7259999999997</v>
      </c>
      <c r="P31" s="5">
        <v>4528.5510000000004</v>
      </c>
      <c r="Q31" s="5">
        <v>4608.8649999999998</v>
      </c>
      <c r="R31" s="5">
        <v>4680.0039999999999</v>
      </c>
      <c r="S31" s="5">
        <v>4742.7479999999996</v>
      </c>
      <c r="T31" s="5">
        <v>4797.7359999999999</v>
      </c>
      <c r="U31" s="5">
        <v>4846.1459999999997</v>
      </c>
      <c r="V31" s="5">
        <v>4889.1679999999997</v>
      </c>
      <c r="W31" s="5">
        <v>4926.607</v>
      </c>
      <c r="X31" s="5">
        <v>4959.0290000000005</v>
      </c>
      <c r="Y31" s="5">
        <v>4989.4049999999997</v>
      </c>
      <c r="Z31" s="5">
        <v>5021.5879999999997</v>
      </c>
      <c r="AA31" s="5">
        <v>5058.3029999999999</v>
      </c>
      <c r="AB31" s="5">
        <v>5101.1270000000004</v>
      </c>
      <c r="AC31" s="5">
        <v>5149.4859999999999</v>
      </c>
      <c r="AD31" s="5">
        <v>5201.2659999999996</v>
      </c>
      <c r="AE31" s="5">
        <v>5253.2079999999996</v>
      </c>
      <c r="AF31" s="5">
        <v>5303.0330000000004</v>
      </c>
      <c r="AG31" s="5">
        <v>5349.8339999999998</v>
      </c>
      <c r="AH31" s="5">
        <v>5394.723</v>
      </c>
      <c r="AI31" s="5">
        <v>5439.79</v>
      </c>
      <c r="AJ31" s="5">
        <v>5488.0839999999998</v>
      </c>
      <c r="AK31" s="5">
        <v>5541.6260000000002</v>
      </c>
      <c r="AL31" s="5">
        <v>5601.1210000000001</v>
      </c>
      <c r="AM31" s="5">
        <v>5665.3519999999999</v>
      </c>
      <c r="AN31" s="5">
        <v>5732.0439999999999</v>
      </c>
      <c r="AO31" s="5">
        <v>5797.98</v>
      </c>
      <c r="AP31" s="5">
        <v>5860.7520000000004</v>
      </c>
      <c r="AQ31" s="5">
        <v>5919.6170000000002</v>
      </c>
      <c r="AR31" s="5">
        <v>5974.9949999999999</v>
      </c>
      <c r="AS31" s="5">
        <v>6027.134</v>
      </c>
      <c r="AT31" s="5">
        <v>6076.6620000000003</v>
      </c>
      <c r="AU31" s="5">
        <v>6124.0810000000001</v>
      </c>
      <c r="AV31" s="5">
        <v>6169.3</v>
      </c>
      <c r="AW31" s="5">
        <v>6212.0870000000004</v>
      </c>
      <c r="AX31" s="5">
        <v>6252.6040000000003</v>
      </c>
      <c r="AY31" s="5">
        <v>6291.058</v>
      </c>
      <c r="AZ31" s="5">
        <v>6327.68</v>
      </c>
      <c r="BA31" s="5">
        <v>6362.55</v>
      </c>
      <c r="BB31" s="5">
        <v>6395.7719999999999</v>
      </c>
      <c r="BC31" s="5">
        <v>6427.5990000000002</v>
      </c>
      <c r="BD31" s="5">
        <v>6458.3040000000001</v>
      </c>
      <c r="BE31" s="5">
        <v>6488.1369999999997</v>
      </c>
      <c r="BF31" s="5">
        <v>6517.1779999999999</v>
      </c>
      <c r="BG31" s="5">
        <v>6545.5309999999999</v>
      </c>
      <c r="BH31" s="5">
        <v>6573.3069999999998</v>
      </c>
      <c r="BI31" s="5">
        <v>6600.6180000000004</v>
      </c>
      <c r="BJ31" s="5">
        <v>6627.5420000000004</v>
      </c>
      <c r="BK31" s="5">
        <v>6654.1390000000001</v>
      </c>
      <c r="BL31" s="5">
        <v>6680.3980000000001</v>
      </c>
      <c r="BM31" s="5">
        <v>6706.2430000000004</v>
      </c>
      <c r="BN31" s="5">
        <v>6731.5450000000001</v>
      </c>
      <c r="BO31" s="5">
        <v>6756.1949999999997</v>
      </c>
      <c r="BP31" s="5">
        <v>6780.1620000000003</v>
      </c>
      <c r="BQ31" s="5">
        <v>6803.3850000000002</v>
      </c>
      <c r="BR31" s="5">
        <v>6825.73</v>
      </c>
      <c r="BS31" s="5">
        <v>6846.9979999999996</v>
      </c>
      <c r="BT31" s="5">
        <v>6867.0529999999999</v>
      </c>
      <c r="BU31" s="5">
        <v>6885.81</v>
      </c>
      <c r="BV31" s="5">
        <v>6903.2389999999996</v>
      </c>
      <c r="BW31" s="5">
        <v>6919.2470000000003</v>
      </c>
      <c r="BX31" s="5">
        <v>6933.7510000000002</v>
      </c>
      <c r="BY31" s="5">
        <v>6946.6779999999999</v>
      </c>
      <c r="BZ31" s="5">
        <v>6958.009</v>
      </c>
      <c r="CA31" s="5">
        <v>6967.7269999999999</v>
      </c>
      <c r="CB31" s="5">
        <v>6975.8649999999998</v>
      </c>
      <c r="CC31" s="5">
        <v>6982.4620000000004</v>
      </c>
      <c r="CD31" s="5">
        <v>6987.5720000000001</v>
      </c>
      <c r="CE31" s="5">
        <v>6991.1949999999997</v>
      </c>
      <c r="CF31" s="5">
        <v>6993.4110000000001</v>
      </c>
      <c r="CG31" s="5">
        <v>6994.2929999999997</v>
      </c>
      <c r="CH31" s="5">
        <v>6993.9769999999999</v>
      </c>
      <c r="CI31" s="5">
        <v>6992.5510000000004</v>
      </c>
      <c r="CJ31" s="5">
        <v>6990.11</v>
      </c>
      <c r="CK31" s="5">
        <v>6986.6769999999997</v>
      </c>
      <c r="CL31" s="5">
        <v>6982.3789999999999</v>
      </c>
      <c r="CM31" s="5">
        <v>6977.3119999999999</v>
      </c>
      <c r="CN31" s="5">
        <v>6971.5630000000001</v>
      </c>
      <c r="CO31" s="5">
        <v>6965.2070000000003</v>
      </c>
      <c r="CP31" s="5">
        <v>6958.2709999999997</v>
      </c>
      <c r="CQ31" s="5">
        <v>6950.8190000000004</v>
      </c>
      <c r="CR31" s="5">
        <v>6942.9040000000005</v>
      </c>
      <c r="CS31" s="5">
        <v>6934.5680000000002</v>
      </c>
      <c r="CT31" s="5">
        <v>6925.8310000000001</v>
      </c>
      <c r="CU31" s="5">
        <v>6916.7160000000003</v>
      </c>
      <c r="CV31" s="5">
        <v>6907.2089999999998</v>
      </c>
      <c r="CW31" s="5">
        <v>6897.2860000000001</v>
      </c>
      <c r="CX31" s="5">
        <v>6886.9309999999996</v>
      </c>
      <c r="CY31" s="5">
        <v>6876.125</v>
      </c>
      <c r="CZ31" s="5">
        <v>6864.8770000000004</v>
      </c>
      <c r="DA31" s="5">
        <v>6853.1620000000003</v>
      </c>
      <c r="DB31" s="5">
        <v>6840.9319999999998</v>
      </c>
      <c r="DC31" s="5">
        <v>6828.1719999999996</v>
      </c>
      <c r="DD31" s="5">
        <v>6814.8459999999995</v>
      </c>
      <c r="DE31" s="5">
        <v>6800.9549999999999</v>
      </c>
      <c r="DF31" s="5">
        <v>6786.4560000000001</v>
      </c>
      <c r="DG31" s="5">
        <v>6771.3320000000003</v>
      </c>
      <c r="DH31" s="5">
        <v>6755.54</v>
      </c>
      <c r="DI31" s="5">
        <v>6739.076</v>
      </c>
      <c r="DJ31" s="5">
        <v>6721.9089999999997</v>
      </c>
      <c r="DK31" s="5">
        <v>6704.0529999999999</v>
      </c>
      <c r="DL31" s="5">
        <v>6685.5050000000001</v>
      </c>
      <c r="DM31" s="5">
        <v>6666.2619999999997</v>
      </c>
      <c r="DN31" s="5">
        <v>6646.3159999999998</v>
      </c>
      <c r="DO31" s="5">
        <v>6625.674</v>
      </c>
      <c r="DP31" s="5">
        <v>6604.3159999999998</v>
      </c>
      <c r="DQ31" s="5">
        <v>6582.2479999999996</v>
      </c>
      <c r="DR31" s="5">
        <v>6559.4449999999997</v>
      </c>
      <c r="DS31" s="5">
        <v>3169.6089999999999</v>
      </c>
      <c r="DT31" s="5">
        <v>3258.54</v>
      </c>
      <c r="DU31" s="5">
        <v>3353.7350000000001</v>
      </c>
      <c r="DV31" s="5">
        <v>3452.6030000000001</v>
      </c>
      <c r="DW31" s="5">
        <v>3551.5650000000001</v>
      </c>
      <c r="DX31" s="5">
        <v>3647.97</v>
      </c>
      <c r="DY31" s="5">
        <v>3740.5509999999999</v>
      </c>
      <c r="DZ31" s="5">
        <v>3829.7550000000001</v>
      </c>
      <c r="EA31" s="5">
        <v>3916.7190000000001</v>
      </c>
      <c r="EB31" s="5">
        <v>4003.393</v>
      </c>
      <c r="EC31" s="5">
        <v>4090.9960000000001</v>
      </c>
      <c r="ED31" s="5">
        <v>4179.8469999999998</v>
      </c>
      <c r="EE31" s="5">
        <v>4268.8639999999996</v>
      </c>
      <c r="EF31" s="5">
        <v>4356.2079999999996</v>
      </c>
      <c r="EG31" s="5">
        <v>4439.3649999999998</v>
      </c>
      <c r="EH31" s="5">
        <v>4516.5349999999999</v>
      </c>
      <c r="EI31" s="5">
        <v>4587.3310000000001</v>
      </c>
      <c r="EJ31" s="5">
        <v>4652.3710000000001</v>
      </c>
      <c r="EK31" s="5">
        <v>4712.1260000000002</v>
      </c>
      <c r="EL31" s="5">
        <v>4767.4409999999998</v>
      </c>
      <c r="EM31" s="5">
        <v>4819.1790000000001</v>
      </c>
      <c r="EN31" s="5">
        <v>4867.308</v>
      </c>
      <c r="EO31" s="5">
        <v>4912.232</v>
      </c>
      <c r="EP31" s="5">
        <v>4955.8770000000004</v>
      </c>
      <c r="EQ31" s="5">
        <v>5000.6899999999996</v>
      </c>
      <c r="ER31" s="5">
        <v>5048.4750000000004</v>
      </c>
      <c r="ES31" s="5">
        <v>5100.0839999999998</v>
      </c>
      <c r="ET31" s="5">
        <v>5155.2430000000004</v>
      </c>
      <c r="EU31" s="5">
        <v>5213.1589999999997</v>
      </c>
      <c r="EV31" s="5">
        <v>5272.4830000000002</v>
      </c>
      <c r="EW31" s="5">
        <v>5332.2120000000004</v>
      </c>
      <c r="EX31" s="5">
        <v>5392.0379999999996</v>
      </c>
      <c r="EY31" s="5">
        <v>5452.27</v>
      </c>
      <c r="EZ31" s="5">
        <v>5513.1589999999997</v>
      </c>
      <c r="FA31" s="5">
        <v>5575.1109999999999</v>
      </c>
      <c r="FB31" s="5">
        <v>5638.3249999999998</v>
      </c>
      <c r="FC31" s="5">
        <v>5702.8209999999999</v>
      </c>
      <c r="FD31" s="5">
        <v>5768.0860000000002</v>
      </c>
      <c r="FE31" s="5">
        <v>5833.1589999999997</v>
      </c>
      <c r="FF31" s="5">
        <v>5896.741</v>
      </c>
      <c r="FG31" s="5">
        <v>5957.866</v>
      </c>
      <c r="FH31" s="5">
        <v>6016.1469999999999</v>
      </c>
      <c r="FI31" s="5">
        <v>6071.6610000000001</v>
      </c>
      <c r="FJ31" s="5">
        <v>6124.4369999999999</v>
      </c>
      <c r="FK31" s="5">
        <v>6174.7160000000003</v>
      </c>
      <c r="FL31" s="5">
        <v>6222.6670000000004</v>
      </c>
      <c r="FM31" s="5">
        <v>6268.2449999999999</v>
      </c>
      <c r="FN31" s="5">
        <v>6311.3779999999997</v>
      </c>
      <c r="FO31" s="5">
        <v>6352.2460000000001</v>
      </c>
      <c r="FP31" s="5">
        <v>6391.0820000000003</v>
      </c>
      <c r="FQ31" s="5">
        <v>6428.0839999999998</v>
      </c>
      <c r="FR31" s="5">
        <v>6463.3370000000004</v>
      </c>
      <c r="FS31" s="5">
        <v>6496.9170000000004</v>
      </c>
      <c r="FT31" s="5">
        <v>6529.027</v>
      </c>
      <c r="FU31" s="5">
        <v>6559.9089999999997</v>
      </c>
      <c r="FV31" s="5">
        <v>6589.74</v>
      </c>
      <c r="FW31" s="5">
        <v>6618.6040000000003</v>
      </c>
      <c r="FX31" s="5">
        <v>6646.5640000000003</v>
      </c>
      <c r="FY31" s="5">
        <v>6673.68</v>
      </c>
      <c r="FZ31" s="5">
        <v>6700.0309999999999</v>
      </c>
      <c r="GA31" s="5">
        <v>6725.6379999999999</v>
      </c>
      <c r="GB31" s="5">
        <v>6750.5460000000003</v>
      </c>
      <c r="GC31" s="5">
        <v>6774.7089999999998</v>
      </c>
      <c r="GD31" s="5">
        <v>6798.0550000000003</v>
      </c>
      <c r="GE31" s="5">
        <v>6820.4470000000001</v>
      </c>
      <c r="GF31" s="5">
        <v>6841.7629999999999</v>
      </c>
      <c r="GG31" s="5">
        <v>6861.9750000000004</v>
      </c>
      <c r="GH31" s="5">
        <v>6881.0119999999997</v>
      </c>
      <c r="GI31" s="5">
        <v>6898.7280000000001</v>
      </c>
      <c r="GJ31" s="5">
        <v>6914.9660000000003</v>
      </c>
      <c r="GK31" s="5">
        <v>6929.5469999999996</v>
      </c>
      <c r="GL31" s="5">
        <v>6942.4449999999997</v>
      </c>
      <c r="GM31" s="5">
        <v>6953.62</v>
      </c>
      <c r="GN31" s="5">
        <v>6963.0050000000001</v>
      </c>
      <c r="GO31" s="5">
        <v>6970.527</v>
      </c>
      <c r="GP31" s="5">
        <v>6976.1540000000005</v>
      </c>
      <c r="GQ31" s="5">
        <v>6979.8919999999998</v>
      </c>
      <c r="GR31" s="5">
        <v>6981.7349999999997</v>
      </c>
      <c r="GS31" s="5">
        <v>6981.7579999999998</v>
      </c>
      <c r="GT31" s="5">
        <v>6980.058</v>
      </c>
      <c r="GU31" s="5">
        <v>6976.7</v>
      </c>
      <c r="GV31" s="5">
        <v>6971.7780000000002</v>
      </c>
      <c r="GW31" s="5">
        <v>6965.335</v>
      </c>
      <c r="GX31" s="5">
        <v>6957.5150000000003</v>
      </c>
      <c r="GY31" s="5">
        <v>6948.4690000000001</v>
      </c>
      <c r="GZ31" s="5">
        <v>6938.35</v>
      </c>
      <c r="HA31" s="5">
        <v>6927.2520000000004</v>
      </c>
      <c r="HB31" s="5">
        <v>6915.2640000000001</v>
      </c>
      <c r="HC31" s="5">
        <v>6902.53</v>
      </c>
      <c r="HD31" s="5">
        <v>6889.1790000000001</v>
      </c>
      <c r="HE31" s="5">
        <v>6875.348</v>
      </c>
      <c r="HF31" s="5">
        <v>6861.1310000000003</v>
      </c>
      <c r="HG31" s="5">
        <v>6846.6009999999997</v>
      </c>
      <c r="HH31" s="5">
        <v>6831.8389999999999</v>
      </c>
      <c r="HI31" s="5">
        <v>6816.9189999999999</v>
      </c>
      <c r="HJ31" s="5">
        <v>6801.91</v>
      </c>
      <c r="HK31" s="5">
        <v>6786.8580000000002</v>
      </c>
      <c r="HL31" s="5">
        <v>6771.8180000000002</v>
      </c>
      <c r="HM31" s="5">
        <v>6756.8249999999998</v>
      </c>
      <c r="HN31" s="5">
        <v>6741.93</v>
      </c>
      <c r="HO31" s="5">
        <v>6727.1480000000001</v>
      </c>
      <c r="HP31" s="5">
        <v>6712.5029999999997</v>
      </c>
      <c r="HQ31" s="5">
        <v>6697.9880000000003</v>
      </c>
      <c r="HR31" s="5">
        <v>6683.5940000000001</v>
      </c>
      <c r="HS31" s="5">
        <v>6669.2860000000001</v>
      </c>
      <c r="HT31" s="5">
        <v>6655.0410000000002</v>
      </c>
      <c r="HU31" s="5">
        <v>6640.8360000000002</v>
      </c>
      <c r="HV31" s="5">
        <v>6626.634</v>
      </c>
      <c r="HW31" s="5">
        <v>6612.357</v>
      </c>
      <c r="HX31" s="5">
        <v>6597.92</v>
      </c>
      <c r="HY31" s="5">
        <v>6583.2439999999997</v>
      </c>
      <c r="HZ31" s="5">
        <v>6568.2529999999997</v>
      </c>
      <c r="IA31" s="5">
        <v>6552.92</v>
      </c>
      <c r="IB31" s="5">
        <v>6537.2070000000003</v>
      </c>
      <c r="IC31" s="5">
        <v>6521.0879999999997</v>
      </c>
      <c r="ID31" s="5">
        <v>6504.5330000000004</v>
      </c>
      <c r="IE31" s="5">
        <v>6487.4679999999998</v>
      </c>
      <c r="IF31" s="5">
        <v>6469.848</v>
      </c>
      <c r="IG31" s="5">
        <v>6451.6049999999996</v>
      </c>
      <c r="IH31" s="5">
        <v>6432.6350000000002</v>
      </c>
      <c r="II31" s="5">
        <v>6412.84</v>
      </c>
      <c r="IJ31" s="5">
        <v>6374.04</v>
      </c>
      <c r="IK31" s="5">
        <v>6551.232</v>
      </c>
      <c r="IL31" s="5">
        <v>6740.52</v>
      </c>
      <c r="IM31" s="5">
        <v>6937.3320000000003</v>
      </c>
      <c r="IN31" s="5">
        <v>7135.2650000000003</v>
      </c>
      <c r="IO31" s="5">
        <v>7329.59</v>
      </c>
      <c r="IP31" s="5">
        <v>7517.8540000000003</v>
      </c>
      <c r="IQ31" s="5">
        <v>7700.7330000000002</v>
      </c>
      <c r="IR31" s="5">
        <v>7880.3329999999996</v>
      </c>
      <c r="IS31" s="5">
        <v>8060.2110000000002</v>
      </c>
      <c r="IT31" s="5">
        <v>8242.509</v>
      </c>
      <c r="IU31" s="5">
        <v>8427.8510000000006</v>
      </c>
      <c r="IV31" s="5">
        <v>8613.8549999999996</v>
      </c>
      <c r="IW31" s="5">
        <v>8795.9339999999993</v>
      </c>
      <c r="IX31" s="5">
        <v>8967.9159999999993</v>
      </c>
      <c r="IY31" s="5">
        <v>9125.4</v>
      </c>
      <c r="IZ31" s="5">
        <v>9267.3349999999991</v>
      </c>
      <c r="JA31" s="5">
        <v>9395.1190000000006</v>
      </c>
      <c r="JB31" s="5">
        <v>9509.8619999999992</v>
      </c>
      <c r="JC31" s="5">
        <v>9613.5869999999995</v>
      </c>
      <c r="JD31" s="5">
        <v>9708.3469999999998</v>
      </c>
      <c r="JE31" s="5">
        <v>9793.9150000000009</v>
      </c>
      <c r="JF31" s="5">
        <v>9871.2610000000004</v>
      </c>
      <c r="JG31" s="5">
        <v>9945.2819999999992</v>
      </c>
      <c r="JH31" s="5">
        <v>10022.278</v>
      </c>
      <c r="JI31" s="5">
        <v>10106.778</v>
      </c>
      <c r="JJ31" s="5">
        <v>10201.210999999999</v>
      </c>
      <c r="JK31" s="5">
        <v>10304.728999999999</v>
      </c>
      <c r="JL31" s="5">
        <v>10414.424999999999</v>
      </c>
      <c r="JM31" s="5">
        <v>10525.691000000001</v>
      </c>
      <c r="JN31" s="5">
        <v>10635.245000000001</v>
      </c>
      <c r="JO31" s="5">
        <v>10741.871999999999</v>
      </c>
      <c r="JP31" s="5">
        <v>10846.993</v>
      </c>
      <c r="JQ31" s="5">
        <v>10952.949000000001</v>
      </c>
      <c r="JR31" s="5">
        <v>11063.195</v>
      </c>
      <c r="JS31" s="5">
        <v>11179.950999999999</v>
      </c>
      <c r="JT31" s="5">
        <v>11303.941999999999</v>
      </c>
      <c r="JU31" s="5">
        <v>11433.438</v>
      </c>
      <c r="JV31" s="5">
        <v>11565.203</v>
      </c>
      <c r="JW31" s="5">
        <v>11694.721</v>
      </c>
      <c r="JX31" s="5">
        <v>11818.618</v>
      </c>
      <c r="JY31" s="5">
        <v>11935.763999999999</v>
      </c>
      <c r="JZ31" s="5">
        <v>12046.656000000001</v>
      </c>
      <c r="KA31" s="5">
        <v>12151.571</v>
      </c>
      <c r="KB31" s="5">
        <v>12251.378000000001</v>
      </c>
      <c r="KC31" s="5">
        <v>12346.748</v>
      </c>
      <c r="KD31" s="5">
        <v>12437.545</v>
      </c>
      <c r="KE31" s="5">
        <v>12523.465</v>
      </c>
      <c r="KF31" s="5">
        <v>12604.85</v>
      </c>
      <c r="KG31" s="5">
        <v>12682.14</v>
      </c>
      <c r="KH31" s="5">
        <v>12755.763999999999</v>
      </c>
      <c r="KI31" s="5">
        <v>12825.887000000001</v>
      </c>
      <c r="KJ31" s="5">
        <v>12892.689</v>
      </c>
      <c r="KK31" s="5">
        <v>12956.626</v>
      </c>
      <c r="KL31" s="5">
        <v>13018.213</v>
      </c>
      <c r="KM31" s="5">
        <v>13077.877</v>
      </c>
      <c r="KN31" s="5">
        <v>13135.781999999999</v>
      </c>
      <c r="KO31" s="5">
        <v>13192.094999999999</v>
      </c>
      <c r="KP31" s="5">
        <v>13246.986999999999</v>
      </c>
      <c r="KQ31" s="5">
        <v>13300.648999999999</v>
      </c>
      <c r="KR31" s="5">
        <v>13353.18</v>
      </c>
      <c r="KS31" s="5">
        <v>13404.684999999999</v>
      </c>
      <c r="KT31" s="5">
        <v>13455.107</v>
      </c>
      <c r="KU31" s="5">
        <v>13504.298000000001</v>
      </c>
      <c r="KV31" s="5">
        <v>13551.992</v>
      </c>
      <c r="KW31" s="5">
        <v>13597.958000000001</v>
      </c>
      <c r="KX31" s="5">
        <v>13642.137000000001</v>
      </c>
      <c r="KY31" s="5">
        <v>13684.397000000001</v>
      </c>
      <c r="KZ31" s="5">
        <v>13724.458000000001</v>
      </c>
      <c r="LA31" s="5">
        <v>13761.964</v>
      </c>
      <c r="LB31" s="5">
        <v>13796.6</v>
      </c>
      <c r="LC31" s="5">
        <v>13828.254999999999</v>
      </c>
      <c r="LD31" s="5">
        <v>13856.859</v>
      </c>
      <c r="LE31" s="5">
        <v>13882.252</v>
      </c>
      <c r="LF31" s="5">
        <v>13904.278</v>
      </c>
      <c r="LG31" s="5">
        <v>13922.832</v>
      </c>
      <c r="LH31" s="5">
        <v>13937.901</v>
      </c>
      <c r="LI31" s="5">
        <v>13949.462</v>
      </c>
      <c r="LJ31" s="5">
        <v>13957.623</v>
      </c>
      <c r="LK31" s="5">
        <v>13962.52</v>
      </c>
      <c r="LL31" s="5">
        <v>13964.272000000001</v>
      </c>
      <c r="LM31" s="5">
        <v>13962.973</v>
      </c>
      <c r="LN31" s="5">
        <v>13958.745999999999</v>
      </c>
      <c r="LO31" s="5">
        <v>13951.808000000001</v>
      </c>
      <c r="LP31" s="5">
        <v>13942.446</v>
      </c>
      <c r="LQ31" s="5">
        <v>13930.901</v>
      </c>
      <c r="LR31" s="5">
        <v>13917.361999999999</v>
      </c>
      <c r="LS31" s="5">
        <v>13901.941000000001</v>
      </c>
      <c r="LT31" s="5">
        <v>13884.909</v>
      </c>
      <c r="LU31" s="5">
        <v>13866.491</v>
      </c>
      <c r="LV31" s="5">
        <v>13846.911</v>
      </c>
      <c r="LW31" s="5">
        <v>13826.338</v>
      </c>
      <c r="LX31" s="5">
        <v>13804.871999999999</v>
      </c>
      <c r="LY31" s="5">
        <v>13782.657999999999</v>
      </c>
      <c r="LZ31" s="5">
        <v>13759.823</v>
      </c>
      <c r="MA31" s="5">
        <v>13736.477999999999</v>
      </c>
      <c r="MB31" s="5">
        <v>13712.689</v>
      </c>
      <c r="MC31" s="5">
        <v>13688.534</v>
      </c>
      <c r="MD31" s="5">
        <v>13664.034</v>
      </c>
      <c r="ME31" s="5">
        <v>13639.216</v>
      </c>
      <c r="MF31" s="5">
        <v>13614.079</v>
      </c>
      <c r="MG31" s="5">
        <v>13588.628000000001</v>
      </c>
      <c r="MH31" s="5">
        <v>13562.865</v>
      </c>
      <c r="MI31" s="5">
        <v>13536.755999999999</v>
      </c>
      <c r="MJ31" s="5">
        <v>13510.218000000001</v>
      </c>
      <c r="MK31" s="5">
        <v>13483.213</v>
      </c>
      <c r="ML31" s="5">
        <v>13455.682000000001</v>
      </c>
      <c r="MM31" s="5">
        <v>13427.589</v>
      </c>
      <c r="MN31" s="5">
        <v>13398.813</v>
      </c>
      <c r="MO31" s="5">
        <v>13369.252</v>
      </c>
      <c r="MP31" s="5">
        <v>13338.784</v>
      </c>
      <c r="MQ31" s="5">
        <v>13307.329</v>
      </c>
      <c r="MR31" s="5">
        <v>13274.829</v>
      </c>
      <c r="MS31" s="5">
        <v>13241.26</v>
      </c>
      <c r="MT31" s="5">
        <v>13206.593000000001</v>
      </c>
      <c r="MU31" s="5">
        <v>13170.795</v>
      </c>
      <c r="MV31" s="5">
        <v>13133.784</v>
      </c>
      <c r="MW31" s="5">
        <v>13095.522000000001</v>
      </c>
      <c r="MX31" s="5">
        <v>13055.921</v>
      </c>
      <c r="MY31" s="5">
        <v>13014.883</v>
      </c>
      <c r="MZ31" s="5">
        <v>12972.285</v>
      </c>
      <c r="NA31" s="16">
        <v>2.794</v>
      </c>
      <c r="NB31" s="16">
        <v>2.3479999999999999</v>
      </c>
      <c r="NC31" s="16">
        <v>2.0350000000000001</v>
      </c>
      <c r="ND31" s="16">
        <v>1.2390000000000001</v>
      </c>
      <c r="NE31" s="16">
        <v>0.80400000000000005</v>
      </c>
      <c r="NF31" s="16">
        <v>1.0189999999999999</v>
      </c>
      <c r="NG31" s="16">
        <v>0.999</v>
      </c>
      <c r="NH31" s="16">
        <v>1.111</v>
      </c>
      <c r="NI31" s="16">
        <v>0.874</v>
      </c>
      <c r="NJ31" s="16">
        <v>0.65200000000000002</v>
      </c>
      <c r="NK31" s="16">
        <v>0.499</v>
      </c>
      <c r="NL31" s="16">
        <v>0.41699999999999998</v>
      </c>
      <c r="NM31" s="16">
        <v>0.36299999999999999</v>
      </c>
      <c r="NN31" s="16">
        <v>0.28999999999999998</v>
      </c>
      <c r="NO31" s="16">
        <v>0.182</v>
      </c>
      <c r="NP31" s="16">
        <v>5.8999999999999997E-2</v>
      </c>
      <c r="NQ31" s="16">
        <v>-4.8000000000000001E-2</v>
      </c>
      <c r="NR31" s="16">
        <v>-0.121</v>
      </c>
      <c r="NS31" s="16">
        <v>-0.16</v>
      </c>
      <c r="NT31" s="16">
        <v>-0.17899999999999999</v>
      </c>
      <c r="NU31" s="16">
        <v>-0.193</v>
      </c>
      <c r="NV31" s="16">
        <v>-0.215</v>
      </c>
      <c r="NW31" s="16">
        <v>-0.253</v>
      </c>
      <c r="NX31" s="182">
        <v>-0.30399999999999999</v>
      </c>
      <c r="NY31" s="16">
        <v>62.76</v>
      </c>
      <c r="NZ31" s="16">
        <v>65.349999999999994</v>
      </c>
      <c r="OA31" s="16">
        <v>68.12</v>
      </c>
      <c r="OB31" s="16">
        <v>70.08</v>
      </c>
      <c r="OC31" s="16">
        <v>71.44</v>
      </c>
      <c r="OD31" s="16">
        <v>72.3</v>
      </c>
      <c r="OE31" s="16">
        <v>73.400000000000006</v>
      </c>
      <c r="OF31" s="16">
        <v>74.39</v>
      </c>
      <c r="OG31" s="16">
        <v>75.37</v>
      </c>
      <c r="OH31" s="16">
        <v>76.33</v>
      </c>
      <c r="OI31" s="16">
        <v>77.27</v>
      </c>
      <c r="OJ31" s="16">
        <v>78.2</v>
      </c>
      <c r="OK31" s="16">
        <v>79.14</v>
      </c>
      <c r="OL31" s="16">
        <v>80.06</v>
      </c>
      <c r="OM31" s="16">
        <v>80.97</v>
      </c>
      <c r="ON31" s="16">
        <v>81.86</v>
      </c>
      <c r="OO31" s="16">
        <v>82.67</v>
      </c>
      <c r="OP31" s="16">
        <v>83.38</v>
      </c>
      <c r="OQ31" s="16">
        <v>84.01</v>
      </c>
      <c r="OR31" s="16">
        <v>84.55</v>
      </c>
      <c r="OS31" s="16">
        <v>85.05</v>
      </c>
      <c r="OT31" s="16">
        <v>85.51</v>
      </c>
      <c r="OU31" s="16">
        <v>86</v>
      </c>
      <c r="OV31" s="16">
        <v>86.49</v>
      </c>
      <c r="OW31" s="16">
        <v>65.91</v>
      </c>
      <c r="OX31" s="16">
        <v>69.069999999999993</v>
      </c>
      <c r="OY31" s="16">
        <v>72.75</v>
      </c>
      <c r="OZ31" s="16">
        <v>75.11</v>
      </c>
      <c r="PA31" s="16">
        <v>76.3</v>
      </c>
      <c r="PB31" s="16">
        <v>77.19</v>
      </c>
      <c r="PC31" s="16">
        <v>77.59</v>
      </c>
      <c r="PD31" s="16">
        <v>78.459999999999994</v>
      </c>
      <c r="PE31" s="16">
        <v>79.34</v>
      </c>
      <c r="PF31" s="16">
        <v>80.16</v>
      </c>
      <c r="PG31" s="16">
        <v>80.92</v>
      </c>
      <c r="PH31" s="16">
        <v>81.62</v>
      </c>
      <c r="PI31" s="16">
        <v>82.3</v>
      </c>
      <c r="PJ31" s="16">
        <v>82.95</v>
      </c>
      <c r="PK31" s="16">
        <v>83.57</v>
      </c>
      <c r="PL31" s="16">
        <v>84.18</v>
      </c>
      <c r="PM31" s="16">
        <v>84.76</v>
      </c>
      <c r="PN31" s="16">
        <v>85.32</v>
      </c>
      <c r="PO31" s="16">
        <v>85.88</v>
      </c>
      <c r="PP31" s="16">
        <v>86.42</v>
      </c>
      <c r="PQ31" s="16">
        <v>86.97</v>
      </c>
      <c r="PR31" s="16">
        <v>87.5</v>
      </c>
      <c r="PS31" s="16">
        <v>88.03</v>
      </c>
      <c r="PT31" s="16">
        <v>88.58</v>
      </c>
      <c r="PU31" s="16">
        <v>64.257000000000005</v>
      </c>
      <c r="PV31" s="16">
        <v>67.132999999999996</v>
      </c>
      <c r="PW31" s="16">
        <v>70.314999999999998</v>
      </c>
      <c r="PX31" s="16">
        <v>72.429000000000002</v>
      </c>
      <c r="PY31" s="16">
        <v>73.721999999999994</v>
      </c>
      <c r="PZ31" s="16">
        <v>74.634</v>
      </c>
      <c r="QA31" s="16">
        <v>75.451999999999998</v>
      </c>
      <c r="QB31" s="16">
        <v>76.412000000000006</v>
      </c>
      <c r="QC31" s="16">
        <v>77.361999999999995</v>
      </c>
      <c r="QD31" s="16">
        <v>78.268000000000001</v>
      </c>
      <c r="QE31" s="16">
        <v>79.131</v>
      </c>
      <c r="QF31" s="16">
        <v>79.950999999999993</v>
      </c>
      <c r="QG31" s="16">
        <v>80.762</v>
      </c>
      <c r="QH31" s="16">
        <v>81.543999999999997</v>
      </c>
      <c r="QI31" s="16">
        <v>82.305999999999997</v>
      </c>
      <c r="QJ31" s="16">
        <v>83.039000000000001</v>
      </c>
      <c r="QK31" s="16">
        <v>83.724000000000004</v>
      </c>
      <c r="QL31" s="16">
        <v>84.349000000000004</v>
      </c>
      <c r="QM31" s="16">
        <v>84.936999999999998</v>
      </c>
      <c r="QN31" s="16">
        <v>85.471000000000004</v>
      </c>
      <c r="QO31" s="16">
        <v>85.983999999999995</v>
      </c>
      <c r="QP31" s="16">
        <v>86.483000000000004</v>
      </c>
      <c r="QQ31" s="16">
        <v>86.988</v>
      </c>
      <c r="QR31" s="16">
        <v>87.506</v>
      </c>
      <c r="QS31" s="5">
        <v>65.835999999999999</v>
      </c>
      <c r="QT31" s="5">
        <v>48.762</v>
      </c>
      <c r="QU31" s="5">
        <v>35.206000000000003</v>
      </c>
      <c r="QV31" s="5">
        <v>28.667000000000002</v>
      </c>
      <c r="QW31" s="5">
        <v>22.992999999999999</v>
      </c>
      <c r="QX31" s="5">
        <v>18.010999999999999</v>
      </c>
      <c r="QY31" s="5">
        <v>14.557</v>
      </c>
      <c r="QZ31" s="5">
        <v>12.678000000000001</v>
      </c>
      <c r="RA31" s="5">
        <v>10.555</v>
      </c>
      <c r="RB31" s="5">
        <v>8.8960000000000008</v>
      </c>
      <c r="RC31" s="5">
        <v>7.5970000000000004</v>
      </c>
      <c r="RD31" s="5">
        <v>6.5570000000000004</v>
      </c>
      <c r="RE31" s="5">
        <v>5.6879999999999997</v>
      </c>
      <c r="RF31" s="5">
        <v>4.9649999999999999</v>
      </c>
      <c r="RG31" s="5">
        <v>4.4480000000000004</v>
      </c>
      <c r="RH31" s="5">
        <v>4.0129999999999999</v>
      </c>
      <c r="RI31" s="5">
        <v>3.641</v>
      </c>
      <c r="RJ31" s="5">
        <v>3.3220000000000001</v>
      </c>
      <c r="RK31" s="5">
        <v>3.0339999999999998</v>
      </c>
      <c r="RL31" s="5">
        <v>2.7879999999999998</v>
      </c>
      <c r="RM31" s="5">
        <v>2.5640000000000001</v>
      </c>
      <c r="RN31" s="5">
        <v>2.363</v>
      </c>
      <c r="RO31" s="5">
        <v>2.1840000000000002</v>
      </c>
      <c r="RP31" s="5">
        <v>2.0150000000000001</v>
      </c>
      <c r="RQ31" s="5">
        <v>76.793000000000006</v>
      </c>
      <c r="RR31" s="5">
        <v>56.942999999999998</v>
      </c>
      <c r="RS31" s="5">
        <v>40.552999999999997</v>
      </c>
      <c r="RT31" s="5">
        <v>32.991</v>
      </c>
      <c r="RU31" s="5">
        <v>25.562999999999999</v>
      </c>
      <c r="RV31" s="5">
        <v>19.581</v>
      </c>
      <c r="RW31" s="5">
        <v>15.37</v>
      </c>
      <c r="RX31" s="5">
        <v>13.452999999999999</v>
      </c>
      <c r="RY31" s="5">
        <v>11.214</v>
      </c>
      <c r="RZ31" s="5">
        <v>9.4770000000000003</v>
      </c>
      <c r="SA31" s="5">
        <v>8.1150000000000002</v>
      </c>
      <c r="SB31" s="5">
        <v>7.0369999999999999</v>
      </c>
      <c r="SC31" s="5">
        <v>6.1369999999999996</v>
      </c>
      <c r="SD31" s="5">
        <v>5.3869999999999996</v>
      </c>
      <c r="SE31" s="5">
        <v>4.8470000000000004</v>
      </c>
      <c r="SF31" s="5">
        <v>4.3929999999999998</v>
      </c>
      <c r="SG31" s="5">
        <v>4.0039999999999996</v>
      </c>
      <c r="SH31" s="5">
        <v>3.669</v>
      </c>
      <c r="SI31" s="5">
        <v>3.3660000000000001</v>
      </c>
      <c r="SJ31" s="5">
        <v>3.1070000000000002</v>
      </c>
      <c r="SK31" s="5">
        <v>2.87</v>
      </c>
      <c r="SL31" s="5">
        <v>2.657</v>
      </c>
      <c r="SM31" s="5">
        <v>2.4670000000000001</v>
      </c>
      <c r="SN31" s="5">
        <v>2.2850000000000001</v>
      </c>
      <c r="SO31" s="16">
        <v>4.82</v>
      </c>
      <c r="SP31" s="16">
        <v>4.0019</v>
      </c>
      <c r="SQ31" s="16">
        <v>2.98</v>
      </c>
      <c r="SR31" s="16">
        <v>2.3435000000000001</v>
      </c>
      <c r="SS31" s="16">
        <v>2.04</v>
      </c>
      <c r="ST31" s="16">
        <v>2.0238999999999998</v>
      </c>
      <c r="SU31" s="16">
        <v>2.2521</v>
      </c>
      <c r="SV31" s="16">
        <v>2.2000000000000002</v>
      </c>
      <c r="SW31" s="16">
        <v>2.0962000000000001</v>
      </c>
      <c r="SX31" s="16">
        <v>2.0165999999999999</v>
      </c>
      <c r="SY31" s="16">
        <v>1.9607000000000001</v>
      </c>
      <c r="SZ31" s="16">
        <v>1.9144000000000001</v>
      </c>
      <c r="TA31" s="16">
        <v>1.877</v>
      </c>
      <c r="TB31" s="16">
        <v>1.8494999999999999</v>
      </c>
      <c r="TC31" s="16">
        <v>1.8283</v>
      </c>
      <c r="TD31" s="16">
        <v>1.8154999999999999</v>
      </c>
      <c r="TE31" s="16">
        <v>1.8032999999999999</v>
      </c>
      <c r="TF31" s="16">
        <v>1.7961</v>
      </c>
      <c r="TG31" s="16">
        <v>1.7905</v>
      </c>
      <c r="TH31" s="16">
        <v>1.7873000000000001</v>
      </c>
      <c r="TI31" s="16">
        <v>1.7830999999999999</v>
      </c>
      <c r="TJ31" s="16">
        <v>1.7811999999999999</v>
      </c>
      <c r="TK31" s="16">
        <v>1.7806999999999999</v>
      </c>
      <c r="TL31" s="16">
        <v>1.7786</v>
      </c>
      <c r="TM31" s="5">
        <v>980.38099999999997</v>
      </c>
      <c r="TN31" s="5">
        <v>1680.232</v>
      </c>
      <c r="TO31" s="5">
        <v>1331.702</v>
      </c>
      <c r="TP31" s="5">
        <v>2132.6410000000001</v>
      </c>
      <c r="TQ31" s="5">
        <v>249.084</v>
      </c>
      <c r="TR31" s="5">
        <v>1050.367</v>
      </c>
      <c r="TS31" s="5">
        <v>1826.5150000000001</v>
      </c>
      <c r="TT31" s="5">
        <v>1510.123</v>
      </c>
      <c r="TU31" s="5">
        <v>2616.4290000000001</v>
      </c>
      <c r="TV31" s="5">
        <v>326.15600000000001</v>
      </c>
      <c r="TW31" s="5">
        <v>1066.961</v>
      </c>
      <c r="TX31" s="5">
        <v>2000.3440000000001</v>
      </c>
      <c r="TY31" s="5">
        <v>1621.89</v>
      </c>
      <c r="TZ31" s="5">
        <v>3151.9229999999998</v>
      </c>
      <c r="UA31" s="5">
        <v>401.39100000000002</v>
      </c>
      <c r="UB31" s="5">
        <v>959.01499999999999</v>
      </c>
      <c r="UC31" s="5">
        <v>2125.2429999999999</v>
      </c>
      <c r="UD31" s="5">
        <v>1799.307</v>
      </c>
      <c r="UE31" s="5">
        <v>3734.739</v>
      </c>
      <c r="UF31" s="5">
        <v>507.096</v>
      </c>
      <c r="UG31" s="5">
        <v>840.66600000000005</v>
      </c>
      <c r="UH31" s="5">
        <v>2028.452</v>
      </c>
      <c r="UI31" s="5">
        <v>1972.961</v>
      </c>
      <c r="UJ31" s="5">
        <v>4213.0309999999999</v>
      </c>
      <c r="UK31" s="5">
        <v>653.23699999999997</v>
      </c>
      <c r="UL31" s="5">
        <v>796.74900000000002</v>
      </c>
      <c r="UM31" s="5">
        <v>1779.653</v>
      </c>
      <c r="UN31" s="5">
        <v>2093.6640000000002</v>
      </c>
      <c r="UO31" s="5">
        <v>4689.75</v>
      </c>
      <c r="UP31" s="5">
        <v>746.96199999999999</v>
      </c>
      <c r="UQ31" s="5">
        <v>860.06799999999998</v>
      </c>
      <c r="UR31" s="5">
        <v>1621.471</v>
      </c>
      <c r="US31" s="5">
        <v>1984.2819999999999</v>
      </c>
      <c r="UT31" s="5">
        <v>5373.2470000000003</v>
      </c>
      <c r="UU31" s="5">
        <v>796.17700000000002</v>
      </c>
      <c r="UV31" s="5">
        <v>1015.1369999999999</v>
      </c>
      <c r="UW31" s="5">
        <v>1644.5740000000001</v>
      </c>
      <c r="UX31" s="5">
        <v>1737.192</v>
      </c>
      <c r="UY31" s="5">
        <v>5926.1040000000003</v>
      </c>
      <c r="UZ31" s="5">
        <v>856.94399999999996</v>
      </c>
      <c r="VA31" s="5">
        <v>1004.154</v>
      </c>
      <c r="VB31" s="5">
        <v>1866.671</v>
      </c>
      <c r="VC31" s="5">
        <v>1608.1590000000001</v>
      </c>
      <c r="VD31" s="5">
        <v>6290.9719999999998</v>
      </c>
      <c r="VE31" s="5">
        <v>1048.662</v>
      </c>
      <c r="VF31" s="5">
        <v>917.80200000000002</v>
      </c>
      <c r="VG31" s="5">
        <v>2015.106</v>
      </c>
      <c r="VH31" s="5">
        <v>1631.146</v>
      </c>
      <c r="VI31" s="5">
        <v>6485.1930000000002</v>
      </c>
      <c r="VJ31" s="5">
        <v>1297.501</v>
      </c>
      <c r="VK31" s="5">
        <v>831.60599999999999</v>
      </c>
      <c r="VL31" s="5">
        <v>1918.2239999999999</v>
      </c>
      <c r="VM31" s="5">
        <v>1853.2349999999999</v>
      </c>
      <c r="VN31" s="5">
        <v>6558.2950000000001</v>
      </c>
      <c r="VO31" s="5">
        <v>1594.404</v>
      </c>
      <c r="VP31" s="5">
        <v>789.53300000000002</v>
      </c>
      <c r="VQ31" s="5">
        <v>1746.1320000000001</v>
      </c>
      <c r="VR31" s="5">
        <v>2001.771</v>
      </c>
      <c r="VS31" s="5">
        <v>6653.0860000000002</v>
      </c>
      <c r="VT31" s="5">
        <v>1887.355</v>
      </c>
      <c r="VU31" s="5">
        <v>797.33500000000004</v>
      </c>
      <c r="VV31" s="5">
        <v>1618.1949999999999</v>
      </c>
      <c r="VW31" s="5">
        <v>1905.547</v>
      </c>
      <c r="VX31" s="5">
        <v>6901.4179999999997</v>
      </c>
      <c r="VY31" s="5">
        <v>2130.6849999999999</v>
      </c>
      <c r="VZ31" s="5">
        <v>822.452</v>
      </c>
      <c r="WA31" s="5">
        <v>1584.117</v>
      </c>
      <c r="WB31" s="5">
        <v>1734.18</v>
      </c>
      <c r="WC31" s="5">
        <v>7033.2290000000003</v>
      </c>
      <c r="WD31" s="5">
        <v>2423.98</v>
      </c>
      <c r="WE31" s="5">
        <v>826.52700000000004</v>
      </c>
      <c r="WF31" s="5">
        <v>1617.1420000000001</v>
      </c>
      <c r="WG31" s="5">
        <v>1606.8050000000001</v>
      </c>
      <c r="WH31" s="5">
        <v>6959.5510000000004</v>
      </c>
      <c r="WI31" s="5">
        <v>2786.5749999999998</v>
      </c>
      <c r="WJ31" s="25">
        <v>15.3808416639996</v>
      </c>
      <c r="WK31" s="25">
        <v>26.360549980859901</v>
      </c>
      <c r="WL31" s="25">
        <v>20.8925893154106</v>
      </c>
      <c r="WM31" s="25">
        <v>54.350819888171401</v>
      </c>
      <c r="WN31" s="25">
        <v>33.458230572760797</v>
      </c>
      <c r="WO31" s="25">
        <v>6.0217852413853699</v>
      </c>
      <c r="WP31" s="25">
        <v>3.9077884669691398</v>
      </c>
      <c r="WQ31" s="25">
        <v>0.39358083727118098</v>
      </c>
      <c r="WR31" s="25">
        <v>14.3305014332316</v>
      </c>
      <c r="WS31" s="25">
        <v>24.9197431234216</v>
      </c>
      <c r="WT31" s="25">
        <v>20.603103311372099</v>
      </c>
      <c r="WU31" s="25">
        <v>56.299902177338701</v>
      </c>
      <c r="WV31" s="25">
        <v>35.696798865966599</v>
      </c>
      <c r="WW31" s="25">
        <v>6.8949286385732398</v>
      </c>
      <c r="WX31" s="25">
        <v>4.4498532660080601</v>
      </c>
      <c r="WY31" s="25">
        <v>0.43571332093609599</v>
      </c>
      <c r="WZ31" s="25">
        <v>12.9446143158594</v>
      </c>
      <c r="XA31" s="25">
        <v>24.268629855302599</v>
      </c>
      <c r="XB31" s="25">
        <v>19.6771395700023</v>
      </c>
      <c r="XC31" s="25">
        <v>57.916988625672097</v>
      </c>
      <c r="XD31" s="25">
        <v>38.239849055669801</v>
      </c>
      <c r="XE31" s="25">
        <v>7.4690849594462101</v>
      </c>
      <c r="XF31" s="25">
        <v>4.8697672031659298</v>
      </c>
      <c r="XG31" s="25">
        <v>0.53742131188452502</v>
      </c>
      <c r="XH31" s="25">
        <v>10.5092927433318</v>
      </c>
      <c r="XI31" s="25">
        <v>23.289313345168399</v>
      </c>
      <c r="XJ31" s="25">
        <v>19.717568544940502</v>
      </c>
      <c r="XK31" s="25">
        <v>60.644421066473797</v>
      </c>
      <c r="XL31" s="25">
        <v>40.926852521533299</v>
      </c>
      <c r="XM31" s="25">
        <v>8.7303789422929405</v>
      </c>
      <c r="XN31" s="25">
        <v>5.5569728450259701</v>
      </c>
      <c r="XO31" s="25">
        <v>0.70596357419948697</v>
      </c>
      <c r="XP31" s="25">
        <v>8.65920841107142</v>
      </c>
      <c r="XQ31" s="25">
        <v>20.89389676739</v>
      </c>
      <c r="XR31" s="25">
        <v>20.3223164561382</v>
      </c>
      <c r="XS31" s="25">
        <v>63.718282834348599</v>
      </c>
      <c r="XT31" s="25">
        <v>43.395966378210403</v>
      </c>
      <c r="XU31" s="25">
        <v>9.6408482309089294</v>
      </c>
      <c r="XV31" s="25">
        <v>6.7286119871899901</v>
      </c>
      <c r="XW31" s="25">
        <v>0.80802633033203297</v>
      </c>
      <c r="XX31" s="25">
        <v>7.8833135545274704</v>
      </c>
      <c r="XY31" s="25">
        <v>17.6085098534864</v>
      </c>
      <c r="XZ31" s="25">
        <v>20.715444625379099</v>
      </c>
      <c r="YA31" s="25">
        <v>67.117473046306202</v>
      </c>
      <c r="YB31" s="25">
        <v>46.402028420927003</v>
      </c>
      <c r="YC31" s="25">
        <v>10.051967105639401</v>
      </c>
      <c r="YD31" s="25">
        <v>7.3907035456799397</v>
      </c>
      <c r="YE31" s="25">
        <v>1.1188036385087301</v>
      </c>
      <c r="YF31" s="25">
        <v>8.0869599148867692</v>
      </c>
      <c r="YG31" s="25">
        <v>15.246202602760899</v>
      </c>
      <c r="YH31" s="25">
        <v>18.657604972899101</v>
      </c>
      <c r="YI31" s="25">
        <v>69.180625364060703</v>
      </c>
      <c r="YJ31" s="25">
        <v>50.523020391161602</v>
      </c>
      <c r="YK31" s="25">
        <v>10.383747624055699</v>
      </c>
      <c r="YL31" s="25">
        <v>7.4862121182915899</v>
      </c>
      <c r="YM31" s="25">
        <v>1.3188976840683999</v>
      </c>
      <c r="YN31" s="25">
        <v>9.0799771841576096</v>
      </c>
      <c r="YO31" s="25">
        <v>14.710028693327899</v>
      </c>
      <c r="YP31" s="25">
        <v>15.5384580844764</v>
      </c>
      <c r="YQ31" s="25">
        <v>68.544987361751396</v>
      </c>
      <c r="YR31" s="25">
        <v>53.006529277275</v>
      </c>
      <c r="YS31" s="25">
        <v>11.750409281757999</v>
      </c>
      <c r="YT31" s="25">
        <v>7.6650067607630801</v>
      </c>
      <c r="YU31" s="25">
        <v>1.59476548689704</v>
      </c>
      <c r="YV31" s="25">
        <v>8.4963741107462791</v>
      </c>
      <c r="YW31" s="25">
        <v>15.7943255294316</v>
      </c>
      <c r="YX31" s="25">
        <v>13.606997027909699</v>
      </c>
      <c r="YY31" s="25">
        <v>66.836333994380695</v>
      </c>
      <c r="YZ31" s="25">
        <v>53.229336966471003</v>
      </c>
      <c r="ZA31" s="25">
        <v>13.4324842380048</v>
      </c>
      <c r="ZB31" s="25">
        <v>8.8729663654413695</v>
      </c>
      <c r="ZC31" s="25">
        <v>1.6993018980730199</v>
      </c>
      <c r="ZD31" s="25">
        <v>7.4335525435523602</v>
      </c>
      <c r="ZE31" s="25">
        <v>16.3209454019795</v>
      </c>
      <c r="ZF31" s="25">
        <v>13.2111386739245</v>
      </c>
      <c r="ZG31" s="25">
        <v>65.736653894612601</v>
      </c>
      <c r="ZH31" s="25">
        <v>52.525515220688099</v>
      </c>
      <c r="ZI31" s="25">
        <v>15.5538689215978</v>
      </c>
      <c r="ZJ31" s="25">
        <v>10.5088481598555</v>
      </c>
      <c r="ZK31" s="25">
        <v>1.73314463047274</v>
      </c>
      <c r="ZL31" s="25">
        <v>6.5194526960517596</v>
      </c>
      <c r="ZM31" s="25">
        <v>15.0380957189236</v>
      </c>
      <c r="ZN31" s="25">
        <v>14.5286084000927</v>
      </c>
      <c r="ZO31" s="25">
        <v>65.942972917968703</v>
      </c>
      <c r="ZP31" s="25">
        <v>51.414364517876002</v>
      </c>
      <c r="ZQ31" s="25">
        <v>17.7258688699477</v>
      </c>
      <c r="ZR31" s="25">
        <v>12.4994786670559</v>
      </c>
      <c r="ZS31" s="25">
        <v>1.93373756366142</v>
      </c>
      <c r="ZT31" s="25">
        <v>6.0371649006945098</v>
      </c>
      <c r="ZU31" s="25">
        <v>13.3518001430966</v>
      </c>
      <c r="ZV31" s="25">
        <v>15.3065440208682</v>
      </c>
      <c r="ZW31" s="25">
        <v>66.179372997620305</v>
      </c>
      <c r="ZX31" s="25">
        <v>50.872828976752103</v>
      </c>
      <c r="ZY31" s="25">
        <v>19.576006105578099</v>
      </c>
      <c r="ZZ31" s="25">
        <v>14.431661958588499</v>
      </c>
      <c r="AAA31" s="25">
        <v>2.67164922869362</v>
      </c>
      <c r="AAB31" s="25">
        <v>5.9711244812097197</v>
      </c>
      <c r="AAC31" s="25">
        <v>12.1184242255403</v>
      </c>
      <c r="AAD31" s="25">
        <v>14.270361067551001</v>
      </c>
      <c r="AAE31" s="25">
        <v>65.954064874434394</v>
      </c>
      <c r="AAF31" s="25">
        <v>51.6837038068835</v>
      </c>
      <c r="AAG31" s="25">
        <v>21.815874570701499</v>
      </c>
      <c r="AAH31" s="25">
        <v>15.956386418815599</v>
      </c>
      <c r="AAI31" s="25">
        <v>3.4953995976988299</v>
      </c>
      <c r="AAJ31" s="25">
        <v>6.0483493183314696</v>
      </c>
      <c r="AAK31" s="25">
        <v>11.6496682810757</v>
      </c>
      <c r="AAL31" s="25">
        <v>12.753238390646599</v>
      </c>
      <c r="AAM31" s="25">
        <v>64.475923517339893</v>
      </c>
      <c r="AAN31" s="25">
        <v>51.7226851266933</v>
      </c>
      <c r="AAO31" s="25">
        <v>24.521203845459699</v>
      </c>
      <c r="AAP31" s="25">
        <v>17.826058883252902</v>
      </c>
      <c r="AAQ31" s="25">
        <v>4.3741199965465398</v>
      </c>
      <c r="AAR31" s="25">
        <v>5.9908020816723004</v>
      </c>
      <c r="AAS31" s="25">
        <v>11.7213081483844</v>
      </c>
      <c r="AAT31" s="25">
        <v>11.646383891683501</v>
      </c>
      <c r="AAU31" s="25">
        <v>62.090341098531503</v>
      </c>
      <c r="AAV31" s="25">
        <v>50.443957206848097</v>
      </c>
      <c r="AAW31" s="25">
        <v>26.414442688778401</v>
      </c>
      <c r="AAX31" s="25">
        <v>20.197548671411798</v>
      </c>
      <c r="AAY31" s="25">
        <v>5.15961903657423</v>
      </c>
      <c r="AAZ31" s="5">
        <v>501.214</v>
      </c>
      <c r="ABA31" s="5">
        <v>441.98599999999999</v>
      </c>
      <c r="ABB31" s="5">
        <v>412.29</v>
      </c>
      <c r="ABC31" s="5">
        <v>373.18299999999999</v>
      </c>
      <c r="ABD31" s="5">
        <v>303.64299999999997</v>
      </c>
      <c r="ABE31" s="5">
        <v>249.19499999999999</v>
      </c>
      <c r="ABF31" s="5">
        <v>141.34700000000001</v>
      </c>
      <c r="ABG31" s="5">
        <v>126.212</v>
      </c>
      <c r="ABH31" s="5">
        <v>133.17400000000001</v>
      </c>
      <c r="ABI31" s="5">
        <v>129.38800000000001</v>
      </c>
      <c r="ABJ31" s="5">
        <v>108.14</v>
      </c>
      <c r="ABK31" s="5">
        <v>87.501999999999995</v>
      </c>
      <c r="ABL31" s="5">
        <v>70.507999999999996</v>
      </c>
      <c r="ABM31" s="5">
        <v>59.222999999999999</v>
      </c>
      <c r="ABN31" s="5">
        <v>36.834000000000003</v>
      </c>
      <c r="ABO31" s="5">
        <v>18.806000000000001</v>
      </c>
      <c r="ABP31" s="5">
        <v>8.5980000000000008</v>
      </c>
      <c r="ABQ31" s="5">
        <v>2.5049999999999999</v>
      </c>
      <c r="ABR31" s="5">
        <v>0.60099999999999998</v>
      </c>
      <c r="ABS31" s="5">
        <v>7.3999999999999996E-2</v>
      </c>
      <c r="ABT31" s="5">
        <v>8.0000000000000002E-3</v>
      </c>
      <c r="ABU31" s="5">
        <v>515.06299999999999</v>
      </c>
      <c r="ABV31" s="5">
        <v>522.024</v>
      </c>
      <c r="ABW31" s="5">
        <v>441.98899999999998</v>
      </c>
      <c r="ABX31" s="5">
        <v>408.536</v>
      </c>
      <c r="ABY31" s="5">
        <v>426.108</v>
      </c>
      <c r="ABZ31" s="5">
        <v>456.673</v>
      </c>
      <c r="ACA31" s="5">
        <v>449.41399999999999</v>
      </c>
      <c r="ACB31" s="5">
        <v>485.20499999999998</v>
      </c>
      <c r="ACC31" s="5">
        <v>407.87900000000002</v>
      </c>
      <c r="ACD31" s="5">
        <v>352.25799999999998</v>
      </c>
      <c r="ACE31" s="5">
        <v>339.69499999999999</v>
      </c>
      <c r="ACF31" s="5">
        <v>320.786</v>
      </c>
      <c r="ACG31" s="5">
        <v>263.858</v>
      </c>
      <c r="ACH31" s="5">
        <v>202.12899999999999</v>
      </c>
      <c r="ACI31" s="5">
        <v>112.16200000000001</v>
      </c>
      <c r="ACJ31" s="5">
        <v>76.635999999999996</v>
      </c>
      <c r="ACK31" s="5">
        <v>49.027000000000001</v>
      </c>
      <c r="ACL31" s="5">
        <v>24.187000000000001</v>
      </c>
      <c r="ACM31" s="5">
        <v>6.0860000000000003</v>
      </c>
      <c r="ACN31" s="5">
        <v>0.97599999999999998</v>
      </c>
      <c r="ACO31" s="5">
        <v>6.0999999999999999E-2</v>
      </c>
      <c r="ACP31" s="5">
        <v>425.71</v>
      </c>
      <c r="ACQ31" s="5">
        <v>469.11799999999999</v>
      </c>
      <c r="ACR31" s="5">
        <v>513.70399999999995</v>
      </c>
      <c r="ACS31" s="5">
        <v>519.60900000000004</v>
      </c>
      <c r="ACT31" s="5">
        <v>437.435</v>
      </c>
      <c r="ACU31" s="5">
        <v>402.69</v>
      </c>
      <c r="ACV31" s="5">
        <v>420.3</v>
      </c>
      <c r="ACW31" s="5">
        <v>451.14400000000001</v>
      </c>
      <c r="ACX31" s="5">
        <v>443.56400000000002</v>
      </c>
      <c r="ACY31" s="5">
        <v>476.67099999999999</v>
      </c>
      <c r="ACZ31" s="5">
        <v>396.08199999999999</v>
      </c>
      <c r="ADA31" s="5">
        <v>334.90699999999998</v>
      </c>
      <c r="ADB31" s="5">
        <v>312.202</v>
      </c>
      <c r="ADC31" s="5">
        <v>279.904</v>
      </c>
      <c r="ADD31" s="5">
        <v>211.15600000000001</v>
      </c>
      <c r="ADE31" s="5">
        <v>138.37799999999999</v>
      </c>
      <c r="ADF31" s="5">
        <v>58.427</v>
      </c>
      <c r="ADG31" s="5">
        <v>25.838999999999999</v>
      </c>
      <c r="ADH31" s="5">
        <v>8.782</v>
      </c>
      <c r="ADI31" s="5">
        <v>1.889</v>
      </c>
      <c r="ADJ31" s="5">
        <v>0.16900000000000001</v>
      </c>
      <c r="ADK31" s="5">
        <v>423.346</v>
      </c>
      <c r="ADL31" s="5">
        <v>420.74200000000002</v>
      </c>
      <c r="ADM31" s="5">
        <v>407.40600000000001</v>
      </c>
      <c r="ADN31" s="5">
        <v>401.93</v>
      </c>
      <c r="ADO31" s="5">
        <v>420.77199999999999</v>
      </c>
      <c r="ADP31" s="5">
        <v>461.76600000000002</v>
      </c>
      <c r="ADQ31" s="5">
        <v>504.01499999999999</v>
      </c>
      <c r="ADR31" s="5">
        <v>508.928</v>
      </c>
      <c r="ADS31" s="5">
        <v>427.61799999999999</v>
      </c>
      <c r="ADT31" s="5">
        <v>392.67899999999997</v>
      </c>
      <c r="ADU31" s="5">
        <v>406.74099999999999</v>
      </c>
      <c r="ADV31" s="5">
        <v>428.84699999999998</v>
      </c>
      <c r="ADW31" s="5">
        <v>408.16300000000001</v>
      </c>
      <c r="ADX31" s="5">
        <v>416.09</v>
      </c>
      <c r="ADY31" s="5">
        <v>316.58300000000003</v>
      </c>
      <c r="ADZ31" s="5">
        <v>229.50700000000001</v>
      </c>
      <c r="AEA31" s="5">
        <v>162.63399999999999</v>
      </c>
      <c r="AEB31" s="5">
        <v>90.650999999999996</v>
      </c>
      <c r="AEC31" s="5">
        <v>31.553999999999998</v>
      </c>
      <c r="AED31" s="5">
        <v>6.5460000000000003</v>
      </c>
      <c r="AEE31" s="5">
        <v>0.53500000000000003</v>
      </c>
      <c r="AEF31" s="5">
        <v>479.16699999999997</v>
      </c>
      <c r="AEG31" s="5">
        <v>427.32400000000001</v>
      </c>
      <c r="AEH31" s="5">
        <v>398.63200000000001</v>
      </c>
      <c r="AEI31" s="5">
        <v>357.99700000000001</v>
      </c>
      <c r="AEJ31" s="5">
        <v>296.87900000000002</v>
      </c>
      <c r="AEK31" s="5">
        <v>251.67599999999999</v>
      </c>
      <c r="AEL31" s="5">
        <v>156.66</v>
      </c>
      <c r="AEM31" s="5">
        <v>140.36500000000001</v>
      </c>
      <c r="AEN31" s="5">
        <v>144.80099999999999</v>
      </c>
      <c r="AEO31" s="5">
        <v>133.126</v>
      </c>
      <c r="AEP31" s="5">
        <v>111.934</v>
      </c>
      <c r="AEQ31" s="5">
        <v>84.373999999999995</v>
      </c>
      <c r="AER31" s="5">
        <v>64.239000000000004</v>
      </c>
      <c r="AES31" s="5">
        <v>53.59</v>
      </c>
      <c r="AET31" s="5">
        <v>35.137</v>
      </c>
      <c r="AEU31" s="5">
        <v>20.407</v>
      </c>
      <c r="AEV31" s="5">
        <v>9.5690000000000008</v>
      </c>
      <c r="AEW31" s="5">
        <v>2.9369999999999998</v>
      </c>
      <c r="AEX31" s="5">
        <v>0.70099999999999996</v>
      </c>
      <c r="AEY31" s="5">
        <v>8.5000000000000006E-2</v>
      </c>
      <c r="AEZ31" s="5">
        <v>8.9999999999999993E-3</v>
      </c>
      <c r="AFA31" s="5">
        <v>489.09100000000001</v>
      </c>
      <c r="AFB31" s="5">
        <v>491.58100000000002</v>
      </c>
      <c r="AFC31" s="5">
        <v>411.077</v>
      </c>
      <c r="AFD31" s="5">
        <v>378.33600000000001</v>
      </c>
      <c r="AFE31" s="5">
        <v>395.17899999999997</v>
      </c>
      <c r="AFF31" s="5">
        <v>447.38600000000002</v>
      </c>
      <c r="AFG31" s="5">
        <v>478.77499999999998</v>
      </c>
      <c r="AFH31" s="5">
        <v>500.67</v>
      </c>
      <c r="AFI31" s="5">
        <v>438.96600000000001</v>
      </c>
      <c r="AFJ31" s="5">
        <v>373.36799999999999</v>
      </c>
      <c r="AFK31" s="5">
        <v>371.64400000000001</v>
      </c>
      <c r="AFL31" s="5">
        <v>329.38099999999997</v>
      </c>
      <c r="AFM31" s="5">
        <v>275.01400000000001</v>
      </c>
      <c r="AFN31" s="5">
        <v>221.59299999999999</v>
      </c>
      <c r="AFO31" s="5">
        <v>138.20099999999999</v>
      </c>
      <c r="AFP31" s="5">
        <v>97.106999999999999</v>
      </c>
      <c r="AFQ31" s="5">
        <v>70.644999999999996</v>
      </c>
      <c r="AFR31" s="5">
        <v>37.313000000000002</v>
      </c>
      <c r="AFS31" s="5">
        <v>10.228</v>
      </c>
      <c r="AFT31" s="5">
        <v>2.1219999999999999</v>
      </c>
      <c r="AFU31" s="5">
        <v>0.189</v>
      </c>
      <c r="AFV31" s="5">
        <v>405.89600000000002</v>
      </c>
      <c r="AFW31" s="5">
        <v>447.49299999999999</v>
      </c>
      <c r="AFX31" s="5">
        <v>487.90899999999999</v>
      </c>
      <c r="AFY31" s="5">
        <v>489.31400000000002</v>
      </c>
      <c r="AFZ31" s="5">
        <v>406.87700000000001</v>
      </c>
      <c r="AGA31" s="5">
        <v>373.27699999999999</v>
      </c>
      <c r="AGB31" s="5">
        <v>390.40699999999998</v>
      </c>
      <c r="AGC31" s="5">
        <v>442.73899999999998</v>
      </c>
      <c r="AGD31" s="5">
        <v>473.49400000000003</v>
      </c>
      <c r="AGE31" s="5">
        <v>493.67399999999998</v>
      </c>
      <c r="AGF31" s="5">
        <v>430.31599999999997</v>
      </c>
      <c r="AGG31" s="5">
        <v>362.36399999999998</v>
      </c>
      <c r="AGH31" s="5">
        <v>354.464</v>
      </c>
      <c r="AGI31" s="5">
        <v>304.935</v>
      </c>
      <c r="AGJ31" s="5">
        <v>240.595</v>
      </c>
      <c r="AGK31" s="5">
        <v>172.773</v>
      </c>
      <c r="AGL31" s="5">
        <v>87.054000000000002</v>
      </c>
      <c r="AGM31" s="5">
        <v>42.506999999999998</v>
      </c>
      <c r="AGN31" s="5">
        <v>17.452999999999999</v>
      </c>
      <c r="AGO31" s="5">
        <v>4.1390000000000002</v>
      </c>
      <c r="AGP31" s="5">
        <v>0.40400000000000003</v>
      </c>
      <c r="AGQ31" s="5">
        <v>403.18099999999998</v>
      </c>
      <c r="AGR31" s="5">
        <v>400.79899999999998</v>
      </c>
      <c r="AGS31" s="5">
        <v>388.19499999999999</v>
      </c>
      <c r="AGT31" s="5">
        <v>383</v>
      </c>
      <c r="AGU31" s="5">
        <v>401.10300000000001</v>
      </c>
      <c r="AGV31" s="5">
        <v>440.61</v>
      </c>
      <c r="AGW31" s="5">
        <v>479.15300000000002</v>
      </c>
      <c r="AGX31" s="5">
        <v>480.00700000000001</v>
      </c>
      <c r="AGY31" s="5">
        <v>398.45400000000001</v>
      </c>
      <c r="AGZ31" s="5">
        <v>365.04899999999998</v>
      </c>
      <c r="AHA31" s="5">
        <v>380.38600000000002</v>
      </c>
      <c r="AHB31" s="5">
        <v>427.57799999999997</v>
      </c>
      <c r="AHC31" s="5">
        <v>449.55700000000002</v>
      </c>
      <c r="AHD31" s="5">
        <v>454.99200000000002</v>
      </c>
      <c r="AHE31" s="5">
        <v>374.93799999999999</v>
      </c>
      <c r="AHF31" s="5">
        <v>282.613</v>
      </c>
      <c r="AHG31" s="5">
        <v>223.59200000000001</v>
      </c>
      <c r="AHH31" s="5">
        <v>129.78299999999999</v>
      </c>
      <c r="AHI31" s="5">
        <v>52.104999999999997</v>
      </c>
      <c r="AHJ31" s="5">
        <v>13.058999999999999</v>
      </c>
      <c r="AHK31" s="5">
        <v>1.393</v>
      </c>
      <c r="AHL31" s="5">
        <v>731.18</v>
      </c>
      <c r="AHM31" s="5">
        <v>600.52200000000005</v>
      </c>
      <c r="AHN31" s="5">
        <v>500.87099999999998</v>
      </c>
      <c r="AHO31" s="5">
        <v>786.87199999999996</v>
      </c>
      <c r="AHP31" s="5">
        <v>821.28700000000003</v>
      </c>
      <c r="AHQ31" s="5">
        <v>904.05899999999997</v>
      </c>
      <c r="AHR31" s="5">
        <v>1008.923</v>
      </c>
      <c r="AHS31" s="5">
        <v>844.31200000000001</v>
      </c>
      <c r="AHT31" s="5">
        <v>775.96699999999998</v>
      </c>
      <c r="AHU31" s="5">
        <v>784.93</v>
      </c>
      <c r="AHV31" s="5">
        <v>821.875</v>
      </c>
      <c r="AHW31" s="5">
        <v>902.37599999999998</v>
      </c>
      <c r="AHX31" s="25">
        <v>6.15263677077147</v>
      </c>
      <c r="AHY31" s="25">
        <v>3.9523085377716001</v>
      </c>
      <c r="AHZ31" s="25">
        <v>0.36780320749612</v>
      </c>
      <c r="AIA31" s="25">
        <v>12.543134396405099</v>
      </c>
      <c r="AIB31" s="25">
        <v>8.0410158969360896</v>
      </c>
      <c r="AIC31" s="25">
        <v>1.37076265980884</v>
      </c>
      <c r="AID31" s="25">
        <v>16.384298826742199</v>
      </c>
      <c r="AIE31" s="25">
        <v>11.4503894002225</v>
      </c>
      <c r="AIF31" s="25">
        <v>1.5030153231516099</v>
      </c>
      <c r="AIG31" s="25">
        <v>24.206351691184</v>
      </c>
      <c r="AIH31" s="25">
        <v>18.262564742109902</v>
      </c>
      <c r="AII31" s="25">
        <v>4.2510229642904998</v>
      </c>
      <c r="AIJ31" s="25">
        <v>5.8894961492095703</v>
      </c>
      <c r="AIK31" s="25">
        <v>3.8627792891804602</v>
      </c>
      <c r="AIL31" s="25">
        <v>0.41964166558083399</v>
      </c>
      <c r="AIM31" s="25">
        <v>14.307337560126401</v>
      </c>
      <c r="AIN31" s="25">
        <v>9.6913559318051092</v>
      </c>
      <c r="AIO31" s="25">
        <v>2.0224859035097502</v>
      </c>
      <c r="AIP31" s="25">
        <v>19.0464841467535</v>
      </c>
      <c r="AIQ31" s="25">
        <v>13.532181595635601</v>
      </c>
      <c r="AIR31" s="25">
        <v>2.3577321018206998</v>
      </c>
      <c r="AIS31" s="25">
        <v>28.6026200558276</v>
      </c>
      <c r="AIT31" s="25">
        <v>22.115081981549402</v>
      </c>
      <c r="AIU31" s="25">
        <v>6.0600209508644696</v>
      </c>
      <c r="AIV31" s="31">
        <v>55.451400600003502</v>
      </c>
      <c r="AIW31" s="25">
        <v>54.368152098721403</v>
      </c>
      <c r="AIX31" s="25">
        <v>52.806795213768503</v>
      </c>
      <c r="AIY31" s="25">
        <v>50.430667416309902</v>
      </c>
      <c r="AIZ31" s="25">
        <v>51.021297226097801</v>
      </c>
      <c r="AJA31" s="26">
        <v>52.669866527886597</v>
      </c>
      <c r="AJB31" s="25">
        <v>80.338095914557698</v>
      </c>
      <c r="AJC31" s="25">
        <v>83.931209981940597</v>
      </c>
      <c r="AJD31" s="25">
        <v>89.369568054996606</v>
      </c>
      <c r="AJE31" s="25">
        <v>98.292041575596301</v>
      </c>
      <c r="AJF31" s="25">
        <v>95.996584635737705</v>
      </c>
      <c r="AJG31" s="25">
        <v>89.8618823099808</v>
      </c>
      <c r="AJH31" s="25">
        <v>83.989864744917</v>
      </c>
      <c r="AJI31" s="25">
        <v>77.620202047617497</v>
      </c>
      <c r="AJJ31" s="25">
        <v>72.660910680833098</v>
      </c>
      <c r="AJK31" s="25">
        <v>64.895629707450894</v>
      </c>
      <c r="AJL31" s="25">
        <v>56.940826952249502</v>
      </c>
      <c r="AJM31" s="25">
        <v>48.992498467585797</v>
      </c>
      <c r="AJN31" s="25">
        <v>44.549141430499297</v>
      </c>
      <c r="AJO31" s="25">
        <v>45.889588500822597</v>
      </c>
      <c r="AJP31" s="25">
        <v>49.619217607607702</v>
      </c>
      <c r="AJQ31" s="25">
        <v>52.122132897603201</v>
      </c>
      <c r="AJR31" s="25">
        <v>51.646180896935498</v>
      </c>
      <c r="AJS31" s="25">
        <v>51.104483875354603</v>
      </c>
      <c r="AJT31" s="25">
        <v>51.620677497866701</v>
      </c>
      <c r="AJU31" s="25">
        <v>55.096653982949803</v>
      </c>
      <c r="AJV31" s="25">
        <v>61.055646064674399</v>
      </c>
      <c r="AJW31" s="25">
        <v>65.111730154156007</v>
      </c>
      <c r="AJX31" s="25">
        <v>67.193960732693697</v>
      </c>
      <c r="AJY31" s="25">
        <v>66.691626913942997</v>
      </c>
      <c r="AJZ31" s="25">
        <v>65.502425061772499</v>
      </c>
      <c r="AKA31" s="25">
        <v>66.164995518201195</v>
      </c>
      <c r="AKB31" s="25">
        <v>70.635979441579593</v>
      </c>
      <c r="AKC31" s="25">
        <v>75.451595617462004</v>
      </c>
      <c r="AKD31" s="25">
        <v>78.552115533482507</v>
      </c>
      <c r="AKE31" s="25">
        <v>79.599798893093805</v>
      </c>
      <c r="AKF31" s="25">
        <v>79.695828688199398</v>
      </c>
      <c r="AKG31" s="25">
        <v>76.799930030023006</v>
      </c>
      <c r="AKH31" s="25">
        <v>69.716363685711499</v>
      </c>
      <c r="AKI31" s="25">
        <v>64.252726279810304</v>
      </c>
      <c r="AKJ31" s="25">
        <v>55.732424341973299</v>
      </c>
      <c r="AKK31" s="25">
        <v>46.380887657145401</v>
      </c>
      <c r="AKL31" s="25">
        <v>37.980904600544797</v>
      </c>
      <c r="AKM31" s="25">
        <v>33.727886087842798</v>
      </c>
      <c r="AKN31" s="25">
        <v>34.707141678985103</v>
      </c>
      <c r="AKO31" s="25">
        <v>36.343554753048103</v>
      </c>
      <c r="AKP31" s="25">
        <v>36.135848933860501</v>
      </c>
      <c r="AKQ31" s="25">
        <v>32.691198866317997</v>
      </c>
      <c r="AKR31" s="25">
        <v>29.2975955581935</v>
      </c>
      <c r="AKS31" s="25">
        <v>27.427496305480901</v>
      </c>
      <c r="AKT31" s="25">
        <v>27.449033117994201</v>
      </c>
      <c r="AKU31" s="25">
        <v>28.526353562705101</v>
      </c>
      <c r="AKV31" s="25">
        <v>28.969684679396199</v>
      </c>
      <c r="AKW31" s="25">
        <v>28.367236225355001</v>
      </c>
      <c r="AKX31" s="25">
        <v>26.958024306686099</v>
      </c>
      <c r="AKY31" s="25">
        <v>25.7025232857684</v>
      </c>
      <c r="AKZ31" s="25">
        <v>25.3117481192775</v>
      </c>
      <c r="ALA31" s="25">
        <v>25.9266542782706</v>
      </c>
      <c r="ALB31" s="25">
        <v>26.5980703362012</v>
      </c>
      <c r="ALC31" s="25">
        <v>26.7266017511214</v>
      </c>
      <c r="ALD31" s="25">
        <v>26.286491705840099</v>
      </c>
      <c r="ALE31" s="25">
        <v>25.708031999893599</v>
      </c>
      <c r="ALF31" s="25">
        <v>7.1899347148939903</v>
      </c>
      <c r="ALG31" s="25">
        <v>7.9038383619060202</v>
      </c>
      <c r="ALH31" s="25">
        <v>8.4081844010228295</v>
      </c>
      <c r="ALI31" s="25">
        <v>9.16320536547763</v>
      </c>
      <c r="ALJ31" s="25">
        <v>10.559939295104201</v>
      </c>
      <c r="ALK31" s="25">
        <v>11.011593867041</v>
      </c>
      <c r="ALL31" s="25">
        <v>10.821255342656499</v>
      </c>
      <c r="ALM31" s="25">
        <v>11.1824468218375</v>
      </c>
      <c r="ALN31" s="25">
        <v>13.2756628545596</v>
      </c>
      <c r="ALO31" s="25">
        <v>15.9862839637428</v>
      </c>
      <c r="ALP31" s="25">
        <v>18.954982030617501</v>
      </c>
      <c r="ALQ31" s="25">
        <v>21.8068883171611</v>
      </c>
      <c r="ALR31" s="25">
        <v>24.193181192385801</v>
      </c>
      <c r="ALS31" s="25">
        <v>27.647620864955702</v>
      </c>
      <c r="ALT31" s="25">
        <v>32.529292501969302</v>
      </c>
      <c r="ALU31" s="25">
        <v>36.142045474759797</v>
      </c>
      <c r="ALV31" s="25">
        <v>38.826724507338803</v>
      </c>
      <c r="ALW31" s="25">
        <v>39.733602607256998</v>
      </c>
      <c r="ALX31" s="25">
        <v>39.799901776004099</v>
      </c>
      <c r="ALY31" s="25">
        <v>40.8532473989236</v>
      </c>
      <c r="ALZ31" s="25">
        <v>44.709325163309003</v>
      </c>
      <c r="AMA31" s="25">
        <v>48.853525281260701</v>
      </c>
      <c r="AMB31" s="25">
        <v>51.825513782361</v>
      </c>
      <c r="AMC31" s="25">
        <v>53.313307187253699</v>
      </c>
      <c r="AMD31" s="25">
        <v>53.987796688305799</v>
      </c>
    </row>
    <row r="32" spans="1:1018">
      <c r="A32" s="121" t="s">
        <v>1027</v>
      </c>
      <c r="B32" s="122">
        <v>36667.303999999996</v>
      </c>
      <c r="C32" s="122">
        <v>37618.745999999999</v>
      </c>
      <c r="D32" s="122">
        <v>38604.491000000002</v>
      </c>
      <c r="E32" s="122">
        <v>39623.303</v>
      </c>
      <c r="F32" s="122">
        <v>40672.606</v>
      </c>
      <c r="G32" s="122">
        <v>41750.669000000002</v>
      </c>
      <c r="H32" s="122">
        <v>42855.438000000002</v>
      </c>
      <c r="I32" s="122">
        <v>43987.892999999996</v>
      </c>
      <c r="J32" s="122">
        <v>45152.565000000002</v>
      </c>
      <c r="K32" s="122">
        <v>46355.62</v>
      </c>
      <c r="L32" s="122">
        <v>47600.296999999999</v>
      </c>
      <c r="M32" s="122">
        <v>48889.599000000002</v>
      </c>
      <c r="N32" s="122">
        <v>50218.68</v>
      </c>
      <c r="O32" s="122">
        <v>51573.271999999997</v>
      </c>
      <c r="P32" s="122">
        <v>52934.074000000001</v>
      </c>
      <c r="Q32" s="122">
        <v>54287.482000000004</v>
      </c>
      <c r="R32" s="122">
        <v>55627.47</v>
      </c>
      <c r="S32" s="122">
        <v>56958.41</v>
      </c>
      <c r="T32" s="122">
        <v>58290.082999999999</v>
      </c>
      <c r="U32" s="122">
        <v>59637.440000000002</v>
      </c>
      <c r="V32" s="122">
        <v>61011.349000000002</v>
      </c>
      <c r="W32" s="122">
        <v>62414.784</v>
      </c>
      <c r="X32" s="122">
        <v>63844.226999999999</v>
      </c>
      <c r="Y32" s="122">
        <v>65296.341</v>
      </c>
      <c r="Z32" s="122">
        <v>66765.485000000001</v>
      </c>
      <c r="AA32" s="122">
        <v>68247.751000000004</v>
      </c>
      <c r="AB32" s="122">
        <v>69740.665999999997</v>
      </c>
      <c r="AC32" s="122">
        <v>71245.957999999999</v>
      </c>
      <c r="AD32" s="122">
        <v>72768.512000000002</v>
      </c>
      <c r="AE32" s="122">
        <v>74315.403999999995</v>
      </c>
      <c r="AF32" s="122">
        <v>75890.562000000005</v>
      </c>
      <c r="AG32" s="122">
        <v>77502.358999999997</v>
      </c>
      <c r="AH32" s="122">
        <v>79147.357000000004</v>
      </c>
      <c r="AI32" s="122">
        <v>80804.111999999994</v>
      </c>
      <c r="AJ32" s="122">
        <v>82443.152000000002</v>
      </c>
      <c r="AK32" s="122">
        <v>84046.812000000005</v>
      </c>
      <c r="AL32" s="122">
        <v>85598.229000000007</v>
      </c>
      <c r="AM32" s="122">
        <v>87112.421000000002</v>
      </c>
      <c r="AN32" s="122">
        <v>88641.535999999993</v>
      </c>
      <c r="AO32" s="122">
        <v>90257.774000000005</v>
      </c>
      <c r="AP32" s="122">
        <v>92009.400999999998</v>
      </c>
      <c r="AQ32" s="122">
        <v>93917.929000000004</v>
      </c>
      <c r="AR32" s="122">
        <v>95957.903999999995</v>
      </c>
      <c r="AS32" s="122">
        <v>98073.212</v>
      </c>
      <c r="AT32" s="122">
        <v>100182.838</v>
      </c>
      <c r="AU32" s="122">
        <v>102227.549</v>
      </c>
      <c r="AV32" s="122">
        <v>104189.685</v>
      </c>
      <c r="AW32" s="122">
        <v>106084.50900000001</v>
      </c>
      <c r="AX32" s="122">
        <v>107925.955</v>
      </c>
      <c r="AY32" s="122">
        <v>109739.93700000001</v>
      </c>
      <c r="AZ32" s="122">
        <v>111546.361</v>
      </c>
      <c r="BA32" s="122">
        <v>113344.851</v>
      </c>
      <c r="BB32" s="122">
        <v>115129.48</v>
      </c>
      <c r="BC32" s="122">
        <v>116908.872</v>
      </c>
      <c r="BD32" s="122">
        <v>118693.306</v>
      </c>
      <c r="BE32" s="122">
        <v>120489.996</v>
      </c>
      <c r="BF32" s="122">
        <v>122302.662</v>
      </c>
      <c r="BG32" s="122">
        <v>124129.644</v>
      </c>
      <c r="BH32" s="122">
        <v>125965.965</v>
      </c>
      <c r="BI32" s="122">
        <v>127803.644</v>
      </c>
      <c r="BJ32" s="122">
        <v>129636.268</v>
      </c>
      <c r="BK32" s="122">
        <v>131462.24100000001</v>
      </c>
      <c r="BL32" s="122">
        <v>133281.77100000001</v>
      </c>
      <c r="BM32" s="122">
        <v>135092.139</v>
      </c>
      <c r="BN32" s="122">
        <v>136890.63699999999</v>
      </c>
      <c r="BO32" s="122">
        <v>138674.83100000001</v>
      </c>
      <c r="BP32" s="122">
        <v>140443.049</v>
      </c>
      <c r="BQ32" s="122">
        <v>142193.84700000001</v>
      </c>
      <c r="BR32" s="122">
        <v>143925.359</v>
      </c>
      <c r="BS32" s="122">
        <v>145635.821</v>
      </c>
      <c r="BT32" s="122">
        <v>147323.83900000001</v>
      </c>
      <c r="BU32" s="122">
        <v>148988.20800000001</v>
      </c>
      <c r="BV32" s="122">
        <v>150628.45199999999</v>
      </c>
      <c r="BW32" s="122">
        <v>152245.18599999999</v>
      </c>
      <c r="BX32" s="122">
        <v>153839.66399999999</v>
      </c>
      <c r="BY32" s="122">
        <v>155412.77600000001</v>
      </c>
      <c r="BZ32" s="122">
        <v>156964.361</v>
      </c>
      <c r="CA32" s="122">
        <v>158493.978</v>
      </c>
      <c r="CB32" s="122">
        <v>160001.753</v>
      </c>
      <c r="CC32" s="122">
        <v>161487.842</v>
      </c>
      <c r="CD32" s="122">
        <v>162952.32000000001</v>
      </c>
      <c r="CE32" s="122">
        <v>164395.24</v>
      </c>
      <c r="CF32" s="122">
        <v>165816.435</v>
      </c>
      <c r="CG32" s="122">
        <v>167215.46900000001</v>
      </c>
      <c r="CH32" s="122">
        <v>168591.83</v>
      </c>
      <c r="CI32" s="122">
        <v>169945.065</v>
      </c>
      <c r="CJ32" s="122">
        <v>171275.03400000001</v>
      </c>
      <c r="CK32" s="122">
        <v>172581.71599999999</v>
      </c>
      <c r="CL32" s="122">
        <v>173865.04</v>
      </c>
      <c r="CM32" s="122">
        <v>175125.03200000001</v>
      </c>
      <c r="CN32" s="122">
        <v>176361.63500000001</v>
      </c>
      <c r="CO32" s="122">
        <v>177574.791</v>
      </c>
      <c r="CP32" s="122">
        <v>178764.394</v>
      </c>
      <c r="CQ32" s="122">
        <v>179930.59400000001</v>
      </c>
      <c r="CR32" s="122">
        <v>181073.519</v>
      </c>
      <c r="CS32" s="122">
        <v>182193.242</v>
      </c>
      <c r="CT32" s="122">
        <v>183289.63800000001</v>
      </c>
      <c r="CU32" s="122">
        <v>184362.61</v>
      </c>
      <c r="CV32" s="122">
        <v>185412.31400000001</v>
      </c>
      <c r="CW32" s="122">
        <v>186438.954</v>
      </c>
      <c r="CX32" s="122">
        <v>187442.58900000001</v>
      </c>
      <c r="CY32" s="122">
        <v>188423.09</v>
      </c>
      <c r="CZ32" s="122">
        <v>189380.06099999999</v>
      </c>
      <c r="DA32" s="122">
        <v>190312.9</v>
      </c>
      <c r="DB32" s="122">
        <v>191220.90900000001</v>
      </c>
      <c r="DC32" s="122">
        <v>192103.40299999999</v>
      </c>
      <c r="DD32" s="122">
        <v>192960</v>
      </c>
      <c r="DE32" s="122">
        <v>193790.266</v>
      </c>
      <c r="DF32" s="122">
        <v>194593.514</v>
      </c>
      <c r="DG32" s="122">
        <v>195368.951</v>
      </c>
      <c r="DH32" s="122">
        <v>196115.902</v>
      </c>
      <c r="DI32" s="122">
        <v>196833.80600000001</v>
      </c>
      <c r="DJ32" s="122">
        <v>197522.28899999999</v>
      </c>
      <c r="DK32" s="122">
        <v>198181.016</v>
      </c>
      <c r="DL32" s="122">
        <v>198809.73</v>
      </c>
      <c r="DM32" s="122">
        <v>199408.128</v>
      </c>
      <c r="DN32" s="122">
        <v>199975.82800000001</v>
      </c>
      <c r="DO32" s="122">
        <v>200512.47099999999</v>
      </c>
      <c r="DP32" s="122">
        <v>201017.603</v>
      </c>
      <c r="DQ32" s="122">
        <v>201490.696</v>
      </c>
      <c r="DR32" s="122">
        <v>201931.21799999999</v>
      </c>
      <c r="DS32" s="122">
        <v>35703.525000000001</v>
      </c>
      <c r="DT32" s="122">
        <v>36691.695</v>
      </c>
      <c r="DU32" s="122">
        <v>37728.125</v>
      </c>
      <c r="DV32" s="122">
        <v>38803.896999999997</v>
      </c>
      <c r="DW32" s="122">
        <v>39905.802000000003</v>
      </c>
      <c r="DX32" s="122">
        <v>41024.076999999997</v>
      </c>
      <c r="DY32" s="122">
        <v>42155.107000000004</v>
      </c>
      <c r="DZ32" s="122">
        <v>43301.23</v>
      </c>
      <c r="EA32" s="122">
        <v>44465.671000000002</v>
      </c>
      <c r="EB32" s="122">
        <v>45654.036999999997</v>
      </c>
      <c r="EC32" s="122">
        <v>46869.826999999997</v>
      </c>
      <c r="ED32" s="122">
        <v>48113.002999999997</v>
      </c>
      <c r="EE32" s="122">
        <v>49380.017</v>
      </c>
      <c r="EF32" s="122">
        <v>50666.631999999998</v>
      </c>
      <c r="EG32" s="122">
        <v>51967.252999999997</v>
      </c>
      <c r="EH32" s="122">
        <v>53277.267999999996</v>
      </c>
      <c r="EI32" s="122">
        <v>54597.428</v>
      </c>
      <c r="EJ32" s="122">
        <v>55927.713000000003</v>
      </c>
      <c r="EK32" s="122">
        <v>57262.207000000002</v>
      </c>
      <c r="EL32" s="122">
        <v>58593.588000000003</v>
      </c>
      <c r="EM32" s="122">
        <v>59917.925999999999</v>
      </c>
      <c r="EN32" s="122">
        <v>61230.845999999998</v>
      </c>
      <c r="EO32" s="122">
        <v>62537.247000000003</v>
      </c>
      <c r="EP32" s="122">
        <v>63853.760000000002</v>
      </c>
      <c r="EQ32" s="122">
        <v>65203.190999999999</v>
      </c>
      <c r="ER32" s="122">
        <v>66601.638000000006</v>
      </c>
      <c r="ES32" s="122">
        <v>68054.112999999998</v>
      </c>
      <c r="ET32" s="122">
        <v>69554.760999999999</v>
      </c>
      <c r="EU32" s="122">
        <v>71095.255000000005</v>
      </c>
      <c r="EV32" s="122">
        <v>72662.383000000002</v>
      </c>
      <c r="EW32" s="122">
        <v>74245.437000000005</v>
      </c>
      <c r="EX32" s="122">
        <v>75848.544999999998</v>
      </c>
      <c r="EY32" s="122">
        <v>77472.910999999993</v>
      </c>
      <c r="EZ32" s="122">
        <v>79101.596000000005</v>
      </c>
      <c r="FA32" s="122">
        <v>80712.678</v>
      </c>
      <c r="FB32" s="122">
        <v>82293.831000000006</v>
      </c>
      <c r="FC32" s="122">
        <v>83829.251999999993</v>
      </c>
      <c r="FD32" s="122">
        <v>85331.073000000004</v>
      </c>
      <c r="FE32" s="122">
        <v>86848.44</v>
      </c>
      <c r="FF32" s="122">
        <v>88449.051000000007</v>
      </c>
      <c r="FG32" s="122">
        <v>90178.16</v>
      </c>
      <c r="FH32" s="122">
        <v>92056.381999999998</v>
      </c>
      <c r="FI32" s="122">
        <v>94059.812000000005</v>
      </c>
      <c r="FJ32" s="122">
        <v>96134.236000000004</v>
      </c>
      <c r="FK32" s="122">
        <v>98201.607000000004</v>
      </c>
      <c r="FL32" s="122">
        <v>100205.01</v>
      </c>
      <c r="FM32" s="122">
        <v>102127.15</v>
      </c>
      <c r="FN32" s="122">
        <v>103983.287</v>
      </c>
      <c r="FO32" s="122">
        <v>105788.36599999999</v>
      </c>
      <c r="FP32" s="122">
        <v>107569.476</v>
      </c>
      <c r="FQ32" s="122">
        <v>109347.276</v>
      </c>
      <c r="FR32" s="122">
        <v>111122.042</v>
      </c>
      <c r="FS32" s="122">
        <v>112887.711</v>
      </c>
      <c r="FT32" s="122">
        <v>114651.935</v>
      </c>
      <c r="FU32" s="122">
        <v>116423.587</v>
      </c>
      <c r="FV32" s="122">
        <v>118208.81600000001</v>
      </c>
      <c r="FW32" s="122">
        <v>120011.03200000001</v>
      </c>
      <c r="FX32" s="122">
        <v>121828.798</v>
      </c>
      <c r="FY32" s="122">
        <v>123656.95299999999</v>
      </c>
      <c r="FZ32" s="122">
        <v>125487.31600000001</v>
      </c>
      <c r="GA32" s="122">
        <v>127313.466</v>
      </c>
      <c r="GB32" s="122">
        <v>129133.57399999999</v>
      </c>
      <c r="GC32" s="122">
        <v>130947.74099999999</v>
      </c>
      <c r="GD32" s="122">
        <v>132753.421</v>
      </c>
      <c r="GE32" s="122">
        <v>134548.14600000001</v>
      </c>
      <c r="GF32" s="122">
        <v>136329.62</v>
      </c>
      <c r="GG32" s="122">
        <v>138096.11499999999</v>
      </c>
      <c r="GH32" s="122">
        <v>139846.09700000001</v>
      </c>
      <c r="GI32" s="122">
        <v>141577.64600000001</v>
      </c>
      <c r="GJ32" s="122">
        <v>143289.01800000001</v>
      </c>
      <c r="GK32" s="122">
        <v>144978.769</v>
      </c>
      <c r="GL32" s="122">
        <v>146645.54399999999</v>
      </c>
      <c r="GM32" s="122">
        <v>148288.81</v>
      </c>
      <c r="GN32" s="122">
        <v>149908.84099999999</v>
      </c>
      <c r="GO32" s="122">
        <v>151506.538</v>
      </c>
      <c r="GP32" s="122">
        <v>153082.435</v>
      </c>
      <c r="GQ32" s="122">
        <v>154636.228</v>
      </c>
      <c r="GR32" s="122">
        <v>156167.288</v>
      </c>
      <c r="GS32" s="122">
        <v>157675.59099999999</v>
      </c>
      <c r="GT32" s="122">
        <v>159161.08300000001</v>
      </c>
      <c r="GU32" s="122">
        <v>160623.69099999999</v>
      </c>
      <c r="GV32" s="122">
        <v>162063.28099999999</v>
      </c>
      <c r="GW32" s="122">
        <v>163479.486</v>
      </c>
      <c r="GX32" s="122">
        <v>164871.739</v>
      </c>
      <c r="GY32" s="122">
        <v>166239.27600000001</v>
      </c>
      <c r="GZ32" s="122">
        <v>167581.50599999999</v>
      </c>
      <c r="HA32" s="122">
        <v>168898.22</v>
      </c>
      <c r="HB32" s="122">
        <v>170189.30799999999</v>
      </c>
      <c r="HC32" s="122">
        <v>171454.38</v>
      </c>
      <c r="HD32" s="122">
        <v>172693.07699999999</v>
      </c>
      <c r="HE32" s="122">
        <v>173905.155</v>
      </c>
      <c r="HF32" s="122">
        <v>175090.451</v>
      </c>
      <c r="HG32" s="122">
        <v>176249.05499999999</v>
      </c>
      <c r="HH32" s="122">
        <v>177381.299</v>
      </c>
      <c r="HI32" s="122">
        <v>178487.739</v>
      </c>
      <c r="HJ32" s="122">
        <v>179568.82800000001</v>
      </c>
      <c r="HK32" s="122">
        <v>180624.55900000001</v>
      </c>
      <c r="HL32" s="122">
        <v>181655.04500000001</v>
      </c>
      <c r="HM32" s="122">
        <v>182660.663</v>
      </c>
      <c r="HN32" s="122">
        <v>183641.91800000001</v>
      </c>
      <c r="HO32" s="122">
        <v>184599.19399999999</v>
      </c>
      <c r="HP32" s="122">
        <v>185532.49400000001</v>
      </c>
      <c r="HQ32" s="122">
        <v>186441.67</v>
      </c>
      <c r="HR32" s="122">
        <v>187326.59700000001</v>
      </c>
      <c r="HS32" s="122">
        <v>188187.02299999999</v>
      </c>
      <c r="HT32" s="122">
        <v>189022.67</v>
      </c>
      <c r="HU32" s="122">
        <v>189833.29800000001</v>
      </c>
      <c r="HV32" s="122">
        <v>190618.579</v>
      </c>
      <c r="HW32" s="122">
        <v>191377.88699999999</v>
      </c>
      <c r="HX32" s="122">
        <v>192110.48699999999</v>
      </c>
      <c r="HY32" s="122">
        <v>192815.698</v>
      </c>
      <c r="HZ32" s="122">
        <v>193492.894</v>
      </c>
      <c r="IA32" s="122">
        <v>194141.65599999999</v>
      </c>
      <c r="IB32" s="122">
        <v>194761.42199999999</v>
      </c>
      <c r="IC32" s="122">
        <v>195351.788</v>
      </c>
      <c r="ID32" s="122">
        <v>195912.13699999999</v>
      </c>
      <c r="IE32" s="122">
        <v>196441.85800000001</v>
      </c>
      <c r="IF32" s="122">
        <v>196940.20199999999</v>
      </c>
      <c r="IG32" s="122">
        <v>197406.30799999999</v>
      </c>
      <c r="IH32" s="122">
        <v>197839.253</v>
      </c>
      <c r="II32" s="122">
        <v>198237.95</v>
      </c>
      <c r="IJ32" s="122">
        <v>72370.828999999998</v>
      </c>
      <c r="IK32" s="122">
        <v>74310.441000000006</v>
      </c>
      <c r="IL32" s="122">
        <v>76332.615999999995</v>
      </c>
      <c r="IM32" s="122">
        <v>78427.199999999997</v>
      </c>
      <c r="IN32" s="122">
        <v>80578.407999999996</v>
      </c>
      <c r="IO32" s="122">
        <v>82774.745999999999</v>
      </c>
      <c r="IP32" s="122">
        <v>85010.544999999998</v>
      </c>
      <c r="IQ32" s="122">
        <v>87289.123000000007</v>
      </c>
      <c r="IR32" s="122">
        <v>89618.236000000004</v>
      </c>
      <c r="IS32" s="122">
        <v>92009.657000000007</v>
      </c>
      <c r="IT32" s="122">
        <v>94470.123999999996</v>
      </c>
      <c r="IU32" s="122">
        <v>97002.601999999999</v>
      </c>
      <c r="IV32" s="122">
        <v>99598.697</v>
      </c>
      <c r="IW32" s="122">
        <v>102239.90399999999</v>
      </c>
      <c r="IX32" s="122">
        <v>104901.327</v>
      </c>
      <c r="IY32" s="122">
        <v>107564.75</v>
      </c>
      <c r="IZ32" s="122">
        <v>110224.898</v>
      </c>
      <c r="JA32" s="122">
        <v>112886.12300000001</v>
      </c>
      <c r="JB32" s="122">
        <v>115552.29</v>
      </c>
      <c r="JC32" s="122">
        <v>118231.02800000001</v>
      </c>
      <c r="JD32" s="122">
        <v>120929.27499999999</v>
      </c>
      <c r="JE32" s="122">
        <v>123645.63</v>
      </c>
      <c r="JF32" s="122">
        <v>126381.474</v>
      </c>
      <c r="JG32" s="122">
        <v>129150.101</v>
      </c>
      <c r="JH32" s="122">
        <v>131968.67600000001</v>
      </c>
      <c r="JI32" s="122">
        <v>134849.389</v>
      </c>
      <c r="JJ32" s="122">
        <v>137794.77900000001</v>
      </c>
      <c r="JK32" s="122">
        <v>140800.71900000001</v>
      </c>
      <c r="JL32" s="122">
        <v>143863.76699999999</v>
      </c>
      <c r="JM32" s="122">
        <v>146977.78700000001</v>
      </c>
      <c r="JN32" s="122">
        <v>150135.99900000001</v>
      </c>
      <c r="JO32" s="122">
        <v>153350.90400000001</v>
      </c>
      <c r="JP32" s="122">
        <v>156620.26800000001</v>
      </c>
      <c r="JQ32" s="122">
        <v>159905.70800000001</v>
      </c>
      <c r="JR32" s="122">
        <v>163155.82999999999</v>
      </c>
      <c r="JS32" s="122">
        <v>166340.64300000001</v>
      </c>
      <c r="JT32" s="122">
        <v>169427.481</v>
      </c>
      <c r="JU32" s="122">
        <v>172443.49400000001</v>
      </c>
      <c r="JV32" s="122">
        <v>175489.976</v>
      </c>
      <c r="JW32" s="122">
        <v>178706.82500000001</v>
      </c>
      <c r="JX32" s="122">
        <v>182187.56099999999</v>
      </c>
      <c r="JY32" s="122">
        <v>185974.31099999999</v>
      </c>
      <c r="JZ32" s="122">
        <v>190017.71599999999</v>
      </c>
      <c r="KA32" s="122">
        <v>194207.448</v>
      </c>
      <c r="KB32" s="122">
        <v>198384.44500000001</v>
      </c>
      <c r="KC32" s="122">
        <v>202432.55900000001</v>
      </c>
      <c r="KD32" s="122">
        <v>206316.83499999999</v>
      </c>
      <c r="KE32" s="122">
        <v>210067.796</v>
      </c>
      <c r="KF32" s="122">
        <v>213714.321</v>
      </c>
      <c r="KG32" s="122">
        <v>217309.413</v>
      </c>
      <c r="KH32" s="122">
        <v>220893.63699999999</v>
      </c>
      <c r="KI32" s="122">
        <v>224466.89300000001</v>
      </c>
      <c r="KJ32" s="122">
        <v>228017.19099999999</v>
      </c>
      <c r="KK32" s="122">
        <v>231560.807</v>
      </c>
      <c r="KL32" s="122">
        <v>235116.89300000001</v>
      </c>
      <c r="KM32" s="122">
        <v>238698.81200000001</v>
      </c>
      <c r="KN32" s="122">
        <v>242313.69399999999</v>
      </c>
      <c r="KO32" s="122">
        <v>245958.44200000001</v>
      </c>
      <c r="KP32" s="122">
        <v>249622.91800000001</v>
      </c>
      <c r="KQ32" s="122">
        <v>253290.96</v>
      </c>
      <c r="KR32" s="122">
        <v>256949.734</v>
      </c>
      <c r="KS32" s="122">
        <v>260595.815</v>
      </c>
      <c r="KT32" s="122">
        <v>264229.51199999999</v>
      </c>
      <c r="KU32" s="122">
        <v>267845.56</v>
      </c>
      <c r="KV32" s="122">
        <v>271438.783</v>
      </c>
      <c r="KW32" s="122">
        <v>275004.451</v>
      </c>
      <c r="KX32" s="122">
        <v>278539.16399999999</v>
      </c>
      <c r="KY32" s="122">
        <v>282039.94400000002</v>
      </c>
      <c r="KZ32" s="122">
        <v>285503.005</v>
      </c>
      <c r="LA32" s="122">
        <v>288924.83899999998</v>
      </c>
      <c r="LB32" s="122">
        <v>292302.60800000001</v>
      </c>
      <c r="LC32" s="122">
        <v>295633.75199999998</v>
      </c>
      <c r="LD32" s="122">
        <v>298917.26199999999</v>
      </c>
      <c r="LE32" s="122">
        <v>302154.027</v>
      </c>
      <c r="LF32" s="122">
        <v>305346.20199999999</v>
      </c>
      <c r="LG32" s="122">
        <v>308495.21100000001</v>
      </c>
      <c r="LH32" s="122">
        <v>311600.58899999998</v>
      </c>
      <c r="LI32" s="122">
        <v>314661.266</v>
      </c>
      <c r="LJ32" s="122">
        <v>317677.34399999998</v>
      </c>
      <c r="LK32" s="122">
        <v>320648.92499999999</v>
      </c>
      <c r="LL32" s="122">
        <v>323576.011</v>
      </c>
      <c r="LM32" s="122">
        <v>326458.52100000001</v>
      </c>
      <c r="LN32" s="122">
        <v>329295.92099999997</v>
      </c>
      <c r="LO32" s="122">
        <v>332087.20799999998</v>
      </c>
      <c r="LP32" s="122">
        <v>334831.10600000003</v>
      </c>
      <c r="LQ32" s="122">
        <v>337526.571</v>
      </c>
      <c r="LR32" s="122">
        <v>340173.25400000002</v>
      </c>
      <c r="LS32" s="122">
        <v>342771.02399999998</v>
      </c>
      <c r="LT32" s="122">
        <v>345319.42</v>
      </c>
      <c r="LU32" s="122">
        <v>347818.109</v>
      </c>
      <c r="LV32" s="122">
        <v>350266.79</v>
      </c>
      <c r="LW32" s="122">
        <v>352665.24200000003</v>
      </c>
      <c r="LX32" s="122">
        <v>355013.44900000002</v>
      </c>
      <c r="LY32" s="122">
        <v>357311.89299999998</v>
      </c>
      <c r="LZ32" s="122">
        <v>359561.25799999997</v>
      </c>
      <c r="MA32" s="122">
        <v>361762.07</v>
      </c>
      <c r="MB32" s="122">
        <v>363914.19699999999</v>
      </c>
      <c r="MC32" s="122">
        <v>366017.65500000003</v>
      </c>
      <c r="MD32" s="122">
        <v>368072.97700000001</v>
      </c>
      <c r="ME32" s="122">
        <v>370080.87199999997</v>
      </c>
      <c r="MF32" s="122">
        <v>372041.783</v>
      </c>
      <c r="MG32" s="122">
        <v>373955.58399999997</v>
      </c>
      <c r="MH32" s="122">
        <v>375821.73100000003</v>
      </c>
      <c r="MI32" s="122">
        <v>377639.49699999997</v>
      </c>
      <c r="MJ32" s="122">
        <v>379407.93199999997</v>
      </c>
      <c r="MK32" s="122">
        <v>381126.07299999997</v>
      </c>
      <c r="ML32" s="122">
        <v>382793.29800000001</v>
      </c>
      <c r="MM32" s="122">
        <v>384408.84499999997</v>
      </c>
      <c r="MN32" s="122">
        <v>385971.40100000001</v>
      </c>
      <c r="MO32" s="122">
        <v>387479.43800000002</v>
      </c>
      <c r="MP32" s="122">
        <v>388931.6</v>
      </c>
      <c r="MQ32" s="122">
        <v>390326.7</v>
      </c>
      <c r="MR32" s="122">
        <v>391663.94500000001</v>
      </c>
      <c r="MS32" s="122">
        <v>392942.43800000002</v>
      </c>
      <c r="MT32" s="122">
        <v>394161.51799999998</v>
      </c>
      <c r="MU32" s="122">
        <v>395320.26500000001</v>
      </c>
      <c r="MV32" s="122">
        <v>396417.68599999999</v>
      </c>
      <c r="MW32" s="122">
        <v>397452.67300000001</v>
      </c>
      <c r="MX32" s="122">
        <v>398423.91100000002</v>
      </c>
      <c r="MY32" s="122">
        <v>399329.94900000002</v>
      </c>
      <c r="MZ32" s="122">
        <v>400169.16800000001</v>
      </c>
      <c r="NA32" s="123">
        <v>2.6859999999999999</v>
      </c>
      <c r="NB32" s="123">
        <v>2.6429999999999998</v>
      </c>
      <c r="NC32" s="123">
        <v>2.5960000000000001</v>
      </c>
      <c r="ND32" s="123">
        <v>2.3420000000000001</v>
      </c>
      <c r="NE32" s="123">
        <v>2.1789999999999998</v>
      </c>
      <c r="NF32" s="123">
        <v>2.1480000000000001</v>
      </c>
      <c r="NG32" s="123">
        <v>2.0499999999999998</v>
      </c>
      <c r="NH32" s="123">
        <v>1.82</v>
      </c>
      <c r="NI32" s="123">
        <v>2.1070000000000002</v>
      </c>
      <c r="NJ32" s="123">
        <v>1.7450000000000001</v>
      </c>
      <c r="NK32" s="123">
        <v>1.55</v>
      </c>
      <c r="NL32" s="123">
        <v>1.474</v>
      </c>
      <c r="NM32" s="123">
        <v>1.3580000000000001</v>
      </c>
      <c r="NN32" s="123">
        <v>1.22</v>
      </c>
      <c r="NO32" s="123">
        <v>1.0780000000000001</v>
      </c>
      <c r="NP32" s="123">
        <v>0.95499999999999996</v>
      </c>
      <c r="NQ32" s="123">
        <v>0.84399999999999997</v>
      </c>
      <c r="NR32" s="123">
        <v>0.74099999999999999</v>
      </c>
      <c r="NS32" s="123">
        <v>0.64600000000000002</v>
      </c>
      <c r="NT32" s="123">
        <v>0.56000000000000005</v>
      </c>
      <c r="NU32" s="123">
        <v>0.48199999999999998</v>
      </c>
      <c r="NV32" s="123">
        <v>0.40500000000000003</v>
      </c>
      <c r="NW32" s="123">
        <v>0.32600000000000001</v>
      </c>
      <c r="NX32" s="181">
        <v>0.24399999999999999</v>
      </c>
      <c r="NY32" s="123">
        <v>58.340280425121698</v>
      </c>
      <c r="NZ32" s="123">
        <v>62.386935961986701</v>
      </c>
      <c r="OA32" s="123">
        <v>64.627928844230695</v>
      </c>
      <c r="OB32" s="123">
        <v>66.682641627950304</v>
      </c>
      <c r="OC32" s="123">
        <v>67.574565988186606</v>
      </c>
      <c r="OD32" s="123">
        <v>68.062668863279498</v>
      </c>
      <c r="OE32" s="123">
        <v>68.157531983561</v>
      </c>
      <c r="OF32" s="123">
        <v>69.289942319244801</v>
      </c>
      <c r="OG32" s="123">
        <v>70.697384795785695</v>
      </c>
      <c r="OH32" s="123">
        <v>71.611088383476897</v>
      </c>
      <c r="OI32" s="123">
        <v>72.359528525062004</v>
      </c>
      <c r="OJ32" s="123">
        <v>73.068208637877305</v>
      </c>
      <c r="OK32" s="123">
        <v>73.774932628142807</v>
      </c>
      <c r="OL32" s="123">
        <v>74.461268247337998</v>
      </c>
      <c r="OM32" s="123">
        <v>75.130714943330503</v>
      </c>
      <c r="ON32" s="123">
        <v>75.813289595365404</v>
      </c>
      <c r="OO32" s="123">
        <v>76.493049696847606</v>
      </c>
      <c r="OP32" s="123">
        <v>77.183278369801698</v>
      </c>
      <c r="OQ32" s="123">
        <v>77.899708190684606</v>
      </c>
      <c r="OR32" s="123">
        <v>78.631429849394607</v>
      </c>
      <c r="OS32" s="123">
        <v>79.372487046688804</v>
      </c>
      <c r="OT32" s="123">
        <v>80.123658013409596</v>
      </c>
      <c r="OU32" s="123">
        <v>80.862087241746906</v>
      </c>
      <c r="OV32" s="123">
        <v>81.574070011916305</v>
      </c>
      <c r="OW32" s="123">
        <v>64.373526080011302</v>
      </c>
      <c r="OX32" s="123">
        <v>67.466362992971995</v>
      </c>
      <c r="OY32" s="123">
        <v>69.414536856072701</v>
      </c>
      <c r="OZ32" s="123">
        <v>71.442641420145094</v>
      </c>
      <c r="PA32" s="123">
        <v>72.151505401494504</v>
      </c>
      <c r="PB32" s="123">
        <v>72.912799545436798</v>
      </c>
      <c r="PC32" s="123">
        <v>73.464088132425999</v>
      </c>
      <c r="PD32" s="123">
        <v>74.424885645940194</v>
      </c>
      <c r="PE32" s="123">
        <v>75.311178296803106</v>
      </c>
      <c r="PF32" s="123">
        <v>76.167010402051503</v>
      </c>
      <c r="PG32" s="123">
        <v>76.9630534814588</v>
      </c>
      <c r="PH32" s="123">
        <v>77.700288399575896</v>
      </c>
      <c r="PI32" s="123">
        <v>78.388010338754995</v>
      </c>
      <c r="PJ32" s="123">
        <v>79.043699251276607</v>
      </c>
      <c r="PK32" s="123">
        <v>79.662280608081801</v>
      </c>
      <c r="PL32" s="123">
        <v>80.258794521080802</v>
      </c>
      <c r="PM32" s="123">
        <v>80.827737585427101</v>
      </c>
      <c r="PN32" s="123">
        <v>81.377226235584004</v>
      </c>
      <c r="PO32" s="123">
        <v>81.905210817235897</v>
      </c>
      <c r="PP32" s="123">
        <v>82.439658346077195</v>
      </c>
      <c r="PQ32" s="123">
        <v>82.955978227043303</v>
      </c>
      <c r="PR32" s="123">
        <v>83.481272281900701</v>
      </c>
      <c r="PS32" s="123">
        <v>84.005847145417505</v>
      </c>
      <c r="PT32" s="123">
        <v>84.520713506288601</v>
      </c>
      <c r="PU32" s="123">
        <v>61.230834397095499</v>
      </c>
      <c r="PV32" s="123">
        <v>64.861901512901298</v>
      </c>
      <c r="PW32" s="123">
        <v>66.971167060124301</v>
      </c>
      <c r="PX32" s="123">
        <v>69.010073489331504</v>
      </c>
      <c r="PY32" s="123">
        <v>69.814004911001703</v>
      </c>
      <c r="PZ32" s="123">
        <v>70.413209693291705</v>
      </c>
      <c r="QA32" s="123">
        <v>70.728121012353697</v>
      </c>
      <c r="QB32" s="123">
        <v>71.784821794346996</v>
      </c>
      <c r="QC32" s="123">
        <v>72.957628656656397</v>
      </c>
      <c r="QD32" s="123">
        <v>73.849013634675998</v>
      </c>
      <c r="QE32" s="123">
        <v>74.623373604153699</v>
      </c>
      <c r="QF32" s="123">
        <v>75.349698771127706</v>
      </c>
      <c r="QG32" s="123">
        <v>76.050804946538307</v>
      </c>
      <c r="QH32" s="123">
        <v>76.723899916674497</v>
      </c>
      <c r="QI32" s="123">
        <v>77.369109326654794</v>
      </c>
      <c r="QJ32" s="123">
        <v>78.010157757922798</v>
      </c>
      <c r="QK32" s="123">
        <v>78.635480390244894</v>
      </c>
      <c r="QL32" s="123">
        <v>79.2562209060317</v>
      </c>
      <c r="QM32" s="123">
        <v>79.880264262471798</v>
      </c>
      <c r="QN32" s="123">
        <v>80.514790735133801</v>
      </c>
      <c r="QO32" s="123">
        <v>81.144985453196995</v>
      </c>
      <c r="QP32" s="123">
        <v>81.784554367313106</v>
      </c>
      <c r="QQ32" s="123">
        <v>82.417134789547305</v>
      </c>
      <c r="QR32" s="123">
        <v>83.0313567588734</v>
      </c>
      <c r="QS32" s="122">
        <v>82.102665014707597</v>
      </c>
      <c r="QT32" s="122">
        <v>59.559241650055</v>
      </c>
      <c r="QU32" s="122">
        <v>47.307252785669903</v>
      </c>
      <c r="QV32" s="122">
        <v>33.344758292310402</v>
      </c>
      <c r="QW32" s="122">
        <v>28.039017410760799</v>
      </c>
      <c r="QX32" s="122">
        <v>23.654725721327001</v>
      </c>
      <c r="QY32" s="122">
        <v>20.767596915598102</v>
      </c>
      <c r="QZ32" s="122">
        <v>17.4977563850384</v>
      </c>
      <c r="RA32" s="122">
        <v>14.9841775862044</v>
      </c>
      <c r="RB32" s="122">
        <v>12.9844617724945</v>
      </c>
      <c r="RC32" s="122">
        <v>11.4937369129405</v>
      </c>
      <c r="RD32" s="122">
        <v>10.215652104652399</v>
      </c>
      <c r="RE32" s="122">
        <v>9.1670993918541601</v>
      </c>
      <c r="RF32" s="122">
        <v>8.3183473732531503</v>
      </c>
      <c r="RG32" s="122">
        <v>7.6044119722042103</v>
      </c>
      <c r="RH32" s="122">
        <v>6.9905836455334303</v>
      </c>
      <c r="RI32" s="122">
        <v>6.4607112592972697</v>
      </c>
      <c r="RJ32" s="122">
        <v>5.9806644850489104</v>
      </c>
      <c r="RK32" s="122">
        <v>5.5553329298748197</v>
      </c>
      <c r="RL32" s="122">
        <v>5.1950726969638197</v>
      </c>
      <c r="RM32" s="122">
        <v>4.8753600842965099</v>
      </c>
      <c r="RN32" s="122">
        <v>4.6311976211645698</v>
      </c>
      <c r="RO32" s="122">
        <v>4.4153018205104804</v>
      </c>
      <c r="RP32" s="122">
        <v>4.2216324671033902</v>
      </c>
      <c r="RQ32" s="122">
        <v>112.544558329498</v>
      </c>
      <c r="RR32" s="122">
        <v>80.040230365976797</v>
      </c>
      <c r="RS32" s="122">
        <v>62.372660549695297</v>
      </c>
      <c r="RT32" s="122">
        <v>42.858721193930698</v>
      </c>
      <c r="RU32" s="122">
        <v>35.430578971590201</v>
      </c>
      <c r="RV32" s="122">
        <v>29.402826691994299</v>
      </c>
      <c r="RW32" s="122">
        <v>25.692650562269701</v>
      </c>
      <c r="RX32" s="122">
        <v>21.394708758850399</v>
      </c>
      <c r="RY32" s="122">
        <v>18.330913869864499</v>
      </c>
      <c r="RZ32" s="122">
        <v>15.8705931892467</v>
      </c>
      <c r="SA32" s="122">
        <v>14.0489113877612</v>
      </c>
      <c r="SB32" s="122">
        <v>12.4845097872221</v>
      </c>
      <c r="SC32" s="122">
        <v>11.187214999980901</v>
      </c>
      <c r="SD32" s="122">
        <v>10.1271539109883</v>
      </c>
      <c r="SE32" s="122">
        <v>9.2338559580444208</v>
      </c>
      <c r="SF32" s="122">
        <v>8.4684782938491594</v>
      </c>
      <c r="SG32" s="122">
        <v>7.8075494298811199</v>
      </c>
      <c r="SH32" s="122">
        <v>7.2291352367256101</v>
      </c>
      <c r="SI32" s="122">
        <v>6.7154862415969196</v>
      </c>
      <c r="SJ32" s="122">
        <v>6.2785766940328802</v>
      </c>
      <c r="SK32" s="122">
        <v>5.8916090043984299</v>
      </c>
      <c r="SL32" s="122">
        <v>5.5869796115370001</v>
      </c>
      <c r="SM32" s="122">
        <v>5.3178011032753698</v>
      </c>
      <c r="SN32" s="122">
        <v>5.0762497752580602</v>
      </c>
      <c r="SO32" s="123">
        <v>5.7807457000188496</v>
      </c>
      <c r="SP32" s="123">
        <v>5.2796295719771997</v>
      </c>
      <c r="SQ32" s="123">
        <v>4.5154878593119303</v>
      </c>
      <c r="SR32" s="123">
        <v>4.0069047152263702</v>
      </c>
      <c r="SS32" s="123">
        <v>3.5875812906019502</v>
      </c>
      <c r="ST32" s="123">
        <v>3.4105562395504001</v>
      </c>
      <c r="SU32" s="123">
        <v>3.5255733356592001</v>
      </c>
      <c r="SV32" s="123">
        <v>3.2732338264823602</v>
      </c>
      <c r="SW32" s="123">
        <v>3.0805899359747602</v>
      </c>
      <c r="SX32" s="123">
        <v>2.9199725381627202</v>
      </c>
      <c r="SY32" s="123">
        <v>2.7848610884487299</v>
      </c>
      <c r="SZ32" s="123">
        <v>2.6607606389425098</v>
      </c>
      <c r="TA32" s="123">
        <v>2.54464084518085</v>
      </c>
      <c r="TB32" s="123">
        <v>2.4468238377352201</v>
      </c>
      <c r="TC32" s="123">
        <v>2.3627097041607601</v>
      </c>
      <c r="TD32" s="123">
        <v>2.29056512475726</v>
      </c>
      <c r="TE32" s="123">
        <v>2.2206687924111499</v>
      </c>
      <c r="TF32" s="123">
        <v>2.1534218323429202</v>
      </c>
      <c r="TG32" s="123">
        <v>2.0931972775866301</v>
      </c>
      <c r="TH32" s="123">
        <v>2.0418121882620999</v>
      </c>
      <c r="TI32" s="123">
        <v>1.9988952429503299</v>
      </c>
      <c r="TJ32" s="123">
        <v>1.9583387063143201</v>
      </c>
      <c r="TK32" s="123">
        <v>1.92340720093448</v>
      </c>
      <c r="TL32" s="123">
        <v>1.8955254023897199</v>
      </c>
      <c r="TM32" s="122">
        <v>12076.054</v>
      </c>
      <c r="TN32" s="122">
        <v>19282.234</v>
      </c>
      <c r="TO32" s="122">
        <v>13751.254999999999</v>
      </c>
      <c r="TP32" s="122">
        <v>24243.987000000001</v>
      </c>
      <c r="TQ32" s="122">
        <v>3017.299</v>
      </c>
      <c r="TR32" s="122">
        <v>13743.626</v>
      </c>
      <c r="TS32" s="122">
        <v>21913.417000000001</v>
      </c>
      <c r="TT32" s="122">
        <v>16018.656000000001</v>
      </c>
      <c r="TU32" s="122">
        <v>27650.665000000001</v>
      </c>
      <c r="TV32" s="122">
        <v>3448.3820000000001</v>
      </c>
      <c r="TW32" s="122">
        <v>15184.142</v>
      </c>
      <c r="TX32" s="122">
        <v>25226.620999999999</v>
      </c>
      <c r="TY32" s="122">
        <v>18263.103999999999</v>
      </c>
      <c r="TZ32" s="122">
        <v>31864.560000000001</v>
      </c>
      <c r="UA32" s="122">
        <v>3931.6970000000001</v>
      </c>
      <c r="UB32" s="122">
        <v>15554.453</v>
      </c>
      <c r="UC32" s="122">
        <v>28520.118999999999</v>
      </c>
      <c r="UD32" s="122">
        <v>21384.883000000002</v>
      </c>
      <c r="UE32" s="122">
        <v>37570.985000000001</v>
      </c>
      <c r="UF32" s="122">
        <v>4534.3100000000004</v>
      </c>
      <c r="UG32" s="122">
        <v>16570.399000000001</v>
      </c>
      <c r="UH32" s="122">
        <v>30383.249</v>
      </c>
      <c r="UI32" s="122">
        <v>24962.239000000001</v>
      </c>
      <c r="UJ32" s="122">
        <v>43815.684999999998</v>
      </c>
      <c r="UK32" s="122">
        <v>5197.7030000000004</v>
      </c>
      <c r="UL32" s="122">
        <v>17425.214</v>
      </c>
      <c r="UM32" s="122">
        <v>31929.152999999998</v>
      </c>
      <c r="UN32" s="122">
        <v>28349.187000000002</v>
      </c>
      <c r="UO32" s="122">
        <v>51360.495999999999</v>
      </c>
      <c r="UP32" s="122">
        <v>5785.3389999999999</v>
      </c>
      <c r="UQ32" s="122">
        <v>19226.405999999999</v>
      </c>
      <c r="UR32" s="122">
        <v>33854.476000000002</v>
      </c>
      <c r="US32" s="122">
        <v>30162.883000000002</v>
      </c>
      <c r="UT32" s="122">
        <v>60507.123</v>
      </c>
      <c r="UU32" s="122">
        <v>6385.1109999999999</v>
      </c>
      <c r="UV32" s="122">
        <v>22138.649000000001</v>
      </c>
      <c r="UW32" s="122">
        <v>35516.987000000001</v>
      </c>
      <c r="UX32" s="122">
        <v>31303.255000000001</v>
      </c>
      <c r="UY32" s="122">
        <v>69944.707999999999</v>
      </c>
      <c r="UZ32" s="122">
        <v>7437.0439999999999</v>
      </c>
      <c r="VA32" s="122">
        <v>22313.893</v>
      </c>
      <c r="VB32" s="122">
        <v>39974.298999999999</v>
      </c>
      <c r="VC32" s="122">
        <v>32413.315999999999</v>
      </c>
      <c r="VD32" s="122">
        <v>78709.369000000006</v>
      </c>
      <c r="VE32" s="122">
        <v>8776.6839999999993</v>
      </c>
      <c r="VF32" s="122">
        <v>22844.955000000002</v>
      </c>
      <c r="VG32" s="122">
        <v>44487.667999999998</v>
      </c>
      <c r="VH32" s="122">
        <v>34572.745999999999</v>
      </c>
      <c r="VI32" s="122">
        <v>89983.745999999999</v>
      </c>
      <c r="VJ32" s="122">
        <v>10543.444</v>
      </c>
      <c r="VK32" s="122">
        <v>23051.53</v>
      </c>
      <c r="VL32" s="122">
        <v>45660.493000000002</v>
      </c>
      <c r="VM32" s="122">
        <v>39852.012999999999</v>
      </c>
      <c r="VN32" s="122">
        <v>99508.849000000002</v>
      </c>
      <c r="VO32" s="122">
        <v>12820.752</v>
      </c>
      <c r="VP32" s="122">
        <v>23867.813999999998</v>
      </c>
      <c r="VQ32" s="122">
        <v>45807.752999999997</v>
      </c>
      <c r="VR32" s="122">
        <v>44399.688999999998</v>
      </c>
      <c r="VS32" s="122">
        <v>109029.001</v>
      </c>
      <c r="VT32" s="122">
        <v>15594.555</v>
      </c>
      <c r="VU32" s="122">
        <v>25035.785</v>
      </c>
      <c r="VV32" s="122">
        <v>46729.014999999999</v>
      </c>
      <c r="VW32" s="122">
        <v>45357.023000000001</v>
      </c>
      <c r="VX32" s="122">
        <v>120964.16899999999</v>
      </c>
      <c r="VY32" s="122">
        <v>18863.741999999998</v>
      </c>
      <c r="VZ32" s="122">
        <v>25700.294000000002</v>
      </c>
      <c r="WA32" s="122">
        <v>48743.072</v>
      </c>
      <c r="WB32" s="122">
        <v>45557.82</v>
      </c>
      <c r="WC32" s="122">
        <v>131938.10999999999</v>
      </c>
      <c r="WD32" s="122">
        <v>23065.154999999999</v>
      </c>
      <c r="WE32" s="122">
        <v>25892.29</v>
      </c>
      <c r="WF32" s="122">
        <v>50583.775000000001</v>
      </c>
      <c r="WG32" s="122">
        <v>46486.998</v>
      </c>
      <c r="WH32" s="122">
        <v>141221.38800000001</v>
      </c>
      <c r="WI32" s="122">
        <v>28118.156999999999</v>
      </c>
      <c r="WJ32" s="125">
        <v>16.686355769117998</v>
      </c>
      <c r="WK32" s="125">
        <v>26.643655000829099</v>
      </c>
      <c r="WL32" s="125">
        <v>19.001101949516201</v>
      </c>
      <c r="WM32" s="125">
        <v>52.500769336219697</v>
      </c>
      <c r="WN32" s="125">
        <v>33.499667386703599</v>
      </c>
      <c r="WO32" s="125">
        <v>6.3502436872735002</v>
      </c>
      <c r="WP32" s="125">
        <v>4.1692198938331897</v>
      </c>
      <c r="WQ32" s="125">
        <v>0.511497526164859</v>
      </c>
      <c r="WR32" s="125">
        <v>16.6036462377064</v>
      </c>
      <c r="WS32" s="125">
        <v>26.473553902539301</v>
      </c>
      <c r="WT32" s="125">
        <v>19.352105290664401</v>
      </c>
      <c r="WU32" s="125">
        <v>52.756816674496299</v>
      </c>
      <c r="WV32" s="125">
        <v>33.404711383832002</v>
      </c>
      <c r="WW32" s="125">
        <v>6.3624139662113803</v>
      </c>
      <c r="WX32" s="125">
        <v>4.1659831852579803</v>
      </c>
      <c r="WY32" s="125">
        <v>0.53864496304222997</v>
      </c>
      <c r="WZ32" s="125">
        <v>16.0729565677293</v>
      </c>
      <c r="XA32" s="125">
        <v>26.703279229314901</v>
      </c>
      <c r="XB32" s="125">
        <v>19.332147801563199</v>
      </c>
      <c r="XC32" s="125">
        <v>53.061922518488501</v>
      </c>
      <c r="XD32" s="125">
        <v>33.729774716925299</v>
      </c>
      <c r="XE32" s="125">
        <v>6.3504055525533101</v>
      </c>
      <c r="XF32" s="125">
        <v>4.16184168446736</v>
      </c>
      <c r="XG32" s="125">
        <v>0.56162835141404099</v>
      </c>
      <c r="XH32" s="125">
        <v>14.4605486462805</v>
      </c>
      <c r="XI32" s="125">
        <v>26.514372970699</v>
      </c>
      <c r="XJ32" s="125">
        <v>19.8809396200893</v>
      </c>
      <c r="XK32" s="125">
        <v>54.8096546498737</v>
      </c>
      <c r="XL32" s="125">
        <v>34.928715029784399</v>
      </c>
      <c r="XM32" s="125">
        <v>6.3826867073088502</v>
      </c>
      <c r="XN32" s="125">
        <v>4.2154237331467801</v>
      </c>
      <c r="XO32" s="125">
        <v>0.57550359202247903</v>
      </c>
      <c r="XP32" s="125">
        <v>13.7025538274334</v>
      </c>
      <c r="XQ32" s="125">
        <v>25.124808694999601</v>
      </c>
      <c r="XR32" s="125">
        <v>20.642014929800901</v>
      </c>
      <c r="XS32" s="125">
        <v>56.874502886087797</v>
      </c>
      <c r="XT32" s="125">
        <v>36.232487956286803</v>
      </c>
      <c r="XU32" s="125">
        <v>6.3317058669209798</v>
      </c>
      <c r="XV32" s="125">
        <v>4.2981345914791902</v>
      </c>
      <c r="XW32" s="125">
        <v>0.58811813764698395</v>
      </c>
      <c r="XX32" s="125">
        <v>12.9219821678243</v>
      </c>
      <c r="XY32" s="125">
        <v>23.677640096685899</v>
      </c>
      <c r="XZ32" s="125">
        <v>21.0228516497023</v>
      </c>
      <c r="YA32" s="125">
        <v>59.110155107933103</v>
      </c>
      <c r="YB32" s="125">
        <v>38.0873034582307</v>
      </c>
      <c r="YC32" s="125">
        <v>6.2697095349835097</v>
      </c>
      <c r="YD32" s="125">
        <v>4.2902226275567301</v>
      </c>
      <c r="YE32" s="125">
        <v>0.61043583964625903</v>
      </c>
      <c r="YF32" s="125">
        <v>12.805993318098199</v>
      </c>
      <c r="YG32" s="125">
        <v>22.5492062033703</v>
      </c>
      <c r="YH32" s="125">
        <v>20.090373528603202</v>
      </c>
      <c r="YI32" s="125">
        <v>60.391915732348799</v>
      </c>
      <c r="YJ32" s="125">
        <v>40.301542203745598</v>
      </c>
      <c r="YK32" s="125">
        <v>6.5223224711083496</v>
      </c>
      <c r="YL32" s="125">
        <v>4.2528847461826897</v>
      </c>
      <c r="YM32" s="125">
        <v>0.64289711090542601</v>
      </c>
      <c r="YN32" s="125">
        <v>13.3092241323126</v>
      </c>
      <c r="YO32" s="125">
        <v>21.3519596650832</v>
      </c>
      <c r="YP32" s="125">
        <v>18.818765176950802</v>
      </c>
      <c r="YQ32" s="125">
        <v>60.867843945992199</v>
      </c>
      <c r="YR32" s="125">
        <v>42.049078769041401</v>
      </c>
      <c r="YS32" s="125">
        <v>6.8732402338976204</v>
      </c>
      <c r="YT32" s="125">
        <v>4.47097225661199</v>
      </c>
      <c r="YU32" s="125">
        <v>0.68416893158216296</v>
      </c>
      <c r="YV32" s="125">
        <v>12.247758780853299</v>
      </c>
      <c r="YW32" s="125">
        <v>21.941288845729702</v>
      </c>
      <c r="YX32" s="125">
        <v>17.791179497704601</v>
      </c>
      <c r="YY32" s="125">
        <v>60.993563111589197</v>
      </c>
      <c r="YZ32" s="125">
        <v>43.202383613884599</v>
      </c>
      <c r="ZA32" s="125">
        <v>7.3700108428368498</v>
      </c>
      <c r="ZB32" s="125">
        <v>4.8173892618278202</v>
      </c>
      <c r="ZC32" s="125">
        <v>0.704508031698169</v>
      </c>
      <c r="ZD32" s="125">
        <v>11.285217710457299</v>
      </c>
      <c r="ZE32" s="125">
        <v>21.976537875016401</v>
      </c>
      <c r="ZF32" s="125">
        <v>17.0786488946178</v>
      </c>
      <c r="ZG32" s="125">
        <v>61.529870795142202</v>
      </c>
      <c r="ZH32" s="125">
        <v>44.451221900524402</v>
      </c>
      <c r="ZI32" s="125">
        <v>7.9833382929274697</v>
      </c>
      <c r="ZJ32" s="125">
        <v>5.2083736193840204</v>
      </c>
      <c r="ZK32" s="125">
        <v>0.71375128938621002</v>
      </c>
      <c r="ZL32" s="125">
        <v>10.435579002214499</v>
      </c>
      <c r="ZM32" s="125">
        <v>20.670805017348702</v>
      </c>
      <c r="ZN32" s="125">
        <v>18.041267979122502</v>
      </c>
      <c r="ZO32" s="125">
        <v>63.089577360709598</v>
      </c>
      <c r="ZP32" s="125">
        <v>45.048309381587103</v>
      </c>
      <c r="ZQ32" s="125">
        <v>8.8373315162536805</v>
      </c>
      <c r="ZR32" s="125">
        <v>5.8040386197271996</v>
      </c>
      <c r="ZS32" s="125">
        <v>0.82526596273119501</v>
      </c>
      <c r="ZT32" s="125">
        <v>9.9991339713915295</v>
      </c>
      <c r="ZU32" s="125">
        <v>19.1906078694686</v>
      </c>
      <c r="ZV32" s="125">
        <v>18.600716370553201</v>
      </c>
      <c r="ZW32" s="125">
        <v>64.277106666119494</v>
      </c>
      <c r="ZX32" s="125">
        <v>45.6763902955663</v>
      </c>
      <c r="ZY32" s="125">
        <v>9.8152206136660602</v>
      </c>
      <c r="ZZ32" s="125">
        <v>6.5331514930204202</v>
      </c>
      <c r="AAA32" s="125">
        <v>0.97186700702976303</v>
      </c>
      <c r="AAB32" s="125">
        <v>9.74345628238712</v>
      </c>
      <c r="AAC32" s="125">
        <v>18.186053074489699</v>
      </c>
      <c r="AAD32" s="125">
        <v>17.6520996126036</v>
      </c>
      <c r="AAE32" s="125">
        <v>64.729077322181595</v>
      </c>
      <c r="AAF32" s="125">
        <v>47.076977709578003</v>
      </c>
      <c r="AAG32" s="125">
        <v>11.063182108606499</v>
      </c>
      <c r="AAH32" s="125">
        <v>7.3414133209415997</v>
      </c>
      <c r="AAI32" s="125">
        <v>1.1413162233512999</v>
      </c>
      <c r="AAJ32" s="125">
        <v>9.3454101948335406</v>
      </c>
      <c r="AAK32" s="125">
        <v>17.724466575997301</v>
      </c>
      <c r="AAL32" s="125">
        <v>16.5662118683308</v>
      </c>
      <c r="AAM32" s="125">
        <v>64.542929888796607</v>
      </c>
      <c r="AAN32" s="125">
        <v>47.976718020465803</v>
      </c>
      <c r="AAO32" s="125">
        <v>12.513636006567801</v>
      </c>
      <c r="AAP32" s="125">
        <v>8.3871933403725194</v>
      </c>
      <c r="AAQ32" s="125">
        <v>1.3618565031880201</v>
      </c>
      <c r="AAR32" s="125">
        <v>8.85804275820899</v>
      </c>
      <c r="AAS32" s="125">
        <v>17.305276660412101</v>
      </c>
      <c r="AAT32" s="125">
        <v>15.9037233085515</v>
      </c>
      <c r="AAU32" s="125">
        <v>64.217143762193203</v>
      </c>
      <c r="AAV32" s="125">
        <v>48.313420453641598</v>
      </c>
      <c r="AAW32" s="125">
        <v>14.0329750325047</v>
      </c>
      <c r="AAX32" s="125">
        <v>9.6195368191856794</v>
      </c>
      <c r="AAY32" s="125">
        <v>1.6267148735121799</v>
      </c>
      <c r="AAZ32" s="122">
        <v>6197.4</v>
      </c>
      <c r="ABA32" s="122">
        <v>5258.92</v>
      </c>
      <c r="ABB32" s="122">
        <v>4657.7719999999999</v>
      </c>
      <c r="ABC32" s="122">
        <v>3880.9479999999999</v>
      </c>
      <c r="ABD32" s="122">
        <v>3148.0520000000001</v>
      </c>
      <c r="ABE32" s="122">
        <v>2586.569</v>
      </c>
      <c r="ABF32" s="122">
        <v>2113.895</v>
      </c>
      <c r="ABG32" s="122">
        <v>1611.6469999999999</v>
      </c>
      <c r="ABH32" s="122">
        <v>1527.02</v>
      </c>
      <c r="ABI32" s="122">
        <v>1422.655</v>
      </c>
      <c r="ABJ32" s="122">
        <v>1205.192</v>
      </c>
      <c r="ABK32" s="122">
        <v>974.577</v>
      </c>
      <c r="ABL32" s="122">
        <v>750.03599999999994</v>
      </c>
      <c r="ABM32" s="122">
        <v>569.27499999999998</v>
      </c>
      <c r="ABN32" s="122">
        <v>393.90699999999998</v>
      </c>
      <c r="ABO32" s="122">
        <v>227.03700000000001</v>
      </c>
      <c r="ABP32" s="122">
        <v>102.95099999999999</v>
      </c>
      <c r="ABQ32" s="122">
        <v>32.820999999999998</v>
      </c>
      <c r="ABR32" s="122">
        <v>6.02</v>
      </c>
      <c r="ABS32" s="122">
        <v>0.58399999999999996</v>
      </c>
      <c r="ABT32" s="122">
        <v>2.5999999999999999E-2</v>
      </c>
      <c r="ABU32" s="122">
        <v>11462.359</v>
      </c>
      <c r="ABV32" s="122">
        <v>11155.744000000001</v>
      </c>
      <c r="ABW32" s="122">
        <v>9391.85</v>
      </c>
      <c r="ABX32" s="122">
        <v>8487.5750000000007</v>
      </c>
      <c r="ABY32" s="122">
        <v>8092.5150000000003</v>
      </c>
      <c r="ABZ32" s="122">
        <v>7534.335</v>
      </c>
      <c r="ACA32" s="122">
        <v>7151.0649999999996</v>
      </c>
      <c r="ACB32" s="122">
        <v>6310.6040000000003</v>
      </c>
      <c r="ACC32" s="122">
        <v>5344.52</v>
      </c>
      <c r="ACD32" s="122">
        <v>4307.5929999999998</v>
      </c>
      <c r="ACE32" s="122">
        <v>3608.7150000000001</v>
      </c>
      <c r="ACF32" s="122">
        <v>2944.2280000000001</v>
      </c>
      <c r="ACG32" s="122">
        <v>2263.6480000000001</v>
      </c>
      <c r="ACH32" s="122">
        <v>1683.8679999999999</v>
      </c>
      <c r="ACI32" s="122">
        <v>1148.8499999999999</v>
      </c>
      <c r="ACJ32" s="122">
        <v>623.09799999999996</v>
      </c>
      <c r="ACK32" s="122">
        <v>333.20299999999997</v>
      </c>
      <c r="ACL32" s="122">
        <v>131.04900000000001</v>
      </c>
      <c r="ACM32" s="122">
        <v>30.274999999999999</v>
      </c>
      <c r="ACN32" s="122">
        <v>4.016</v>
      </c>
      <c r="ACO32" s="122">
        <v>0.29099999999999998</v>
      </c>
      <c r="ACP32" s="122">
        <v>11839.102000000001</v>
      </c>
      <c r="ACQ32" s="122">
        <v>11765.593000000001</v>
      </c>
      <c r="ACR32" s="122">
        <v>11685.831</v>
      </c>
      <c r="ACS32" s="122">
        <v>11223.674999999999</v>
      </c>
      <c r="ACT32" s="122">
        <v>9252.3760000000002</v>
      </c>
      <c r="ACU32" s="122">
        <v>8298.3799999999992</v>
      </c>
      <c r="ACV32" s="122">
        <v>7972.9719999999998</v>
      </c>
      <c r="ACW32" s="122">
        <v>7575.5860000000002</v>
      </c>
      <c r="ACX32" s="122">
        <v>7261.17</v>
      </c>
      <c r="ACY32" s="122">
        <v>6350.6350000000002</v>
      </c>
      <c r="ACZ32" s="122">
        <v>5232.5349999999999</v>
      </c>
      <c r="ADA32" s="122">
        <v>4051.48</v>
      </c>
      <c r="ADB32" s="122">
        <v>3224.2649999999999</v>
      </c>
      <c r="ADC32" s="122">
        <v>2437.5909999999999</v>
      </c>
      <c r="ADD32" s="122">
        <v>1653.43</v>
      </c>
      <c r="ADE32" s="122">
        <v>1005.75</v>
      </c>
      <c r="ADF32" s="122">
        <v>498.52699999999999</v>
      </c>
      <c r="ADG32" s="122">
        <v>166.768</v>
      </c>
      <c r="ADH32" s="122">
        <v>43.509</v>
      </c>
      <c r="ADI32" s="122">
        <v>6.665</v>
      </c>
      <c r="ADJ32" s="122">
        <v>0.52100000000000002</v>
      </c>
      <c r="ADK32" s="122">
        <v>13302.297</v>
      </c>
      <c r="ADL32" s="122">
        <v>13169.112999999999</v>
      </c>
      <c r="ADM32" s="122">
        <v>12801.803</v>
      </c>
      <c r="ADN32" s="122">
        <v>12166.043</v>
      </c>
      <c r="ADO32" s="122">
        <v>11673.103999999999</v>
      </c>
      <c r="ADP32" s="122">
        <v>11555.886</v>
      </c>
      <c r="ADQ32" s="122">
        <v>11424.226000000001</v>
      </c>
      <c r="ADR32" s="122">
        <v>10925.694</v>
      </c>
      <c r="ADS32" s="122">
        <v>8963.4860000000008</v>
      </c>
      <c r="ADT32" s="122">
        <v>7969.47</v>
      </c>
      <c r="ADU32" s="122">
        <v>7511.2420000000002</v>
      </c>
      <c r="ADV32" s="122">
        <v>6898.3639999999996</v>
      </c>
      <c r="ADW32" s="122">
        <v>6258.73</v>
      </c>
      <c r="ADX32" s="122">
        <v>5015.1220000000003</v>
      </c>
      <c r="ADY32" s="122">
        <v>3594.1660000000002</v>
      </c>
      <c r="ADZ32" s="122">
        <v>2216.2339999999999</v>
      </c>
      <c r="AEA32" s="122">
        <v>1217.07</v>
      </c>
      <c r="AEB32" s="122">
        <v>507.01299999999998</v>
      </c>
      <c r="AEC32" s="122">
        <v>132.596</v>
      </c>
      <c r="AED32" s="122">
        <v>20.46</v>
      </c>
      <c r="AEE32" s="122">
        <v>1.72</v>
      </c>
      <c r="AEF32" s="122">
        <v>5878.6540000000005</v>
      </c>
      <c r="AEG32" s="122">
        <v>4973.2650000000003</v>
      </c>
      <c r="AEH32" s="122">
        <v>4392.277</v>
      </c>
      <c r="AEI32" s="122">
        <v>3704.5430000000001</v>
      </c>
      <c r="AEJ32" s="122">
        <v>3017.712</v>
      </c>
      <c r="AEK32" s="122">
        <v>2464.9180000000001</v>
      </c>
      <c r="AEL32" s="122">
        <v>2027.588</v>
      </c>
      <c r="AEM32" s="122">
        <v>1596.9949999999999</v>
      </c>
      <c r="AEN32" s="122">
        <v>1490.107</v>
      </c>
      <c r="AEO32" s="122">
        <v>1408.9349999999999</v>
      </c>
      <c r="AEP32" s="122">
        <v>1217.45</v>
      </c>
      <c r="AEQ32" s="122">
        <v>1018.014</v>
      </c>
      <c r="AER32" s="122">
        <v>828.38900000000001</v>
      </c>
      <c r="AES32" s="122">
        <v>660.26599999999996</v>
      </c>
      <c r="AET32" s="122">
        <v>489.17599999999999</v>
      </c>
      <c r="AEU32" s="122">
        <v>307.46300000000002</v>
      </c>
      <c r="AEV32" s="122">
        <v>152.935</v>
      </c>
      <c r="AEW32" s="122">
        <v>58.856999999999999</v>
      </c>
      <c r="AEX32" s="122">
        <v>13.917</v>
      </c>
      <c r="AEY32" s="122">
        <v>1.931</v>
      </c>
      <c r="AEZ32" s="122">
        <v>0.13300000000000001</v>
      </c>
      <c r="AFA32" s="122">
        <v>10851.534</v>
      </c>
      <c r="AFB32" s="122">
        <v>10534.284</v>
      </c>
      <c r="AFC32" s="122">
        <v>8892.4210000000003</v>
      </c>
      <c r="AFD32" s="122">
        <v>8073.81</v>
      </c>
      <c r="AFE32" s="122">
        <v>7759.4160000000002</v>
      </c>
      <c r="AFF32" s="122">
        <v>7335.2719999999999</v>
      </c>
      <c r="AFG32" s="122">
        <v>7031.6390000000001</v>
      </c>
      <c r="AFH32" s="122">
        <v>6180.4669999999996</v>
      </c>
      <c r="AFI32" s="122">
        <v>5247.915</v>
      </c>
      <c r="AFJ32" s="122">
        <v>4366.3230000000003</v>
      </c>
      <c r="AFK32" s="122">
        <v>3699.38</v>
      </c>
      <c r="AFL32" s="122">
        <v>2996.7539999999999</v>
      </c>
      <c r="AFM32" s="122">
        <v>2386.9110000000001</v>
      </c>
      <c r="AFN32" s="122">
        <v>1868.886</v>
      </c>
      <c r="AFO32" s="122">
        <v>1349.383</v>
      </c>
      <c r="AFP32" s="122">
        <v>819.07299999999998</v>
      </c>
      <c r="AFQ32" s="122">
        <v>483.625</v>
      </c>
      <c r="AFR32" s="122">
        <v>223.17400000000001</v>
      </c>
      <c r="AFS32" s="122">
        <v>64.935000000000002</v>
      </c>
      <c r="AFT32" s="122">
        <v>11.760999999999999</v>
      </c>
      <c r="AFU32" s="122">
        <v>1.1970000000000001</v>
      </c>
      <c r="AFV32" s="122">
        <v>11212.428</v>
      </c>
      <c r="AFW32" s="122">
        <v>11147.674000000001</v>
      </c>
      <c r="AFX32" s="122">
        <v>11061.395</v>
      </c>
      <c r="AFY32" s="122">
        <v>10599.346</v>
      </c>
      <c r="AFZ32" s="122">
        <v>8776.616</v>
      </c>
      <c r="AGA32" s="122">
        <v>7919.1729999999998</v>
      </c>
      <c r="AGB32" s="122">
        <v>7688.8239999999996</v>
      </c>
      <c r="AGC32" s="122">
        <v>7444.43</v>
      </c>
      <c r="AGD32" s="122">
        <v>7219.442</v>
      </c>
      <c r="AGE32" s="122">
        <v>6302.5</v>
      </c>
      <c r="AGF32" s="122">
        <v>5244.098</v>
      </c>
      <c r="AGG32" s="122">
        <v>4247.2730000000001</v>
      </c>
      <c r="AGH32" s="122">
        <v>3476.0859999999998</v>
      </c>
      <c r="AGI32" s="122">
        <v>2669.3380000000002</v>
      </c>
      <c r="AGJ32" s="122">
        <v>1938.837</v>
      </c>
      <c r="AGK32" s="122">
        <v>1292.846</v>
      </c>
      <c r="AGL32" s="122">
        <v>708.00199999999995</v>
      </c>
      <c r="AGM32" s="122">
        <v>283.43700000000001</v>
      </c>
      <c r="AGN32" s="122">
        <v>93.936999999999998</v>
      </c>
      <c r="AGO32" s="122">
        <v>19.649000000000001</v>
      </c>
      <c r="AGP32" s="122">
        <v>1.9450000000000001</v>
      </c>
      <c r="AGQ32" s="122">
        <v>12589.993</v>
      </c>
      <c r="AGR32" s="122">
        <v>12474.99</v>
      </c>
      <c r="AGS32" s="122">
        <v>12137.869000000001</v>
      </c>
      <c r="AGT32" s="122">
        <v>11548.275</v>
      </c>
      <c r="AGU32" s="122">
        <v>11099.575999999999</v>
      </c>
      <c r="AGV32" s="122">
        <v>11008.737999999999</v>
      </c>
      <c r="AGW32" s="122">
        <v>10890.534</v>
      </c>
      <c r="AGX32" s="122">
        <v>10408.335999999999</v>
      </c>
      <c r="AGY32" s="122">
        <v>8589.8070000000007</v>
      </c>
      <c r="AGZ32" s="122">
        <v>7710.4260000000004</v>
      </c>
      <c r="AHA32" s="122">
        <v>7411.1689999999999</v>
      </c>
      <c r="AHB32" s="122">
        <v>7053.415</v>
      </c>
      <c r="AHC32" s="122">
        <v>6641.8649999999998</v>
      </c>
      <c r="AHD32" s="122">
        <v>5505.47</v>
      </c>
      <c r="AHE32" s="122">
        <v>4175.4340000000002</v>
      </c>
      <c r="AHF32" s="122">
        <v>2856.8009999999999</v>
      </c>
      <c r="AHG32" s="122">
        <v>1733.6210000000001</v>
      </c>
      <c r="AHH32" s="122">
        <v>808.62699999999995</v>
      </c>
      <c r="AHI32" s="122">
        <v>269.82600000000002</v>
      </c>
      <c r="AHJ32" s="122">
        <v>57.59</v>
      </c>
      <c r="AHK32" s="122">
        <v>6.407</v>
      </c>
      <c r="AHL32" s="122">
        <v>7585.491</v>
      </c>
      <c r="AHM32" s="122">
        <v>6165.7640000000001</v>
      </c>
      <c r="AHN32" s="122">
        <v>5051.4870000000001</v>
      </c>
      <c r="AHO32" s="122">
        <v>16561.384999999998</v>
      </c>
      <c r="AHP32" s="122">
        <v>15851.931</v>
      </c>
      <c r="AHQ32" s="122">
        <v>14869.607</v>
      </c>
      <c r="AHR32" s="122">
        <v>21823.021000000001</v>
      </c>
      <c r="AHS32" s="122">
        <v>18028.991999999998</v>
      </c>
      <c r="AHT32" s="122">
        <v>16217.553</v>
      </c>
      <c r="AHU32" s="122">
        <v>23714.317999999999</v>
      </c>
      <c r="AHV32" s="122">
        <v>22772.68</v>
      </c>
      <c r="AHW32" s="122">
        <v>22564.624</v>
      </c>
      <c r="AHX32" s="125">
        <v>5.6798749098106596</v>
      </c>
      <c r="AHY32" s="125">
        <v>3.63435773734551</v>
      </c>
      <c r="AHZ32" s="125">
        <v>0.3883623404655</v>
      </c>
      <c r="AIA32" s="125">
        <v>6.7583289668411197</v>
      </c>
      <c r="AIB32" s="125">
        <v>4.2980934089550296</v>
      </c>
      <c r="AIC32" s="125">
        <v>0.54215546952642402</v>
      </c>
      <c r="AID32" s="125">
        <v>8.1015874646058599</v>
      </c>
      <c r="AIE32" s="125">
        <v>5.2110718340690703</v>
      </c>
      <c r="AIF32" s="125">
        <v>0.64187660949333902</v>
      </c>
      <c r="AIG32" s="125">
        <v>12.8717192877386</v>
      </c>
      <c r="AIH32" s="125">
        <v>8.6234387362115896</v>
      </c>
      <c r="AII32" s="125">
        <v>1.2753258486564401</v>
      </c>
      <c r="AIJ32" s="125">
        <v>7.0387083628297198</v>
      </c>
      <c r="AIK32" s="125">
        <v>4.7185200901031497</v>
      </c>
      <c r="AIL32" s="125">
        <v>0.63795661632849998</v>
      </c>
      <c r="AIM32" s="125">
        <v>7.9941140959185697</v>
      </c>
      <c r="AIN32" s="125">
        <v>5.3472304158789701</v>
      </c>
      <c r="AIO32" s="125">
        <v>0.87015747493628204</v>
      </c>
      <c r="AIP32" s="125">
        <v>9.5878721295261204</v>
      </c>
      <c r="AIQ32" s="125">
        <v>6.4089305708904902</v>
      </c>
      <c r="AIR32" s="125">
        <v>1.01234346249284</v>
      </c>
      <c r="AIS32" s="125">
        <v>15.213014396611401</v>
      </c>
      <c r="AIT32" s="125">
        <v>10.6317470525633</v>
      </c>
      <c r="AIU32" s="125">
        <v>1.9837877089437801</v>
      </c>
      <c r="AIV32" s="134">
        <v>57.965331757285703</v>
      </c>
      <c r="AIW32" s="125">
        <v>55.986264326056002</v>
      </c>
      <c r="AIX32" s="125">
        <v>53.607460448970301</v>
      </c>
      <c r="AIY32" s="125">
        <v>52.8680400385581</v>
      </c>
      <c r="AIZ32" s="125">
        <v>52.669497604695401</v>
      </c>
      <c r="AJA32" s="129">
        <v>52.619364205736296</v>
      </c>
      <c r="AJB32" s="125">
        <v>72.516911347498393</v>
      </c>
      <c r="AJC32" s="125">
        <v>78.615239298007694</v>
      </c>
      <c r="AJD32" s="125">
        <v>86.541199979416007</v>
      </c>
      <c r="AJE32" s="125">
        <v>89.1501934383557</v>
      </c>
      <c r="AJF32" s="125">
        <v>89.863212196436606</v>
      </c>
      <c r="AJG32" s="125">
        <v>90.044105453289404</v>
      </c>
      <c r="AJH32" s="125">
        <v>90.473399274572301</v>
      </c>
      <c r="AJI32" s="125">
        <v>89.548965050315303</v>
      </c>
      <c r="AJJ32" s="125">
        <v>88.459059253190006</v>
      </c>
      <c r="AJK32" s="125">
        <v>82.449607899929504</v>
      </c>
      <c r="AJL32" s="125">
        <v>75.825712622555997</v>
      </c>
      <c r="AJM32" s="125">
        <v>69.175668406559794</v>
      </c>
      <c r="AJN32" s="125">
        <v>65.585076723166907</v>
      </c>
      <c r="AJO32" s="125">
        <v>64.290360093466802</v>
      </c>
      <c r="AJP32" s="125">
        <v>63.951726868370798</v>
      </c>
      <c r="AJQ32" s="125">
        <v>62.522688098826698</v>
      </c>
      <c r="AJR32" s="125">
        <v>58.504786659542901</v>
      </c>
      <c r="AJS32" s="125">
        <v>55.576386658844598</v>
      </c>
      <c r="AJT32" s="125">
        <v>54.4900748426574</v>
      </c>
      <c r="AJU32" s="125">
        <v>54.935637679128803</v>
      </c>
      <c r="AJV32" s="125">
        <v>55.721656463446401</v>
      </c>
      <c r="AJW32" s="125">
        <v>56.150058962620797</v>
      </c>
      <c r="AJX32" s="125">
        <v>55.832401981894002</v>
      </c>
      <c r="AJY32" s="125">
        <v>55.284442186604899</v>
      </c>
      <c r="AJZ32" s="125">
        <v>54.6469992604409</v>
      </c>
      <c r="AKA32" s="125">
        <v>54.6203463072465</v>
      </c>
      <c r="AKB32" s="125">
        <v>56.249653596253701</v>
      </c>
      <c r="AKC32" s="125">
        <v>57.937960254214602</v>
      </c>
      <c r="AKD32" s="125">
        <v>59.321375741076601</v>
      </c>
      <c r="AKE32" s="125">
        <v>60.4172824371282</v>
      </c>
      <c r="AKF32" s="125">
        <v>61.680607818210397</v>
      </c>
      <c r="AKG32" s="125">
        <v>82.532144419556502</v>
      </c>
      <c r="AKH32" s="125">
        <v>81.652387038488598</v>
      </c>
      <c r="AKI32" s="125">
        <v>80.615691567035697</v>
      </c>
      <c r="AKJ32" s="125">
        <v>74.758583827482596</v>
      </c>
      <c r="AKK32" s="125">
        <v>68.268486847611101</v>
      </c>
      <c r="AKL32" s="125">
        <v>61.917655600261298</v>
      </c>
      <c r="AKM32" s="125">
        <v>58.542934253252398</v>
      </c>
      <c r="AKN32" s="125">
        <v>56.944983673399904</v>
      </c>
      <c r="AKO32" s="125">
        <v>56.053533983632597</v>
      </c>
      <c r="AKP32" s="125">
        <v>54.057899286373598</v>
      </c>
      <c r="AKQ32" s="125">
        <v>49.305107627706803</v>
      </c>
      <c r="AKR32" s="125">
        <v>45.412345631054997</v>
      </c>
      <c r="AKS32" s="125">
        <v>43.148319908625901</v>
      </c>
      <c r="AKT32" s="125">
        <v>41.940886193841202</v>
      </c>
      <c r="AKU32" s="125">
        <v>40.741954384499401</v>
      </c>
      <c r="AKV32" s="125">
        <v>39.112809215513202</v>
      </c>
      <c r="AKW32" s="125">
        <v>37.267747056650201</v>
      </c>
      <c r="AKX32" s="125">
        <v>35.562609765381197</v>
      </c>
      <c r="AKY32" s="125">
        <v>34.069780392537602</v>
      </c>
      <c r="AKZ32" s="125">
        <v>32.822566389004699</v>
      </c>
      <c r="ALA32" s="125">
        <v>31.939024927458199</v>
      </c>
      <c r="ALB32" s="125">
        <v>31.076199968632501</v>
      </c>
      <c r="ALC32" s="125">
        <v>30.188518404185398</v>
      </c>
      <c r="ALD32" s="125">
        <v>29.329308014147799</v>
      </c>
      <c r="ALE32" s="125">
        <v>28.605660298862201</v>
      </c>
      <c r="ALF32" s="125">
        <v>7.9412548550157904</v>
      </c>
      <c r="ALG32" s="125">
        <v>7.8965780118266604</v>
      </c>
      <c r="ALH32" s="125">
        <v>7.8433676861543002</v>
      </c>
      <c r="ALI32" s="125">
        <v>7.6910240724468704</v>
      </c>
      <c r="ALJ32" s="125">
        <v>7.5572257749448797</v>
      </c>
      <c r="ALK32" s="125">
        <v>7.2580128062985798</v>
      </c>
      <c r="ALL32" s="125">
        <v>7.0421424699144701</v>
      </c>
      <c r="ALM32" s="125">
        <v>7.3453764200668399</v>
      </c>
      <c r="ALN32" s="125">
        <v>7.8981928847381599</v>
      </c>
      <c r="ALO32" s="125">
        <v>8.4647888124530706</v>
      </c>
      <c r="ALP32" s="125">
        <v>9.1996790318360695</v>
      </c>
      <c r="ALQ32" s="125">
        <v>10.1640410277895</v>
      </c>
      <c r="ALR32" s="125">
        <v>11.341754934031499</v>
      </c>
      <c r="ALS32" s="125">
        <v>12.994751485287599</v>
      </c>
      <c r="ALT32" s="125">
        <v>14.979702078947099</v>
      </c>
      <c r="ALU32" s="125">
        <v>17.037249747107602</v>
      </c>
      <c r="ALV32" s="125">
        <v>18.564654925243801</v>
      </c>
      <c r="ALW32" s="125">
        <v>19.721832421223699</v>
      </c>
      <c r="ALX32" s="125">
        <v>20.577218867903301</v>
      </c>
      <c r="ALY32" s="125">
        <v>21.797779918241801</v>
      </c>
      <c r="ALZ32" s="125">
        <v>24.310628668795498</v>
      </c>
      <c r="AMA32" s="125">
        <v>26.861760285582001</v>
      </c>
      <c r="AMB32" s="125">
        <v>29.132857336891199</v>
      </c>
      <c r="AMC32" s="125">
        <v>31.087974422980398</v>
      </c>
      <c r="AMD32" s="125">
        <v>33.0749475193482</v>
      </c>
    </row>
    <row r="33" spans="1:1018">
      <c r="A33" s="6" t="s">
        <v>81</v>
      </c>
      <c r="B33" s="5">
        <v>21897.955999999998</v>
      </c>
      <c r="C33" s="5">
        <v>22427.856</v>
      </c>
      <c r="D33" s="5">
        <v>22977.292000000001</v>
      </c>
      <c r="E33" s="5">
        <v>23549.681</v>
      </c>
      <c r="F33" s="5">
        <v>24149.412</v>
      </c>
      <c r="G33" s="5">
        <v>24778.363000000001</v>
      </c>
      <c r="H33" s="5">
        <v>25438.969000000001</v>
      </c>
      <c r="I33" s="5">
        <v>26126.813999999998</v>
      </c>
      <c r="J33" s="5">
        <v>26828.519</v>
      </c>
      <c r="K33" s="5">
        <v>27526.073</v>
      </c>
      <c r="L33" s="5">
        <v>28206.576000000001</v>
      </c>
      <c r="M33" s="5">
        <v>28864.812999999998</v>
      </c>
      <c r="N33" s="5">
        <v>29504.233</v>
      </c>
      <c r="O33" s="5">
        <v>30131.406999999999</v>
      </c>
      <c r="P33" s="5">
        <v>30756.962</v>
      </c>
      <c r="Q33" s="5">
        <v>31388.895</v>
      </c>
      <c r="R33" s="5">
        <v>32028.821</v>
      </c>
      <c r="S33" s="5">
        <v>32674.777999999998</v>
      </c>
      <c r="T33" s="5">
        <v>33327.17</v>
      </c>
      <c r="U33" s="5">
        <v>33985.718999999997</v>
      </c>
      <c r="V33" s="5">
        <v>34650.423999999999</v>
      </c>
      <c r="W33" s="5">
        <v>35324.563999999998</v>
      </c>
      <c r="X33" s="5">
        <v>36009.89</v>
      </c>
      <c r="Y33" s="5">
        <v>36703.21</v>
      </c>
      <c r="Z33" s="5">
        <v>37399.737000000001</v>
      </c>
      <c r="AA33" s="5">
        <v>38097.625</v>
      </c>
      <c r="AB33" s="5">
        <v>38792.843999999997</v>
      </c>
      <c r="AC33" s="5">
        <v>39490.813000000002</v>
      </c>
      <c r="AD33" s="5">
        <v>40210.317999999999</v>
      </c>
      <c r="AE33" s="5">
        <v>40976.504999999997</v>
      </c>
      <c r="AF33" s="5">
        <v>41806.22</v>
      </c>
      <c r="AG33" s="5">
        <v>42706.357000000004</v>
      </c>
      <c r="AH33" s="5">
        <v>43668.307000000001</v>
      </c>
      <c r="AI33" s="5">
        <v>44674.002999999997</v>
      </c>
      <c r="AJ33" s="5">
        <v>45697.163999999997</v>
      </c>
      <c r="AK33" s="5">
        <v>46717.678</v>
      </c>
      <c r="AL33" s="5">
        <v>47729.77</v>
      </c>
      <c r="AM33" s="5">
        <v>48735.775000000001</v>
      </c>
      <c r="AN33" s="5">
        <v>49733.474000000002</v>
      </c>
      <c r="AO33" s="5">
        <v>50722.599000000002</v>
      </c>
      <c r="AP33" s="5">
        <v>51702.862000000001</v>
      </c>
      <c r="AQ33" s="5">
        <v>52672.373</v>
      </c>
      <c r="AR33" s="5">
        <v>53629.377</v>
      </c>
      <c r="AS33" s="5">
        <v>54574.499000000003</v>
      </c>
      <c r="AT33" s="5">
        <v>55509.262999999999</v>
      </c>
      <c r="AU33" s="5">
        <v>56435.391000000003</v>
      </c>
      <c r="AV33" s="5">
        <v>57352.832999999999</v>
      </c>
      <c r="AW33" s="5">
        <v>58262.856</v>
      </c>
      <c r="AX33" s="5">
        <v>59170.425999999999</v>
      </c>
      <c r="AY33" s="5">
        <v>60081.894</v>
      </c>
      <c r="AZ33" s="5">
        <v>61002.18</v>
      </c>
      <c r="BA33" s="5">
        <v>61932.832999999999</v>
      </c>
      <c r="BB33" s="5">
        <v>62873.705000000002</v>
      </c>
      <c r="BC33" s="5">
        <v>63825.762000000002</v>
      </c>
      <c r="BD33" s="5">
        <v>64789.464</v>
      </c>
      <c r="BE33" s="5">
        <v>65764.778999999995</v>
      </c>
      <c r="BF33" s="5">
        <v>66752.141000000003</v>
      </c>
      <c r="BG33" s="5">
        <v>67750.726999999999</v>
      </c>
      <c r="BH33" s="5">
        <v>68757.478000000003</v>
      </c>
      <c r="BI33" s="5">
        <v>69768.197</v>
      </c>
      <c r="BJ33" s="5">
        <v>70779.418999999994</v>
      </c>
      <c r="BK33" s="5">
        <v>71789.668999999994</v>
      </c>
      <c r="BL33" s="5">
        <v>72798.210000000006</v>
      </c>
      <c r="BM33" s="5">
        <v>73803.08</v>
      </c>
      <c r="BN33" s="5">
        <v>74802.342999999993</v>
      </c>
      <c r="BO33" s="5">
        <v>75794.315000000002</v>
      </c>
      <c r="BP33" s="5">
        <v>76777.866999999998</v>
      </c>
      <c r="BQ33" s="5">
        <v>77752.164000000004</v>
      </c>
      <c r="BR33" s="5">
        <v>78716.202999999994</v>
      </c>
      <c r="BS33" s="5">
        <v>79669.150999999998</v>
      </c>
      <c r="BT33" s="5">
        <v>80610.442999999999</v>
      </c>
      <c r="BU33" s="5">
        <v>81539.415999999997</v>
      </c>
      <c r="BV33" s="5">
        <v>82456.024000000005</v>
      </c>
      <c r="BW33" s="5">
        <v>83361.221999999994</v>
      </c>
      <c r="BX33" s="5">
        <v>84256.467999999993</v>
      </c>
      <c r="BY33" s="5">
        <v>85142.887000000002</v>
      </c>
      <c r="BZ33" s="5">
        <v>86020.595000000001</v>
      </c>
      <c r="CA33" s="5">
        <v>86889.436000000002</v>
      </c>
      <c r="CB33" s="5">
        <v>87749.895999999993</v>
      </c>
      <c r="CC33" s="5">
        <v>88602.474000000002</v>
      </c>
      <c r="CD33" s="5">
        <v>89447.493000000002</v>
      </c>
      <c r="CE33" s="5">
        <v>90285.126999999993</v>
      </c>
      <c r="CF33" s="5">
        <v>91115.142000000007</v>
      </c>
      <c r="CG33" s="5">
        <v>91936.936000000002</v>
      </c>
      <c r="CH33" s="5">
        <v>92749.680999999997</v>
      </c>
      <c r="CI33" s="5">
        <v>93552.645999999993</v>
      </c>
      <c r="CJ33" s="5">
        <v>94345.595000000001</v>
      </c>
      <c r="CK33" s="5">
        <v>95128.376000000004</v>
      </c>
      <c r="CL33" s="5">
        <v>95900.467999999993</v>
      </c>
      <c r="CM33" s="5">
        <v>96661.296000000002</v>
      </c>
      <c r="CN33" s="5">
        <v>97410.379000000001</v>
      </c>
      <c r="CO33" s="5">
        <v>98147.407999999996</v>
      </c>
      <c r="CP33" s="5">
        <v>98872.213000000003</v>
      </c>
      <c r="CQ33" s="5">
        <v>99584.8</v>
      </c>
      <c r="CR33" s="5">
        <v>100285.226</v>
      </c>
      <c r="CS33" s="5">
        <v>100973.52800000001</v>
      </c>
      <c r="CT33" s="5">
        <v>101649.511</v>
      </c>
      <c r="CU33" s="5">
        <v>102312.997</v>
      </c>
      <c r="CV33" s="5">
        <v>102964.04700000001</v>
      </c>
      <c r="CW33" s="5">
        <v>103602.738</v>
      </c>
      <c r="CX33" s="5">
        <v>104229.091</v>
      </c>
      <c r="CY33" s="5">
        <v>104842.965</v>
      </c>
      <c r="CZ33" s="5">
        <v>105444.08500000001</v>
      </c>
      <c r="DA33" s="5">
        <v>106032.175</v>
      </c>
      <c r="DB33" s="5">
        <v>106606.93399999999</v>
      </c>
      <c r="DC33" s="5">
        <v>107168.019</v>
      </c>
      <c r="DD33" s="5">
        <v>107715.208</v>
      </c>
      <c r="DE33" s="5">
        <v>108248.16</v>
      </c>
      <c r="DF33" s="5">
        <v>108766.341</v>
      </c>
      <c r="DG33" s="5">
        <v>109269.114</v>
      </c>
      <c r="DH33" s="5">
        <v>109755.91800000001</v>
      </c>
      <c r="DI33" s="5">
        <v>110226.368</v>
      </c>
      <c r="DJ33" s="5">
        <v>110680.18</v>
      </c>
      <c r="DK33" s="5">
        <v>111117.163</v>
      </c>
      <c r="DL33" s="5">
        <v>111537.143</v>
      </c>
      <c r="DM33" s="5">
        <v>111939.898</v>
      </c>
      <c r="DN33" s="5">
        <v>112325.192</v>
      </c>
      <c r="DO33" s="5">
        <v>112692.68399999999</v>
      </c>
      <c r="DP33" s="5">
        <v>113041.997</v>
      </c>
      <c r="DQ33" s="5">
        <v>113372.682</v>
      </c>
      <c r="DR33" s="5">
        <v>113684.22100000001</v>
      </c>
      <c r="DS33" s="5">
        <v>21411.107</v>
      </c>
      <c r="DT33" s="5">
        <v>21972.257000000001</v>
      </c>
      <c r="DU33" s="5">
        <v>22562.003000000001</v>
      </c>
      <c r="DV33" s="5">
        <v>23178.602999999999</v>
      </c>
      <c r="DW33" s="5">
        <v>23819.231</v>
      </c>
      <c r="DX33" s="5">
        <v>24480.363000000001</v>
      </c>
      <c r="DY33" s="5">
        <v>25163.391</v>
      </c>
      <c r="DZ33" s="5">
        <v>25864.882000000001</v>
      </c>
      <c r="EA33" s="5">
        <v>26570.723999999998</v>
      </c>
      <c r="EB33" s="5">
        <v>27262.607</v>
      </c>
      <c r="EC33" s="5">
        <v>27927.901999999998</v>
      </c>
      <c r="ED33" s="5">
        <v>28559.739000000001</v>
      </c>
      <c r="EE33" s="5">
        <v>29162.579000000002</v>
      </c>
      <c r="EF33" s="5">
        <v>29749.249</v>
      </c>
      <c r="EG33" s="5">
        <v>30338.842000000001</v>
      </c>
      <c r="EH33" s="5">
        <v>30945.13</v>
      </c>
      <c r="EI33" s="5">
        <v>31572.811000000002</v>
      </c>
      <c r="EJ33" s="5">
        <v>32217.491000000002</v>
      </c>
      <c r="EK33" s="5">
        <v>32873.089</v>
      </c>
      <c r="EL33" s="5">
        <v>33529.872000000003</v>
      </c>
      <c r="EM33" s="5">
        <v>34181.137000000002</v>
      </c>
      <c r="EN33" s="5">
        <v>34828.097999999998</v>
      </c>
      <c r="EO33" s="5">
        <v>35475.154000000002</v>
      </c>
      <c r="EP33" s="5">
        <v>36122.892</v>
      </c>
      <c r="EQ33" s="5">
        <v>36772.336000000003</v>
      </c>
      <c r="ER33" s="5">
        <v>37425.951000000001</v>
      </c>
      <c r="ES33" s="5">
        <v>38080.826000000001</v>
      </c>
      <c r="ET33" s="5">
        <v>38741.311000000002</v>
      </c>
      <c r="EU33" s="5">
        <v>39425.762999999999</v>
      </c>
      <c r="EV33" s="5">
        <v>40158.284</v>
      </c>
      <c r="EW33" s="5">
        <v>40955.023999999998</v>
      </c>
      <c r="EX33" s="5">
        <v>41822.894</v>
      </c>
      <c r="EY33" s="5">
        <v>42753.932999999997</v>
      </c>
      <c r="EZ33" s="5">
        <v>43730.648999999998</v>
      </c>
      <c r="FA33" s="5">
        <v>44727.504000000001</v>
      </c>
      <c r="FB33" s="5">
        <v>45724.870999999999</v>
      </c>
      <c r="FC33" s="5">
        <v>46717.300999999999</v>
      </c>
      <c r="FD33" s="5">
        <v>47706.815000000002</v>
      </c>
      <c r="FE33" s="5">
        <v>48690.127999999997</v>
      </c>
      <c r="FF33" s="5">
        <v>49665.476999999999</v>
      </c>
      <c r="FG33" s="5">
        <v>50631.540999999997</v>
      </c>
      <c r="FH33" s="5">
        <v>51585.953999999998</v>
      </c>
      <c r="FI33" s="5">
        <v>52527.315000000002</v>
      </c>
      <c r="FJ33" s="5">
        <v>53457.057000000001</v>
      </c>
      <c r="FK33" s="5">
        <v>54377.900999999998</v>
      </c>
      <c r="FL33" s="5">
        <v>55292.430999999997</v>
      </c>
      <c r="FM33" s="5">
        <v>56200.75</v>
      </c>
      <c r="FN33" s="5">
        <v>57103.762999999999</v>
      </c>
      <c r="FO33" s="5">
        <v>58005.961000000003</v>
      </c>
      <c r="FP33" s="5">
        <v>58913.046999999999</v>
      </c>
      <c r="FQ33" s="5">
        <v>59829.375999999997</v>
      </c>
      <c r="FR33" s="5">
        <v>60756.377999999997</v>
      </c>
      <c r="FS33" s="5">
        <v>61693.934000000001</v>
      </c>
      <c r="FT33" s="5">
        <v>62642.853000000003</v>
      </c>
      <c r="FU33" s="5">
        <v>63603.459000000003</v>
      </c>
      <c r="FV33" s="5">
        <v>64575.597999999998</v>
      </c>
      <c r="FW33" s="5">
        <v>65559.587</v>
      </c>
      <c r="FX33" s="5">
        <v>66554.559999999998</v>
      </c>
      <c r="FY33" s="5">
        <v>67557.426000000007</v>
      </c>
      <c r="FZ33" s="5">
        <v>68564.043999999994</v>
      </c>
      <c r="GA33" s="5">
        <v>69570.964000000007</v>
      </c>
      <c r="GB33" s="5">
        <v>70576.676000000007</v>
      </c>
      <c r="GC33" s="5">
        <v>71580.403999999995</v>
      </c>
      <c r="GD33" s="5">
        <v>72580.232000000004</v>
      </c>
      <c r="GE33" s="5">
        <v>73574.228000000003</v>
      </c>
      <c r="GF33" s="5">
        <v>74560.739000000001</v>
      </c>
      <c r="GG33" s="5">
        <v>75538.627999999997</v>
      </c>
      <c r="GH33" s="5">
        <v>76507.010999999999</v>
      </c>
      <c r="GI33" s="5">
        <v>77464.922000000006</v>
      </c>
      <c r="GJ33" s="5">
        <v>78411.557000000001</v>
      </c>
      <c r="GK33" s="5">
        <v>79346.365999999995</v>
      </c>
      <c r="GL33" s="5">
        <v>80268.639999999999</v>
      </c>
      <c r="GM33" s="5">
        <v>81178.293999999994</v>
      </c>
      <c r="GN33" s="5">
        <v>82076.142000000007</v>
      </c>
      <c r="GO33" s="5">
        <v>82963.513000000006</v>
      </c>
      <c r="GP33" s="5">
        <v>83841.395000000004</v>
      </c>
      <c r="GQ33" s="5">
        <v>84709.843999999997</v>
      </c>
      <c r="GR33" s="5">
        <v>85568.634999999995</v>
      </c>
      <c r="GS33" s="5">
        <v>86418.156000000003</v>
      </c>
      <c r="GT33" s="5">
        <v>87258.797999999995</v>
      </c>
      <c r="GU33" s="5">
        <v>88090.807000000001</v>
      </c>
      <c r="GV33" s="5">
        <v>88914.258000000002</v>
      </c>
      <c r="GW33" s="5">
        <v>89728.866999999998</v>
      </c>
      <c r="GX33" s="5">
        <v>90534.004000000001</v>
      </c>
      <c r="GY33" s="5">
        <v>91328.789000000004</v>
      </c>
      <c r="GZ33" s="5">
        <v>92112.471000000005</v>
      </c>
      <c r="HA33" s="5">
        <v>92884.819000000003</v>
      </c>
      <c r="HB33" s="5">
        <v>93645.642999999996</v>
      </c>
      <c r="HC33" s="5">
        <v>94394.298999999999</v>
      </c>
      <c r="HD33" s="5">
        <v>95130.057000000001</v>
      </c>
      <c r="HE33" s="5">
        <v>95852.372000000003</v>
      </c>
      <c r="HF33" s="5">
        <v>96560.909</v>
      </c>
      <c r="HG33" s="5">
        <v>97255.608999999997</v>
      </c>
      <c r="HH33" s="5">
        <v>97936.65</v>
      </c>
      <c r="HI33" s="5">
        <v>98604.358999999997</v>
      </c>
      <c r="HJ33" s="5">
        <v>99259.012000000002</v>
      </c>
      <c r="HK33" s="5">
        <v>99900.514999999999</v>
      </c>
      <c r="HL33" s="5">
        <v>100528.739</v>
      </c>
      <c r="HM33" s="5">
        <v>101143.88400000001</v>
      </c>
      <c r="HN33" s="5">
        <v>101746.20600000001</v>
      </c>
      <c r="HO33" s="5">
        <v>102335.84600000001</v>
      </c>
      <c r="HP33" s="5">
        <v>102912.74099999999</v>
      </c>
      <c r="HQ33" s="5">
        <v>103476.69899999999</v>
      </c>
      <c r="HR33" s="5">
        <v>104027.567</v>
      </c>
      <c r="HS33" s="5">
        <v>104565.12300000001</v>
      </c>
      <c r="HT33" s="5">
        <v>105089.128</v>
      </c>
      <c r="HU33" s="5">
        <v>105599.37699999999</v>
      </c>
      <c r="HV33" s="5">
        <v>106095.558</v>
      </c>
      <c r="HW33" s="5">
        <v>106577.148</v>
      </c>
      <c r="HX33" s="5">
        <v>107043.492</v>
      </c>
      <c r="HY33" s="5">
        <v>107494.01300000001</v>
      </c>
      <c r="HZ33" s="5">
        <v>107928.274</v>
      </c>
      <c r="IA33" s="5">
        <v>108345.96</v>
      </c>
      <c r="IB33" s="5">
        <v>108746.79399999999</v>
      </c>
      <c r="IC33" s="5">
        <v>109130.515</v>
      </c>
      <c r="ID33" s="5">
        <v>109496.819</v>
      </c>
      <c r="IE33" s="5">
        <v>109845.318</v>
      </c>
      <c r="IF33" s="5">
        <v>110175.567</v>
      </c>
      <c r="IG33" s="5">
        <v>110487.007</v>
      </c>
      <c r="IH33" s="5">
        <v>110779.039</v>
      </c>
      <c r="II33" s="5">
        <v>111050.959</v>
      </c>
      <c r="IJ33" s="5">
        <v>43309.063000000002</v>
      </c>
      <c r="IK33" s="5">
        <v>44400.112999999998</v>
      </c>
      <c r="IL33" s="5">
        <v>45539.294999999998</v>
      </c>
      <c r="IM33" s="5">
        <v>46728.284</v>
      </c>
      <c r="IN33" s="5">
        <v>47968.642999999996</v>
      </c>
      <c r="IO33" s="5">
        <v>49258.726000000002</v>
      </c>
      <c r="IP33" s="5">
        <v>50602.36</v>
      </c>
      <c r="IQ33" s="5">
        <v>51991.696000000004</v>
      </c>
      <c r="IR33" s="5">
        <v>53399.243000000002</v>
      </c>
      <c r="IS33" s="5">
        <v>54788.68</v>
      </c>
      <c r="IT33" s="5">
        <v>56134.478000000003</v>
      </c>
      <c r="IU33" s="5">
        <v>57424.552000000003</v>
      </c>
      <c r="IV33" s="5">
        <v>58666.811999999998</v>
      </c>
      <c r="IW33" s="5">
        <v>59880.656000000003</v>
      </c>
      <c r="IX33" s="5">
        <v>61095.803999999996</v>
      </c>
      <c r="IY33" s="5">
        <v>62334.025000000001</v>
      </c>
      <c r="IZ33" s="5">
        <v>63601.631999999998</v>
      </c>
      <c r="JA33" s="5">
        <v>64892.269</v>
      </c>
      <c r="JB33" s="5">
        <v>66200.259000000005</v>
      </c>
      <c r="JC33" s="5">
        <v>67515.591</v>
      </c>
      <c r="JD33" s="5">
        <v>68831.561000000002</v>
      </c>
      <c r="JE33" s="5">
        <v>70152.661999999997</v>
      </c>
      <c r="JF33" s="5">
        <v>71485.043999999994</v>
      </c>
      <c r="JG33" s="5">
        <v>72826.101999999999</v>
      </c>
      <c r="JH33" s="5">
        <v>74172.073000000004</v>
      </c>
      <c r="JI33" s="5">
        <v>75523.576000000001</v>
      </c>
      <c r="JJ33" s="5">
        <v>76873.67</v>
      </c>
      <c r="JK33" s="5">
        <v>78232.123999999996</v>
      </c>
      <c r="JL33" s="5">
        <v>79636.081000000006</v>
      </c>
      <c r="JM33" s="5">
        <v>81134.789000000004</v>
      </c>
      <c r="JN33" s="5">
        <v>82761.244000000006</v>
      </c>
      <c r="JO33" s="5">
        <v>84529.251000000004</v>
      </c>
      <c r="JP33" s="5">
        <v>86422.24</v>
      </c>
      <c r="JQ33" s="5">
        <v>88404.652000000002</v>
      </c>
      <c r="JR33" s="5">
        <v>90424.668000000005</v>
      </c>
      <c r="JS33" s="5">
        <v>92442.548999999999</v>
      </c>
      <c r="JT33" s="5">
        <v>94447.070999999996</v>
      </c>
      <c r="JU33" s="5">
        <v>96442.59</v>
      </c>
      <c r="JV33" s="5">
        <v>98423.601999999999</v>
      </c>
      <c r="JW33" s="5">
        <v>100388.076</v>
      </c>
      <c r="JX33" s="5">
        <v>102334.40300000001</v>
      </c>
      <c r="JY33" s="5">
        <v>104258.327</v>
      </c>
      <c r="JZ33" s="5">
        <v>106156.692</v>
      </c>
      <c r="KA33" s="5">
        <v>108031.556</v>
      </c>
      <c r="KB33" s="5">
        <v>109887.164</v>
      </c>
      <c r="KC33" s="5">
        <v>111727.822</v>
      </c>
      <c r="KD33" s="5">
        <v>113553.583</v>
      </c>
      <c r="KE33" s="5">
        <v>115366.61900000001</v>
      </c>
      <c r="KF33" s="5">
        <v>117176.387</v>
      </c>
      <c r="KG33" s="5">
        <v>118994.94100000001</v>
      </c>
      <c r="KH33" s="5">
        <v>120831.556</v>
      </c>
      <c r="KI33" s="5">
        <v>122689.211</v>
      </c>
      <c r="KJ33" s="5">
        <v>124567.639</v>
      </c>
      <c r="KK33" s="5">
        <v>126468.61500000001</v>
      </c>
      <c r="KL33" s="5">
        <v>128392.923</v>
      </c>
      <c r="KM33" s="5">
        <v>130340.37699999999</v>
      </c>
      <c r="KN33" s="5">
        <v>132311.728</v>
      </c>
      <c r="KO33" s="5">
        <v>134305.28700000001</v>
      </c>
      <c r="KP33" s="5">
        <v>136314.90400000001</v>
      </c>
      <c r="KQ33" s="5">
        <v>138332.24100000001</v>
      </c>
      <c r="KR33" s="5">
        <v>140350.383</v>
      </c>
      <c r="KS33" s="5">
        <v>142366.345</v>
      </c>
      <c r="KT33" s="5">
        <v>144378.614</v>
      </c>
      <c r="KU33" s="5">
        <v>146383.31200000001</v>
      </c>
      <c r="KV33" s="5">
        <v>148376.571</v>
      </c>
      <c r="KW33" s="5">
        <v>150355.054</v>
      </c>
      <c r="KX33" s="5">
        <v>152316.495</v>
      </c>
      <c r="KY33" s="5">
        <v>154259.17499999999</v>
      </c>
      <c r="KZ33" s="5">
        <v>156181.125</v>
      </c>
      <c r="LA33" s="5">
        <v>158080.70800000001</v>
      </c>
      <c r="LB33" s="5">
        <v>159956.80900000001</v>
      </c>
      <c r="LC33" s="5">
        <v>161808.05600000001</v>
      </c>
      <c r="LD33" s="5">
        <v>163634.318</v>
      </c>
      <c r="LE33" s="5">
        <v>165437.364</v>
      </c>
      <c r="LF33" s="5">
        <v>167219.981</v>
      </c>
      <c r="LG33" s="5">
        <v>168984.28200000001</v>
      </c>
      <c r="LH33" s="5">
        <v>170730.43900000001</v>
      </c>
      <c r="LI33" s="5">
        <v>172458.071</v>
      </c>
      <c r="LJ33" s="5">
        <v>174168.052</v>
      </c>
      <c r="LK33" s="5">
        <v>175861.272</v>
      </c>
      <c r="LL33" s="5">
        <v>177538.3</v>
      </c>
      <c r="LM33" s="5">
        <v>179199.38500000001</v>
      </c>
      <c r="LN33" s="5">
        <v>180844.00899999999</v>
      </c>
      <c r="LO33" s="5">
        <v>182470.94</v>
      </c>
      <c r="LP33" s="5">
        <v>184078.47</v>
      </c>
      <c r="LQ33" s="5">
        <v>185665.117</v>
      </c>
      <c r="LR33" s="5">
        <v>187230.41399999999</v>
      </c>
      <c r="LS33" s="5">
        <v>188774.019</v>
      </c>
      <c r="LT33" s="5">
        <v>190294.76699999999</v>
      </c>
      <c r="LU33" s="5">
        <v>191791.353</v>
      </c>
      <c r="LV33" s="5">
        <v>193262.75099999999</v>
      </c>
      <c r="LW33" s="5">
        <v>194708.31700000001</v>
      </c>
      <c r="LX33" s="5">
        <v>196127.82199999999</v>
      </c>
      <c r="LY33" s="5">
        <v>197521.45</v>
      </c>
      <c r="LZ33" s="5">
        <v>198889.58499999999</v>
      </c>
      <c r="MA33" s="5">
        <v>200232.54</v>
      </c>
      <c r="MB33" s="5">
        <v>201550.02600000001</v>
      </c>
      <c r="MC33" s="5">
        <v>202841.736</v>
      </c>
      <c r="MD33" s="5">
        <v>204107.93100000001</v>
      </c>
      <c r="ME33" s="5">
        <v>205348.94399999999</v>
      </c>
      <c r="MF33" s="5">
        <v>206564.93700000001</v>
      </c>
      <c r="MG33" s="5">
        <v>207755.70600000001</v>
      </c>
      <c r="MH33" s="5">
        <v>208920.78400000001</v>
      </c>
      <c r="MI33" s="5">
        <v>210059.742</v>
      </c>
      <c r="MJ33" s="5">
        <v>211172.057</v>
      </c>
      <c r="MK33" s="5">
        <v>212257.147</v>
      </c>
      <c r="ML33" s="5">
        <v>213314.58499999999</v>
      </c>
      <c r="MM33" s="5">
        <v>214343.71799999999</v>
      </c>
      <c r="MN33" s="5">
        <v>215343.489</v>
      </c>
      <c r="MO33" s="5">
        <v>216312.606</v>
      </c>
      <c r="MP33" s="5">
        <v>217249.93100000001</v>
      </c>
      <c r="MQ33" s="5">
        <v>218154.64199999999</v>
      </c>
      <c r="MR33" s="5">
        <v>219026.14</v>
      </c>
      <c r="MS33" s="5">
        <v>219863.95699999999</v>
      </c>
      <c r="MT33" s="5">
        <v>220667.658</v>
      </c>
      <c r="MU33" s="5">
        <v>221436.717</v>
      </c>
      <c r="MV33" s="5">
        <v>222170.51</v>
      </c>
      <c r="MW33" s="5">
        <v>222868.25099999999</v>
      </c>
      <c r="MX33" s="5">
        <v>223529.00399999999</v>
      </c>
      <c r="MY33" s="5">
        <v>224151.72099999999</v>
      </c>
      <c r="MZ33" s="5">
        <v>224735.18</v>
      </c>
      <c r="NA33" s="16">
        <v>2.5739999999999998</v>
      </c>
      <c r="NB33" s="16">
        <v>2.613</v>
      </c>
      <c r="NC33" s="16">
        <v>2.0950000000000002</v>
      </c>
      <c r="ND33" s="16">
        <v>1.9830000000000001</v>
      </c>
      <c r="NE33" s="16">
        <v>1.8560000000000001</v>
      </c>
      <c r="NF33" s="16">
        <v>1.83</v>
      </c>
      <c r="NG33" s="16">
        <v>2.2130000000000001</v>
      </c>
      <c r="NH33" s="16">
        <v>2.0329999999999999</v>
      </c>
      <c r="NI33" s="16">
        <v>1.756</v>
      </c>
      <c r="NJ33" s="16">
        <v>1.5669999999999999</v>
      </c>
      <c r="NK33" s="16">
        <v>1.5149999999999999</v>
      </c>
      <c r="NL33" s="16">
        <v>1.48</v>
      </c>
      <c r="NM33" s="16">
        <v>1.377</v>
      </c>
      <c r="NN33" s="16">
        <v>1.238</v>
      </c>
      <c r="NO33" s="16">
        <v>1.0980000000000001</v>
      </c>
      <c r="NP33" s="16">
        <v>0.98799999999999999</v>
      </c>
      <c r="NQ33" s="16">
        <v>0.89500000000000002</v>
      </c>
      <c r="NR33" s="16">
        <v>0.80200000000000005</v>
      </c>
      <c r="NS33" s="16">
        <v>0.70899999999999996</v>
      </c>
      <c r="NT33" s="16">
        <v>0.623</v>
      </c>
      <c r="NU33" s="16">
        <v>0.54400000000000004</v>
      </c>
      <c r="NV33" s="16">
        <v>0.46500000000000002</v>
      </c>
      <c r="NW33" s="16">
        <v>0.38200000000000001</v>
      </c>
      <c r="NX33" s="182">
        <v>0.29599999999999999</v>
      </c>
      <c r="NY33" s="16">
        <v>57.66</v>
      </c>
      <c r="NZ33" s="16">
        <v>61.22</v>
      </c>
      <c r="OA33" s="16">
        <v>63.08</v>
      </c>
      <c r="OB33" s="16">
        <v>65.599999999999994</v>
      </c>
      <c r="OC33" s="16">
        <v>66.650000000000006</v>
      </c>
      <c r="OD33" s="16">
        <v>67.62</v>
      </c>
      <c r="OE33" s="16">
        <v>68.709999999999994</v>
      </c>
      <c r="OF33" s="16">
        <v>69.52</v>
      </c>
      <c r="OG33" s="16">
        <v>70.23</v>
      </c>
      <c r="OH33" s="16">
        <v>70.95</v>
      </c>
      <c r="OI33" s="16">
        <v>71.67</v>
      </c>
      <c r="OJ33" s="16">
        <v>72.39</v>
      </c>
      <c r="OK33" s="16">
        <v>73.11</v>
      </c>
      <c r="OL33" s="16">
        <v>73.86</v>
      </c>
      <c r="OM33" s="16">
        <v>74.599999999999994</v>
      </c>
      <c r="ON33" s="16">
        <v>75.37</v>
      </c>
      <c r="OO33" s="16">
        <v>76.17</v>
      </c>
      <c r="OP33" s="16">
        <v>76.97</v>
      </c>
      <c r="OQ33" s="16">
        <v>77.790000000000006</v>
      </c>
      <c r="OR33" s="16">
        <v>78.63</v>
      </c>
      <c r="OS33" s="16">
        <v>79.47</v>
      </c>
      <c r="OT33" s="16">
        <v>80.31</v>
      </c>
      <c r="OU33" s="16">
        <v>81.13</v>
      </c>
      <c r="OV33" s="16">
        <v>81.91</v>
      </c>
      <c r="OW33" s="16">
        <v>62.2</v>
      </c>
      <c r="OX33" s="16">
        <v>65.91</v>
      </c>
      <c r="OY33" s="16">
        <v>67.87</v>
      </c>
      <c r="OZ33" s="16">
        <v>70.430000000000007</v>
      </c>
      <c r="PA33" s="16">
        <v>71.41</v>
      </c>
      <c r="PB33" s="16">
        <v>72.209999999999994</v>
      </c>
      <c r="PC33" s="16">
        <v>73.05</v>
      </c>
      <c r="PD33" s="16">
        <v>74.08</v>
      </c>
      <c r="PE33" s="16">
        <v>74.95</v>
      </c>
      <c r="PF33" s="16">
        <v>75.78</v>
      </c>
      <c r="PG33" s="16">
        <v>76.55</v>
      </c>
      <c r="PH33" s="16">
        <v>77.290000000000006</v>
      </c>
      <c r="PI33" s="16">
        <v>77.989999999999995</v>
      </c>
      <c r="PJ33" s="16">
        <v>78.66</v>
      </c>
      <c r="PK33" s="16">
        <v>79.290000000000006</v>
      </c>
      <c r="PL33" s="16">
        <v>79.92</v>
      </c>
      <c r="PM33" s="16">
        <v>80.53</v>
      </c>
      <c r="PN33" s="16">
        <v>81.13</v>
      </c>
      <c r="PO33" s="16">
        <v>81.709999999999994</v>
      </c>
      <c r="PP33" s="16">
        <v>82.3</v>
      </c>
      <c r="PQ33" s="16">
        <v>82.86</v>
      </c>
      <c r="PR33" s="16">
        <v>83.42</v>
      </c>
      <c r="PS33" s="16">
        <v>83.97</v>
      </c>
      <c r="PT33" s="16">
        <v>84.5</v>
      </c>
      <c r="PU33" s="16">
        <v>59.892000000000003</v>
      </c>
      <c r="PV33" s="16">
        <v>63.53</v>
      </c>
      <c r="PW33" s="16">
        <v>65.438000000000002</v>
      </c>
      <c r="PX33" s="16">
        <v>67.971000000000004</v>
      </c>
      <c r="PY33" s="16">
        <v>68.983999999999995</v>
      </c>
      <c r="PZ33" s="16">
        <v>69.867000000000004</v>
      </c>
      <c r="QA33" s="16">
        <v>70.834000000000003</v>
      </c>
      <c r="QB33" s="16">
        <v>71.744</v>
      </c>
      <c r="QC33" s="16">
        <v>72.536000000000001</v>
      </c>
      <c r="QD33" s="16">
        <v>73.313999999999993</v>
      </c>
      <c r="QE33" s="16">
        <v>74.064999999999998</v>
      </c>
      <c r="QF33" s="16">
        <v>74.798000000000002</v>
      </c>
      <c r="QG33" s="16">
        <v>75.516000000000005</v>
      </c>
      <c r="QH33" s="16">
        <v>76.227000000000004</v>
      </c>
      <c r="QI33" s="16">
        <v>76.918999999999997</v>
      </c>
      <c r="QJ33" s="16">
        <v>77.626000000000005</v>
      </c>
      <c r="QK33" s="16">
        <v>78.33</v>
      </c>
      <c r="QL33" s="16">
        <v>79.033000000000001</v>
      </c>
      <c r="QM33" s="16">
        <v>79.736000000000004</v>
      </c>
      <c r="QN33" s="16">
        <v>80.451999999999998</v>
      </c>
      <c r="QO33" s="16">
        <v>81.147000000000006</v>
      </c>
      <c r="QP33" s="16">
        <v>81.852999999999994</v>
      </c>
      <c r="QQ33" s="16">
        <v>82.539000000000001</v>
      </c>
      <c r="QR33" s="16">
        <v>83.194000000000003</v>
      </c>
      <c r="QS33" s="5">
        <v>106.86199999999999</v>
      </c>
      <c r="QT33" s="5">
        <v>74.292000000000002</v>
      </c>
      <c r="QU33" s="5">
        <v>59.551000000000002</v>
      </c>
      <c r="QV33" s="5">
        <v>36.68</v>
      </c>
      <c r="QW33" s="5">
        <v>29.349</v>
      </c>
      <c r="QX33" s="5">
        <v>23.466999999999999</v>
      </c>
      <c r="QY33" s="5">
        <v>18.920999999999999</v>
      </c>
      <c r="QZ33" s="5">
        <v>15.605</v>
      </c>
      <c r="RA33" s="5">
        <v>13.166</v>
      </c>
      <c r="RB33" s="5">
        <v>11.414</v>
      </c>
      <c r="RC33" s="5">
        <v>10.019</v>
      </c>
      <c r="RD33" s="5">
        <v>8.8859999999999992</v>
      </c>
      <c r="RE33" s="5">
        <v>7.97</v>
      </c>
      <c r="RF33" s="5">
        <v>7.2080000000000002</v>
      </c>
      <c r="RG33" s="5">
        <v>6.5759999999999996</v>
      </c>
      <c r="RH33" s="5">
        <v>6.0279999999999996</v>
      </c>
      <c r="RI33" s="5">
        <v>5.5750000000000002</v>
      </c>
      <c r="RJ33" s="5">
        <v>5.1820000000000004</v>
      </c>
      <c r="RK33" s="5">
        <v>4.8449999999999998</v>
      </c>
      <c r="RL33" s="5">
        <v>4.5620000000000003</v>
      </c>
      <c r="RM33" s="5">
        <v>4.3150000000000004</v>
      </c>
      <c r="RN33" s="5">
        <v>4.165</v>
      </c>
      <c r="RO33" s="5">
        <v>4.0289999999999999</v>
      </c>
      <c r="RP33" s="5">
        <v>3.9049999999999998</v>
      </c>
      <c r="RQ33" s="5">
        <v>149.012</v>
      </c>
      <c r="RR33" s="5">
        <v>102.152</v>
      </c>
      <c r="RS33" s="5">
        <v>80.349000000000004</v>
      </c>
      <c r="RT33" s="5">
        <v>48.710999999999999</v>
      </c>
      <c r="RU33" s="5">
        <v>38.241999999999997</v>
      </c>
      <c r="RV33" s="5">
        <v>30.029</v>
      </c>
      <c r="RW33" s="5">
        <v>24.18</v>
      </c>
      <c r="RX33" s="5">
        <v>19.928000000000001</v>
      </c>
      <c r="RY33" s="5">
        <v>16.88</v>
      </c>
      <c r="RZ33" s="5">
        <v>14.621</v>
      </c>
      <c r="SA33" s="5">
        <v>12.808999999999999</v>
      </c>
      <c r="SB33" s="5">
        <v>11.329000000000001</v>
      </c>
      <c r="SC33" s="5">
        <v>10.122</v>
      </c>
      <c r="SD33" s="5">
        <v>9.1129999999999995</v>
      </c>
      <c r="SE33" s="5">
        <v>8.27</v>
      </c>
      <c r="SF33" s="5">
        <v>7.54</v>
      </c>
      <c r="SG33" s="5">
        <v>6.9340000000000002</v>
      </c>
      <c r="SH33" s="5">
        <v>6.4459999999999997</v>
      </c>
      <c r="SI33" s="5">
        <v>6.03</v>
      </c>
      <c r="SJ33" s="5">
        <v>5.6760000000000002</v>
      </c>
      <c r="SK33" s="5">
        <v>5.3680000000000003</v>
      </c>
      <c r="SL33" s="5">
        <v>5.1619999999999999</v>
      </c>
      <c r="SM33" s="5">
        <v>4.9749999999999996</v>
      </c>
      <c r="SN33" s="5">
        <v>4.8049999999999997</v>
      </c>
      <c r="SO33" s="16">
        <v>5.49</v>
      </c>
      <c r="SP33" s="16">
        <v>5</v>
      </c>
      <c r="SQ33" s="16">
        <v>4.1500000000000004</v>
      </c>
      <c r="SR33" s="16">
        <v>3.6</v>
      </c>
      <c r="SS33" s="16">
        <v>3.15</v>
      </c>
      <c r="ST33" s="16">
        <v>3.02</v>
      </c>
      <c r="SU33" s="16">
        <v>3.45</v>
      </c>
      <c r="SV33" s="16">
        <v>3.33</v>
      </c>
      <c r="SW33" s="16">
        <v>3.1311</v>
      </c>
      <c r="SX33" s="16">
        <v>2.9624000000000001</v>
      </c>
      <c r="SY33" s="16">
        <v>2.8241000000000001</v>
      </c>
      <c r="SZ33" s="16">
        <v>2.7002000000000002</v>
      </c>
      <c r="TA33" s="16">
        <v>2.5924</v>
      </c>
      <c r="TB33" s="16">
        <v>2.4983</v>
      </c>
      <c r="TC33" s="16">
        <v>2.407</v>
      </c>
      <c r="TD33" s="16">
        <v>2.3241000000000001</v>
      </c>
      <c r="TE33" s="16">
        <v>2.2492999999999999</v>
      </c>
      <c r="TF33" s="16">
        <v>2.1796000000000002</v>
      </c>
      <c r="TG33" s="16">
        <v>2.1143999999999998</v>
      </c>
      <c r="TH33" s="16">
        <v>2.0586000000000002</v>
      </c>
      <c r="TI33" s="16">
        <v>2.0124</v>
      </c>
      <c r="TJ33" s="16">
        <v>1.9696</v>
      </c>
      <c r="TK33" s="16">
        <v>1.9335</v>
      </c>
      <c r="TL33" s="16">
        <v>1.9063000000000001</v>
      </c>
      <c r="TM33" s="5">
        <v>6779.54</v>
      </c>
      <c r="TN33" s="5">
        <v>10881.767</v>
      </c>
      <c r="TO33" s="5">
        <v>8241.9619999999995</v>
      </c>
      <c r="TP33" s="5">
        <v>15462.627</v>
      </c>
      <c r="TQ33" s="5">
        <v>1943.1669999999999</v>
      </c>
      <c r="TR33" s="5">
        <v>7857.5360000000001</v>
      </c>
      <c r="TS33" s="5">
        <v>12189.813</v>
      </c>
      <c r="TT33" s="5">
        <v>9327.1830000000009</v>
      </c>
      <c r="TU33" s="5">
        <v>17645.906999999999</v>
      </c>
      <c r="TV33" s="5">
        <v>2238.2869999999998</v>
      </c>
      <c r="TW33" s="5">
        <v>8689.3709999999992</v>
      </c>
      <c r="TX33" s="5">
        <v>14189.591</v>
      </c>
      <c r="TY33" s="5">
        <v>10234.77</v>
      </c>
      <c r="TZ33" s="5">
        <v>20438.038</v>
      </c>
      <c r="UA33" s="5">
        <v>2582.7080000000001</v>
      </c>
      <c r="UB33" s="5">
        <v>8385.616</v>
      </c>
      <c r="UC33" s="5">
        <v>16191.278</v>
      </c>
      <c r="UD33" s="5">
        <v>11674.508</v>
      </c>
      <c r="UE33" s="5">
        <v>23102.168000000001</v>
      </c>
      <c r="UF33" s="5">
        <v>2980.4549999999999</v>
      </c>
      <c r="UG33" s="5">
        <v>8557.27</v>
      </c>
      <c r="UH33" s="5">
        <v>16812.352999999999</v>
      </c>
      <c r="UI33" s="5">
        <v>13953.984</v>
      </c>
      <c r="UJ33" s="5">
        <v>26124.258000000002</v>
      </c>
      <c r="UK33" s="5">
        <v>3383.6959999999999</v>
      </c>
      <c r="UL33" s="5">
        <v>8797.2350000000006</v>
      </c>
      <c r="UM33" s="5">
        <v>16763.465</v>
      </c>
      <c r="UN33" s="5">
        <v>16038.235000000001</v>
      </c>
      <c r="UO33" s="5">
        <v>30227.716</v>
      </c>
      <c r="UP33" s="5">
        <v>3696.9250000000002</v>
      </c>
      <c r="UQ33" s="5">
        <v>9744.4220000000005</v>
      </c>
      <c r="UR33" s="5">
        <v>17199.468000000001</v>
      </c>
      <c r="US33" s="5">
        <v>16588.841</v>
      </c>
      <c r="UT33" s="5">
        <v>35261.796999999999</v>
      </c>
      <c r="UU33" s="5">
        <v>3966.7159999999999</v>
      </c>
      <c r="UV33" s="5">
        <v>12375.137000000001</v>
      </c>
      <c r="UW33" s="5">
        <v>18420.696</v>
      </c>
      <c r="UX33" s="5">
        <v>16602.670999999998</v>
      </c>
      <c r="UY33" s="5">
        <v>40327.434999999998</v>
      </c>
      <c r="UZ33" s="5">
        <v>4716.6099999999997</v>
      </c>
      <c r="VA33" s="5">
        <v>12697.212</v>
      </c>
      <c r="VB33" s="5">
        <v>22015.667000000001</v>
      </c>
      <c r="VC33" s="5">
        <v>17117.687000000002</v>
      </c>
      <c r="VD33" s="5">
        <v>45047.692999999999</v>
      </c>
      <c r="VE33" s="5">
        <v>5456.1440000000002</v>
      </c>
      <c r="VF33" s="5">
        <v>12455.585999999999</v>
      </c>
      <c r="VG33" s="5">
        <v>24956.196</v>
      </c>
      <c r="VH33" s="5">
        <v>18300.225999999999</v>
      </c>
      <c r="VI33" s="5">
        <v>49512.947999999997</v>
      </c>
      <c r="VJ33" s="5">
        <v>6502.866</v>
      </c>
      <c r="VK33" s="5">
        <v>12465.977999999999</v>
      </c>
      <c r="VL33" s="5">
        <v>25040.519</v>
      </c>
      <c r="VM33" s="5">
        <v>21871.392</v>
      </c>
      <c r="VN33" s="5">
        <v>53742.692000000003</v>
      </c>
      <c r="VO33" s="5">
        <v>7710.9750000000004</v>
      </c>
      <c r="VP33" s="5">
        <v>13174.65</v>
      </c>
      <c r="VQ33" s="5">
        <v>24824.715</v>
      </c>
      <c r="VR33" s="5">
        <v>24817.96</v>
      </c>
      <c r="VS33" s="5">
        <v>58519.273999999998</v>
      </c>
      <c r="VT33" s="5">
        <v>9003.7780000000002</v>
      </c>
      <c r="VU33" s="5">
        <v>14064.838</v>
      </c>
      <c r="VV33" s="5">
        <v>25553.488000000001</v>
      </c>
      <c r="VW33" s="5">
        <v>24912.886999999999</v>
      </c>
      <c r="VX33" s="5">
        <v>65330.508999999998</v>
      </c>
      <c r="VY33" s="5">
        <v>10488.661</v>
      </c>
      <c r="VZ33" s="5">
        <v>14475.751</v>
      </c>
      <c r="WA33" s="5">
        <v>27156.394</v>
      </c>
      <c r="WB33" s="5">
        <v>24703.737000000001</v>
      </c>
      <c r="WC33" s="5">
        <v>71489.207999999999</v>
      </c>
      <c r="WD33" s="5">
        <v>12529.964</v>
      </c>
      <c r="WE33" s="5">
        <v>14517.316000000001</v>
      </c>
      <c r="WF33" s="5">
        <v>28461.42</v>
      </c>
      <c r="WG33" s="5">
        <v>25436.350999999999</v>
      </c>
      <c r="WH33" s="5">
        <v>76481.278000000006</v>
      </c>
      <c r="WI33" s="5">
        <v>15060.444</v>
      </c>
      <c r="WJ33" s="25">
        <v>15.653859793734201</v>
      </c>
      <c r="WK33" s="25">
        <v>25.125842597887701</v>
      </c>
      <c r="WL33" s="25">
        <v>19.030571037752502</v>
      </c>
      <c r="WM33" s="25">
        <v>54.733553113351803</v>
      </c>
      <c r="WN33" s="25">
        <v>35.702982075599301</v>
      </c>
      <c r="WO33" s="25">
        <v>6.8942290439301299</v>
      </c>
      <c r="WP33" s="25">
        <v>4.4867444950263602</v>
      </c>
      <c r="WQ33" s="25">
        <v>0.55779087162426</v>
      </c>
      <c r="WR33" s="25">
        <v>15.9515615568295</v>
      </c>
      <c r="WS33" s="25">
        <v>24.746504812162598</v>
      </c>
      <c r="WT33" s="25">
        <v>18.935087764957601</v>
      </c>
      <c r="WU33" s="25">
        <v>54.757993538038299</v>
      </c>
      <c r="WV33" s="25">
        <v>35.822905773080699</v>
      </c>
      <c r="WW33" s="25">
        <v>7.0130356193134196</v>
      </c>
      <c r="WX33" s="25">
        <v>4.5439400929695202</v>
      </c>
      <c r="WY33" s="25">
        <v>0.58050425421071605</v>
      </c>
      <c r="WZ33" s="25">
        <v>15.479561420344901</v>
      </c>
      <c r="XA33" s="25">
        <v>25.2778533007825</v>
      </c>
      <c r="XB33" s="25">
        <v>18.232591385280202</v>
      </c>
      <c r="XC33" s="25">
        <v>54.641655347716998</v>
      </c>
      <c r="XD33" s="25">
        <v>36.409063962436797</v>
      </c>
      <c r="XE33" s="25">
        <v>7.07673277018805</v>
      </c>
      <c r="XF33" s="25">
        <v>4.6009299311556804</v>
      </c>
      <c r="XG33" s="25">
        <v>0.60364505393637002</v>
      </c>
      <c r="XH33" s="25">
        <v>13.452710618317999</v>
      </c>
      <c r="XI33" s="25">
        <v>25.975024073930701</v>
      </c>
      <c r="XJ33" s="25">
        <v>18.728949398021399</v>
      </c>
      <c r="XK33" s="25">
        <v>55.7908397540509</v>
      </c>
      <c r="XL33" s="25">
        <v>37.061890356029501</v>
      </c>
      <c r="XM33" s="25">
        <v>7.2444174750467303</v>
      </c>
      <c r="XN33" s="25">
        <v>4.7814255537004096</v>
      </c>
      <c r="XO33" s="25">
        <v>0.63326570039396601</v>
      </c>
      <c r="XP33" s="25">
        <v>12.432189355694</v>
      </c>
      <c r="XQ33" s="25">
        <v>24.425354816520901</v>
      </c>
      <c r="XR33" s="25">
        <v>20.2726537031464</v>
      </c>
      <c r="XS33" s="25">
        <v>58.226548138287903</v>
      </c>
      <c r="XT33" s="25">
        <v>37.9538944351415</v>
      </c>
      <c r="XU33" s="25">
        <v>7.2151901363968802</v>
      </c>
      <c r="XV33" s="25">
        <v>4.91590768949726</v>
      </c>
      <c r="XW33" s="25">
        <v>0.65998212651315602</v>
      </c>
      <c r="XX33" s="25">
        <v>11.648329522955899</v>
      </c>
      <c r="XY33" s="25">
        <v>22.1963337647042</v>
      </c>
      <c r="XZ33" s="25">
        <v>21.236064086795899</v>
      </c>
      <c r="YA33" s="25">
        <v>61.260275864055998</v>
      </c>
      <c r="YB33" s="25">
        <v>40.024211777260099</v>
      </c>
      <c r="YC33" s="25">
        <v>7.0925574286895499</v>
      </c>
      <c r="YD33" s="25">
        <v>4.8950608482839897</v>
      </c>
      <c r="YE33" s="25">
        <v>0.704226452412688</v>
      </c>
      <c r="YF33" s="25">
        <v>11.774136696157001</v>
      </c>
      <c r="YG33" s="25">
        <v>20.782031744230402</v>
      </c>
      <c r="YH33" s="25">
        <v>20.044214173484399</v>
      </c>
      <c r="YI33" s="25">
        <v>62.650868321892297</v>
      </c>
      <c r="YJ33" s="25">
        <v>42.606654148407898</v>
      </c>
      <c r="YK33" s="25">
        <v>7.56478841714849</v>
      </c>
      <c r="YL33" s="25">
        <v>4.7929632377202998</v>
      </c>
      <c r="YM33" s="25">
        <v>0.74340231038576499</v>
      </c>
      <c r="YN33" s="25">
        <v>13.3868409448554</v>
      </c>
      <c r="YO33" s="25">
        <v>19.9266422218626</v>
      </c>
      <c r="YP33" s="25">
        <v>17.9599883166354</v>
      </c>
      <c r="YQ33" s="25">
        <v>61.584310056184201</v>
      </c>
      <c r="YR33" s="25">
        <v>43.624321739548698</v>
      </c>
      <c r="YS33" s="25">
        <v>7.7416298851733298</v>
      </c>
      <c r="YT33" s="25">
        <v>5.1022067770978499</v>
      </c>
      <c r="YU33" s="25">
        <v>0.75497485470678705</v>
      </c>
      <c r="YV33" s="25">
        <v>12.4075693293486</v>
      </c>
      <c r="YW33" s="25">
        <v>21.513456232309299</v>
      </c>
      <c r="YX33" s="25">
        <v>16.727206587602801</v>
      </c>
      <c r="YY33" s="25">
        <v>60.747293361353798</v>
      </c>
      <c r="YZ33" s="25">
        <v>44.020086773750997</v>
      </c>
      <c r="ZA33" s="25">
        <v>8.2254439887630006</v>
      </c>
      <c r="ZB33" s="25">
        <v>5.3316810769883496</v>
      </c>
      <c r="ZC33" s="25">
        <v>0.74639806126586805</v>
      </c>
      <c r="ZD33" s="25">
        <v>11.1481507265039</v>
      </c>
      <c r="ZE33" s="25">
        <v>22.336599383455301</v>
      </c>
      <c r="ZF33" s="25">
        <v>16.379291811488098</v>
      </c>
      <c r="ZG33" s="25">
        <v>60.694975330316602</v>
      </c>
      <c r="ZH33" s="25">
        <v>44.3156835188285</v>
      </c>
      <c r="ZI33" s="25">
        <v>8.8444308884854106</v>
      </c>
      <c r="ZJ33" s="25">
        <v>5.8202745597242602</v>
      </c>
      <c r="ZK33" s="25">
        <v>0.75475202586514201</v>
      </c>
      <c r="ZL33" s="25">
        <v>10.3168231980725</v>
      </c>
      <c r="ZM33" s="25">
        <v>20.723492959074399</v>
      </c>
      <c r="ZN33" s="25">
        <v>18.1007285878202</v>
      </c>
      <c r="ZO33" s="25">
        <v>62.578093424535602</v>
      </c>
      <c r="ZP33" s="25">
        <v>44.477364836715303</v>
      </c>
      <c r="ZQ33" s="25">
        <v>9.4880562491473697</v>
      </c>
      <c r="ZR33" s="25">
        <v>6.3815904183175496</v>
      </c>
      <c r="ZS33" s="25">
        <v>0.92998802398936298</v>
      </c>
      <c r="ZT33" s="25">
        <v>10.1078808449357</v>
      </c>
      <c r="ZU33" s="25">
        <v>19.0460665922426</v>
      </c>
      <c r="ZV33" s="25">
        <v>19.040884007877299</v>
      </c>
      <c r="ZW33" s="25">
        <v>63.938156324344497</v>
      </c>
      <c r="ZX33" s="25">
        <v>44.897272316467202</v>
      </c>
      <c r="ZY33" s="25">
        <v>10.182881395225699</v>
      </c>
      <c r="ZZ33" s="25">
        <v>6.9078962384771998</v>
      </c>
      <c r="AAA33" s="25">
        <v>1.04191044345376</v>
      </c>
      <c r="AAB33" s="25">
        <v>10.021232361011799</v>
      </c>
      <c r="AAC33" s="25">
        <v>18.206924308856401</v>
      </c>
      <c r="AAD33" s="25">
        <v>17.750494489209899</v>
      </c>
      <c r="AAE33" s="25">
        <v>64.298646053570096</v>
      </c>
      <c r="AAF33" s="25">
        <v>46.548151564360197</v>
      </c>
      <c r="AAG33" s="25">
        <v>11.185664523623</v>
      </c>
      <c r="AAH33" s="25">
        <v>7.47319727656176</v>
      </c>
      <c r="AAI33" s="25">
        <v>1.2206942107169001</v>
      </c>
      <c r="AAJ33" s="25">
        <v>9.6277116165313608</v>
      </c>
      <c r="AAK33" s="25">
        <v>18.061510589461101</v>
      </c>
      <c r="AAL33" s="25">
        <v>16.430267119587501</v>
      </c>
      <c r="AAM33" s="25">
        <v>63.977194275092302</v>
      </c>
      <c r="AAN33" s="25">
        <v>47.546927155504903</v>
      </c>
      <c r="AAO33" s="25">
        <v>12.4246352237684</v>
      </c>
      <c r="AAP33" s="25">
        <v>8.3335835189151695</v>
      </c>
      <c r="AAQ33" s="25">
        <v>1.41151490657574</v>
      </c>
      <c r="AAR33" s="25">
        <v>9.0757724480487703</v>
      </c>
      <c r="AAS33" s="25">
        <v>17.793190660611401</v>
      </c>
      <c r="AAT33" s="25">
        <v>15.9020120237582</v>
      </c>
      <c r="AAU33" s="25">
        <v>63.715717784792801</v>
      </c>
      <c r="AAV33" s="25">
        <v>47.813705761034498</v>
      </c>
      <c r="AAW33" s="25">
        <v>13.7698614630403</v>
      </c>
      <c r="AAX33" s="25">
        <v>9.41531910654707</v>
      </c>
      <c r="AAY33" s="25">
        <v>1.6047250605005501</v>
      </c>
      <c r="AAZ33" s="5">
        <v>3484.6080000000002</v>
      </c>
      <c r="ABA33" s="5">
        <v>2931.9380000000001</v>
      </c>
      <c r="ABB33" s="5">
        <v>2683.6149999999998</v>
      </c>
      <c r="ABC33" s="5">
        <v>2313.1350000000002</v>
      </c>
      <c r="ABD33" s="5">
        <v>1908.7829999999999</v>
      </c>
      <c r="ABE33" s="5">
        <v>1512.4960000000001</v>
      </c>
      <c r="ABF33" s="5">
        <v>1381.318</v>
      </c>
      <c r="ABG33" s="5">
        <v>990.51800000000003</v>
      </c>
      <c r="ABH33" s="5">
        <v>992.971</v>
      </c>
      <c r="ABI33" s="5">
        <v>948.99199999999996</v>
      </c>
      <c r="ABJ33" s="5">
        <v>803.31500000000005</v>
      </c>
      <c r="ABK33" s="5">
        <v>639.875</v>
      </c>
      <c r="ABL33" s="5">
        <v>485.25799999999998</v>
      </c>
      <c r="ABM33" s="5">
        <v>358.47500000000002</v>
      </c>
      <c r="ABN33" s="5">
        <v>242.542</v>
      </c>
      <c r="ABO33" s="5">
        <v>136.084</v>
      </c>
      <c r="ABP33" s="5">
        <v>61.139000000000003</v>
      </c>
      <c r="ABQ33" s="5">
        <v>19.007000000000001</v>
      </c>
      <c r="ABR33" s="5">
        <v>3.5720000000000001</v>
      </c>
      <c r="ABS33" s="5">
        <v>0.307</v>
      </c>
      <c r="ABT33" s="5">
        <v>8.0000000000000002E-3</v>
      </c>
      <c r="ABU33" s="5">
        <v>6528.6090000000004</v>
      </c>
      <c r="ABV33" s="5">
        <v>6354.8019999999997</v>
      </c>
      <c r="ABW33" s="5">
        <v>4985.9979999999996</v>
      </c>
      <c r="ABX33" s="5">
        <v>4475.741</v>
      </c>
      <c r="ABY33" s="5">
        <v>4311.277</v>
      </c>
      <c r="ABZ33" s="5">
        <v>4096.3069999999998</v>
      </c>
      <c r="ACA33" s="5">
        <v>4065.9949999999999</v>
      </c>
      <c r="ACB33" s="5">
        <v>3621.1280000000002</v>
      </c>
      <c r="ACC33" s="5">
        <v>3061.1790000000001</v>
      </c>
      <c r="ACD33" s="5">
        <v>2426.7339999999999</v>
      </c>
      <c r="ACE33" s="5">
        <v>2069.5279999999998</v>
      </c>
      <c r="ACF33" s="5">
        <v>1803.211</v>
      </c>
      <c r="ACG33" s="5">
        <v>1451.809</v>
      </c>
      <c r="ACH33" s="5">
        <v>1040.463</v>
      </c>
      <c r="ACI33" s="5">
        <v>757.87300000000005</v>
      </c>
      <c r="ACJ33" s="5">
        <v>365.017</v>
      </c>
      <c r="ACK33" s="5">
        <v>192.66</v>
      </c>
      <c r="ACL33" s="5">
        <v>74.665999999999997</v>
      </c>
      <c r="ACM33" s="5">
        <v>17.327999999999999</v>
      </c>
      <c r="ACN33" s="5">
        <v>2.3580000000000001</v>
      </c>
      <c r="ACO33" s="5">
        <v>0.17899999999999999</v>
      </c>
      <c r="ACP33" s="5">
        <v>6406.6059999999998</v>
      </c>
      <c r="ACQ33" s="5">
        <v>6378.9870000000001</v>
      </c>
      <c r="ACR33" s="5">
        <v>6487.8689999999997</v>
      </c>
      <c r="ACS33" s="5">
        <v>6319.518</v>
      </c>
      <c r="ACT33" s="5">
        <v>4935.2929999999997</v>
      </c>
      <c r="ACU33" s="5">
        <v>4403.9639999999999</v>
      </c>
      <c r="ACV33" s="5">
        <v>4229.8710000000001</v>
      </c>
      <c r="ACW33" s="5">
        <v>4014.1959999999999</v>
      </c>
      <c r="ACX33" s="5">
        <v>3976.2260000000001</v>
      </c>
      <c r="ACY33" s="5">
        <v>3505.192</v>
      </c>
      <c r="ACZ33" s="5">
        <v>2884.0169999999998</v>
      </c>
      <c r="ADA33" s="5">
        <v>2195.712</v>
      </c>
      <c r="ADB33" s="5">
        <v>1783.8440000000001</v>
      </c>
      <c r="ADC33" s="5">
        <v>1439.2260000000001</v>
      </c>
      <c r="ADD33" s="5">
        <v>1018.829</v>
      </c>
      <c r="ADE33" s="5">
        <v>592.35599999999999</v>
      </c>
      <c r="ADF33" s="5">
        <v>310.89800000000002</v>
      </c>
      <c r="ADG33" s="5">
        <v>91.676000000000002</v>
      </c>
      <c r="ADH33" s="5">
        <v>23.802</v>
      </c>
      <c r="ADI33" s="5">
        <v>3.7759999999999998</v>
      </c>
      <c r="ADJ33" s="5">
        <v>0.32200000000000001</v>
      </c>
      <c r="ADK33" s="5">
        <v>7462.6450000000004</v>
      </c>
      <c r="ADL33" s="5">
        <v>7423.2860000000001</v>
      </c>
      <c r="ADM33" s="5">
        <v>7199.27</v>
      </c>
      <c r="ADN33" s="5">
        <v>6724.9070000000002</v>
      </c>
      <c r="ADO33" s="5">
        <v>6330.51</v>
      </c>
      <c r="ADP33" s="5">
        <v>6282.5749999999998</v>
      </c>
      <c r="ADQ33" s="5">
        <v>6357.7650000000003</v>
      </c>
      <c r="ADR33" s="5">
        <v>6160.3630000000003</v>
      </c>
      <c r="ADS33" s="5">
        <v>4780.6890000000003</v>
      </c>
      <c r="ADT33" s="5">
        <v>4224.4110000000001</v>
      </c>
      <c r="ADU33" s="5">
        <v>3966.0340000000001</v>
      </c>
      <c r="ADV33" s="5">
        <v>3616.1559999999999</v>
      </c>
      <c r="ADW33" s="5">
        <v>3365.866</v>
      </c>
      <c r="ADX33" s="5">
        <v>2691.78</v>
      </c>
      <c r="ADY33" s="5">
        <v>1909.8389999999999</v>
      </c>
      <c r="ADZ33" s="5">
        <v>1140.7539999999999</v>
      </c>
      <c r="AEA33" s="5">
        <v>622.97199999999998</v>
      </c>
      <c r="AEB33" s="5">
        <v>267.19499999999999</v>
      </c>
      <c r="AEC33" s="5">
        <v>71.674000000000007</v>
      </c>
      <c r="AED33" s="5">
        <v>10.794</v>
      </c>
      <c r="AEE33" s="5">
        <v>0.95799999999999996</v>
      </c>
      <c r="AEF33" s="5">
        <v>3294.9319999999998</v>
      </c>
      <c r="AEG33" s="5">
        <v>2756.4520000000002</v>
      </c>
      <c r="AEH33" s="5">
        <v>2509.7620000000002</v>
      </c>
      <c r="AEI33" s="5">
        <v>2203.1170000000002</v>
      </c>
      <c r="AEJ33" s="5">
        <v>1816.9269999999999</v>
      </c>
      <c r="AEK33" s="5">
        <v>1408.038</v>
      </c>
      <c r="AEL33" s="5">
        <v>1342.4159999999999</v>
      </c>
      <c r="AEM33" s="5">
        <v>992.47699999999998</v>
      </c>
      <c r="AEN33" s="5">
        <v>958.98900000000003</v>
      </c>
      <c r="AEO33" s="5">
        <v>933.93700000000001</v>
      </c>
      <c r="AEP33" s="5">
        <v>822.92</v>
      </c>
      <c r="AEQ33" s="5">
        <v>691.70600000000002</v>
      </c>
      <c r="AER33" s="5">
        <v>557.40099999999995</v>
      </c>
      <c r="AES33" s="5">
        <v>438.11099999999999</v>
      </c>
      <c r="AET33" s="5">
        <v>324.15300000000002</v>
      </c>
      <c r="AEU33" s="5">
        <v>202.22800000000001</v>
      </c>
      <c r="AEV33" s="5">
        <v>103.669</v>
      </c>
      <c r="AEW33" s="5">
        <v>41.732999999999997</v>
      </c>
      <c r="AEX33" s="5">
        <v>10.558</v>
      </c>
      <c r="AEY33" s="5">
        <v>1.4850000000000001</v>
      </c>
      <c r="AEZ33" s="5">
        <v>9.6000000000000002E-2</v>
      </c>
      <c r="AFA33" s="5">
        <v>6168.6030000000001</v>
      </c>
      <c r="AFB33" s="5">
        <v>5976.5259999999998</v>
      </c>
      <c r="AFC33" s="5">
        <v>4698.3410000000003</v>
      </c>
      <c r="AFD33" s="5">
        <v>4225.3509999999997</v>
      </c>
      <c r="AFE33" s="5">
        <v>4105.3180000000002</v>
      </c>
      <c r="AFF33" s="5">
        <v>3998.2280000000001</v>
      </c>
      <c r="AFG33" s="5">
        <v>3999.18</v>
      </c>
      <c r="AFH33" s="5">
        <v>3512.0459999999998</v>
      </c>
      <c r="AFI33" s="5">
        <v>2979.326</v>
      </c>
      <c r="AFJ33" s="5">
        <v>2481.3629999999998</v>
      </c>
      <c r="AFK33" s="5">
        <v>2143.7069999999999</v>
      </c>
      <c r="AFL33" s="5">
        <v>1828.4459999999999</v>
      </c>
      <c r="AFM33" s="5">
        <v>1509.5060000000001</v>
      </c>
      <c r="AFN33" s="5">
        <v>1120.8789999999999</v>
      </c>
      <c r="AFO33" s="5">
        <v>907.74599999999998</v>
      </c>
      <c r="AFP33" s="5">
        <v>500.34399999999999</v>
      </c>
      <c r="AFQ33" s="5">
        <v>291.31599999999997</v>
      </c>
      <c r="AFR33" s="5">
        <v>134.929</v>
      </c>
      <c r="AFS33" s="5">
        <v>41.671999999999997</v>
      </c>
      <c r="AFT33" s="5">
        <v>7.9260000000000002</v>
      </c>
      <c r="AFU33" s="5">
        <v>0.78800000000000003</v>
      </c>
      <c r="AFV33" s="5">
        <v>6059.3720000000003</v>
      </c>
      <c r="AFW33" s="5">
        <v>6035.0140000000001</v>
      </c>
      <c r="AFX33" s="5">
        <v>6138.6490000000003</v>
      </c>
      <c r="AFY33" s="5">
        <v>5953.5969999999998</v>
      </c>
      <c r="AFZ33" s="5">
        <v>4662.9840000000004</v>
      </c>
      <c r="AGA33" s="5">
        <v>4173.8599999999997</v>
      </c>
      <c r="AGB33" s="5">
        <v>4047.0650000000001</v>
      </c>
      <c r="AGC33" s="5">
        <v>3940.3890000000001</v>
      </c>
      <c r="AGD33" s="5">
        <v>3940.58</v>
      </c>
      <c r="AGE33" s="5">
        <v>3444.768</v>
      </c>
      <c r="AGF33" s="5">
        <v>2882.7139999999999</v>
      </c>
      <c r="AGG33" s="5">
        <v>2350.547</v>
      </c>
      <c r="AGH33" s="5">
        <v>1969.7470000000001</v>
      </c>
      <c r="AGI33" s="5">
        <v>1591.5540000000001</v>
      </c>
      <c r="AGJ33" s="5">
        <v>1195.307</v>
      </c>
      <c r="AGK33" s="5">
        <v>749.98400000000004</v>
      </c>
      <c r="AGL33" s="5">
        <v>458.49299999999999</v>
      </c>
      <c r="AGM33" s="5">
        <v>166.625</v>
      </c>
      <c r="AGN33" s="5">
        <v>55.112000000000002</v>
      </c>
      <c r="AGO33" s="5">
        <v>11.786</v>
      </c>
      <c r="AGP33" s="5">
        <v>1.2290000000000001</v>
      </c>
      <c r="AGQ33" s="5">
        <v>7054.6710000000003</v>
      </c>
      <c r="AGR33" s="5">
        <v>7022.6580000000004</v>
      </c>
      <c r="AGS33" s="5">
        <v>6816.2060000000001</v>
      </c>
      <c r="AGT33" s="5">
        <v>6373.0060000000003</v>
      </c>
      <c r="AGU33" s="5">
        <v>6007.9279999999999</v>
      </c>
      <c r="AGV33" s="5">
        <v>5972.1840000000002</v>
      </c>
      <c r="AGW33" s="5">
        <v>6054.0069999999996</v>
      </c>
      <c r="AGX33" s="5">
        <v>5850.6930000000002</v>
      </c>
      <c r="AGY33" s="5">
        <v>4562.5219999999999</v>
      </c>
      <c r="AGZ33" s="5">
        <v>4064.7350000000001</v>
      </c>
      <c r="AHA33" s="5">
        <v>3899.6959999999999</v>
      </c>
      <c r="AHB33" s="5">
        <v>3724.0610000000001</v>
      </c>
      <c r="AHC33" s="5">
        <v>3599.5210000000002</v>
      </c>
      <c r="AHD33" s="5">
        <v>2967.41</v>
      </c>
      <c r="AHE33" s="5">
        <v>2249.7199999999998</v>
      </c>
      <c r="AHF33" s="5">
        <v>1534.0740000000001</v>
      </c>
      <c r="AHG33" s="5">
        <v>941.30700000000002</v>
      </c>
      <c r="AHH33" s="5">
        <v>457.49299999999999</v>
      </c>
      <c r="AHI33" s="5">
        <v>158.54499999999999</v>
      </c>
      <c r="AHJ33" s="5">
        <v>32.152999999999999</v>
      </c>
      <c r="AHK33" s="5">
        <v>3.7759999999999998</v>
      </c>
      <c r="AHL33" s="5">
        <v>4516.2520000000004</v>
      </c>
      <c r="AHM33" s="5">
        <v>3725.71</v>
      </c>
      <c r="AHN33" s="5">
        <v>2920.5340000000001</v>
      </c>
      <c r="AHO33" s="5">
        <v>8701.0920000000006</v>
      </c>
      <c r="AHP33" s="5">
        <v>8416.5949999999993</v>
      </c>
      <c r="AHQ33" s="5">
        <v>8094.5349999999999</v>
      </c>
      <c r="AHR33" s="5">
        <v>12273.115</v>
      </c>
      <c r="AHS33" s="5">
        <v>9598.277</v>
      </c>
      <c r="AHT33" s="5">
        <v>8577.8240000000005</v>
      </c>
      <c r="AHU33" s="5">
        <v>13097.913</v>
      </c>
      <c r="AHV33" s="5">
        <v>12338.438</v>
      </c>
      <c r="AHW33" s="5">
        <v>12254.759</v>
      </c>
      <c r="AHX33" s="25">
        <v>5.9658170835670701</v>
      </c>
      <c r="AHY33" s="25">
        <v>3.74982030286297</v>
      </c>
      <c r="AHZ33" s="25">
        <v>0.38374814526068102</v>
      </c>
      <c r="AIA33" s="25">
        <v>7.5476537449706402</v>
      </c>
      <c r="AIB33" s="25">
        <v>4.7396679897526797</v>
      </c>
      <c r="AIC33" s="25">
        <v>0.55546441510336497</v>
      </c>
      <c r="AID33" s="25">
        <v>8.6303948481841104</v>
      </c>
      <c r="AIE33" s="25">
        <v>5.7061649272206303</v>
      </c>
      <c r="AIF33" s="25">
        <v>0.70566986294588196</v>
      </c>
      <c r="AIG33" s="25">
        <v>12.506855966540201</v>
      </c>
      <c r="AIH33" s="25">
        <v>8.3313845577055101</v>
      </c>
      <c r="AII33" s="25">
        <v>1.2077752754689599</v>
      </c>
      <c r="AIJ33" s="25">
        <v>7.8437513763300499</v>
      </c>
      <c r="AIK33" s="25">
        <v>5.24042498129592</v>
      </c>
      <c r="AIL33" s="25">
        <v>0.73579100791005303</v>
      </c>
      <c r="AIM33" s="25">
        <v>8.9175757064158905</v>
      </c>
      <c r="AIN33" s="25">
        <v>5.9362206652963598</v>
      </c>
      <c r="AIO33" s="25">
        <v>0.94137170346049703</v>
      </c>
      <c r="AIP33" s="25">
        <v>10.3625299384704</v>
      </c>
      <c r="AIQ33" s="25">
        <v>7.0702559224418504</v>
      </c>
      <c r="AIR33" s="25">
        <v>1.1587033767492401</v>
      </c>
      <c r="AIS33" s="25">
        <v>15.0529880599699</v>
      </c>
      <c r="AIT33" s="25">
        <v>10.5165219538851</v>
      </c>
      <c r="AIU33" s="25">
        <v>2.00799870280134</v>
      </c>
      <c r="AIV33" s="31">
        <v>58.211392457300498</v>
      </c>
      <c r="AIW33" s="25">
        <v>56.707798799687801</v>
      </c>
      <c r="AIX33" s="25">
        <v>54.0919384230574</v>
      </c>
      <c r="AIY33" s="25">
        <v>54.214480953322301</v>
      </c>
      <c r="AIZ33" s="25">
        <v>54.021812865797003</v>
      </c>
      <c r="AJA33" s="26">
        <v>54.521817650217997</v>
      </c>
      <c r="AJB33" s="25">
        <v>71.787678972552499</v>
      </c>
      <c r="AJC33" s="25">
        <v>76.342587997879605</v>
      </c>
      <c r="AJD33" s="25">
        <v>84.870431556532395</v>
      </c>
      <c r="AJE33" s="25">
        <v>84.452563672237801</v>
      </c>
      <c r="AJF33" s="25">
        <v>85.110411322966399</v>
      </c>
      <c r="AJG33" s="25">
        <v>83.412814006944998</v>
      </c>
      <c r="AJH33" s="25">
        <v>82.703285848997396</v>
      </c>
      <c r="AJI33" s="25">
        <v>82.6217389257219</v>
      </c>
      <c r="AJJ33" s="25">
        <v>83.010561015476597</v>
      </c>
      <c r="AJK33" s="25">
        <v>79.240894098101904</v>
      </c>
      <c r="AJL33" s="25">
        <v>71.742964673949501</v>
      </c>
      <c r="AJM33" s="25">
        <v>63.2379198257483</v>
      </c>
      <c r="AJN33" s="25">
        <v>59.614707151723003</v>
      </c>
      <c r="AJO33" s="25">
        <v>62.379021391598997</v>
      </c>
      <c r="AJP33" s="25">
        <v>64.616387770813901</v>
      </c>
      <c r="AJQ33" s="25">
        <v>64.758284282638101</v>
      </c>
      <c r="AJR33" s="25">
        <v>59.800330319415103</v>
      </c>
      <c r="AJS33" s="25">
        <v>56.401131575833197</v>
      </c>
      <c r="AJT33" s="25">
        <v>55.524270163769103</v>
      </c>
      <c r="AJU33" s="25">
        <v>56.305697886679702</v>
      </c>
      <c r="AJV33" s="25">
        <v>56.947145032190697</v>
      </c>
      <c r="AJW33" s="25">
        <v>56.826960367839298</v>
      </c>
      <c r="AJX33" s="25">
        <v>55.762732325928198</v>
      </c>
      <c r="AJY33" s="25">
        <v>54.776637524789102</v>
      </c>
      <c r="AJZ33" s="25">
        <v>53.937047637143003</v>
      </c>
      <c r="AKA33" s="25">
        <v>53.738476440389903</v>
      </c>
      <c r="AKB33" s="25">
        <v>55.677589770580802</v>
      </c>
      <c r="AKC33" s="25">
        <v>57.450191687762903</v>
      </c>
      <c r="AKD33" s="25">
        <v>58.642856049595501</v>
      </c>
      <c r="AKE33" s="25">
        <v>59.560166715464703</v>
      </c>
      <c r="AKF33" s="25">
        <v>60.881022674889003</v>
      </c>
      <c r="AKG33" s="25">
        <v>74.505856228935301</v>
      </c>
      <c r="AKH33" s="25">
        <v>74.323516512197898</v>
      </c>
      <c r="AKI33" s="25">
        <v>74.590373336539699</v>
      </c>
      <c r="AKJ33" s="25">
        <v>70.670624185014105</v>
      </c>
      <c r="AKK33" s="25">
        <v>63.300239067372303</v>
      </c>
      <c r="AKL33" s="25">
        <v>55.2473243228049</v>
      </c>
      <c r="AKM33" s="25">
        <v>51.964432915945999</v>
      </c>
      <c r="AKN33" s="25">
        <v>54.094107957571701</v>
      </c>
      <c r="AKO33" s="25">
        <v>55.839566974415703</v>
      </c>
      <c r="AKP33" s="25">
        <v>55.168899777497501</v>
      </c>
      <c r="AKQ33" s="25">
        <v>49.602527751311499</v>
      </c>
      <c r="AKR33" s="25">
        <v>45.597103690770403</v>
      </c>
      <c r="AKS33" s="25">
        <v>43.9016346414978</v>
      </c>
      <c r="AKT33" s="25">
        <v>43.279832008470102</v>
      </c>
      <c r="AKU33" s="25">
        <v>42.170070498794701</v>
      </c>
      <c r="AKV33" s="25">
        <v>40.227574858173703</v>
      </c>
      <c r="AKW33" s="25">
        <v>38.025973162299799</v>
      </c>
      <c r="AKX33" s="25">
        <v>36.182660242465602</v>
      </c>
      <c r="AKY33" s="25">
        <v>34.681021345585599</v>
      </c>
      <c r="AKZ33" s="25">
        <v>33.377118132765297</v>
      </c>
      <c r="ALA33" s="25">
        <v>32.448477816522598</v>
      </c>
      <c r="ALB33" s="25">
        <v>31.464346892076801</v>
      </c>
      <c r="ALC33" s="25">
        <v>30.444115577151699</v>
      </c>
      <c r="ALD33" s="25">
        <v>29.505418046521001</v>
      </c>
      <c r="ALE33" s="25">
        <v>28.770557852199602</v>
      </c>
      <c r="ALF33" s="25">
        <v>8.1974296200621701</v>
      </c>
      <c r="ALG33" s="25">
        <v>8.2982224135239999</v>
      </c>
      <c r="ALH33" s="25">
        <v>8.4201876789369905</v>
      </c>
      <c r="ALI33" s="25">
        <v>8.5702699130877296</v>
      </c>
      <c r="ALJ33" s="25">
        <v>8.44272560657725</v>
      </c>
      <c r="ALK33" s="25">
        <v>7.9905955029434104</v>
      </c>
      <c r="ALL33" s="25">
        <v>7.6502742357770002</v>
      </c>
      <c r="ALM33" s="25">
        <v>8.2849134340273292</v>
      </c>
      <c r="ALN33" s="25">
        <v>8.7768207963982494</v>
      </c>
      <c r="ALO33" s="25">
        <v>9.5893845051405506</v>
      </c>
      <c r="ALP33" s="25">
        <v>10.197802568103601</v>
      </c>
      <c r="ALQ33" s="25">
        <v>10.8040278850628</v>
      </c>
      <c r="ALR33" s="25">
        <v>11.622635522271301</v>
      </c>
      <c r="ALS33" s="25">
        <v>13.0258658782097</v>
      </c>
      <c r="ALT33" s="25">
        <v>14.777074533396</v>
      </c>
      <c r="ALU33" s="25">
        <v>16.599385509665598</v>
      </c>
      <c r="ALV33" s="25">
        <v>17.736759163628399</v>
      </c>
      <c r="ALW33" s="25">
        <v>18.5939772823235</v>
      </c>
      <c r="ALX33" s="25">
        <v>19.256026291557301</v>
      </c>
      <c r="ALY33" s="25">
        <v>20.361358307624599</v>
      </c>
      <c r="ALZ33" s="25">
        <v>23.229111954058201</v>
      </c>
      <c r="AMA33" s="25">
        <v>25.985844795686099</v>
      </c>
      <c r="AMB33" s="25">
        <v>28.198740472443799</v>
      </c>
      <c r="AMC33" s="25">
        <v>30.054748668943802</v>
      </c>
      <c r="AMD33" s="25">
        <v>32.110464822689401</v>
      </c>
    </row>
    <row r="34" spans="1:1018">
      <c r="A34" s="6" t="s">
        <v>92</v>
      </c>
      <c r="B34" s="5">
        <v>6972.4120000000003</v>
      </c>
      <c r="C34" s="5">
        <v>7160.7690000000002</v>
      </c>
      <c r="D34" s="5">
        <v>7342.9719999999998</v>
      </c>
      <c r="E34" s="5">
        <v>7519.9669999999996</v>
      </c>
      <c r="F34" s="5">
        <v>7693.3789999999999</v>
      </c>
      <c r="G34" s="5">
        <v>7865.1819999999998</v>
      </c>
      <c r="H34" s="5">
        <v>8035.085</v>
      </c>
      <c r="I34" s="5">
        <v>8204.9120000000003</v>
      </c>
      <c r="J34" s="5">
        <v>8381.26</v>
      </c>
      <c r="K34" s="5">
        <v>8572.616</v>
      </c>
      <c r="L34" s="5">
        <v>8785.1380000000008</v>
      </c>
      <c r="M34" s="5">
        <v>9021.0990000000002</v>
      </c>
      <c r="N34" s="5">
        <v>9279.2090000000007</v>
      </c>
      <c r="O34" s="5">
        <v>9557.39</v>
      </c>
      <c r="P34" s="5">
        <v>9851.9410000000007</v>
      </c>
      <c r="Q34" s="5">
        <v>10159.692999999999</v>
      </c>
      <c r="R34" s="5">
        <v>10479.432000000001</v>
      </c>
      <c r="S34" s="5">
        <v>10810.656000000001</v>
      </c>
      <c r="T34" s="5">
        <v>11151.394</v>
      </c>
      <c r="U34" s="5">
        <v>11499.449000000001</v>
      </c>
      <c r="V34" s="5">
        <v>11852.484</v>
      </c>
      <c r="W34" s="5">
        <v>12214.370999999999</v>
      </c>
      <c r="X34" s="5">
        <v>12583.916999999999</v>
      </c>
      <c r="Y34" s="5">
        <v>12948.137000000001</v>
      </c>
      <c r="Z34" s="5">
        <v>13289.867</v>
      </c>
      <c r="AA34" s="5">
        <v>13599.537</v>
      </c>
      <c r="AB34" s="5">
        <v>13865.898999999999</v>
      </c>
      <c r="AC34" s="5">
        <v>14099.293</v>
      </c>
      <c r="AD34" s="5">
        <v>14337.816999999999</v>
      </c>
      <c r="AE34" s="5">
        <v>14633.764999999999</v>
      </c>
      <c r="AF34" s="5">
        <v>15022.419</v>
      </c>
      <c r="AG34" s="5">
        <v>15520.710999999999</v>
      </c>
      <c r="AH34" s="5">
        <v>16111.683000000001</v>
      </c>
      <c r="AI34" s="5">
        <v>16755.233</v>
      </c>
      <c r="AJ34" s="5">
        <v>17393.213</v>
      </c>
      <c r="AK34" s="5">
        <v>17983.741000000002</v>
      </c>
      <c r="AL34" s="5">
        <v>18512.965</v>
      </c>
      <c r="AM34" s="5">
        <v>18993.936000000002</v>
      </c>
      <c r="AN34" s="5">
        <v>19444.066999999999</v>
      </c>
      <c r="AO34" s="5">
        <v>19891.813999999998</v>
      </c>
      <c r="AP34" s="5">
        <v>20357.777999999998</v>
      </c>
      <c r="AQ34" s="5">
        <v>20845.705000000002</v>
      </c>
      <c r="AR34" s="5">
        <v>21347.814999999999</v>
      </c>
      <c r="AS34" s="5">
        <v>21859.881000000001</v>
      </c>
      <c r="AT34" s="5">
        <v>22374.449000000001</v>
      </c>
      <c r="AU34" s="5">
        <v>22886.15</v>
      </c>
      <c r="AV34" s="5">
        <v>23394.462</v>
      </c>
      <c r="AW34" s="5">
        <v>23901.858</v>
      </c>
      <c r="AX34" s="5">
        <v>24409.401999999998</v>
      </c>
      <c r="AY34" s="5">
        <v>24918.85</v>
      </c>
      <c r="AZ34" s="5">
        <v>25431.453000000001</v>
      </c>
      <c r="BA34" s="5">
        <v>25947.258999999998</v>
      </c>
      <c r="BB34" s="5">
        <v>26465.702000000001</v>
      </c>
      <c r="BC34" s="5">
        <v>26986.677</v>
      </c>
      <c r="BD34" s="5">
        <v>27509.976999999999</v>
      </c>
      <c r="BE34" s="5">
        <v>28035.35</v>
      </c>
      <c r="BF34" s="5">
        <v>28562.71</v>
      </c>
      <c r="BG34" s="5">
        <v>29091.797999999999</v>
      </c>
      <c r="BH34" s="5">
        <v>29621.929</v>
      </c>
      <c r="BI34" s="5">
        <v>30152.267</v>
      </c>
      <c r="BJ34" s="5">
        <v>30682.077000000001</v>
      </c>
      <c r="BK34" s="5">
        <v>31210.987000000001</v>
      </c>
      <c r="BL34" s="5">
        <v>31738.768</v>
      </c>
      <c r="BM34" s="5">
        <v>32265.093000000001</v>
      </c>
      <c r="BN34" s="5">
        <v>32789.69</v>
      </c>
      <c r="BO34" s="5">
        <v>33312.290999999997</v>
      </c>
      <c r="BP34" s="5">
        <v>33832.599000000002</v>
      </c>
      <c r="BQ34" s="5">
        <v>34350.339999999997</v>
      </c>
      <c r="BR34" s="5">
        <v>34865.267</v>
      </c>
      <c r="BS34" s="5">
        <v>35377.165000000001</v>
      </c>
      <c r="BT34" s="5">
        <v>35885.822999999997</v>
      </c>
      <c r="BU34" s="5">
        <v>36391.006999999998</v>
      </c>
      <c r="BV34" s="5">
        <v>36892.542999999998</v>
      </c>
      <c r="BW34" s="5">
        <v>37390.375</v>
      </c>
      <c r="BX34" s="5">
        <v>37884.523999999998</v>
      </c>
      <c r="BY34" s="5">
        <v>38374.934000000001</v>
      </c>
      <c r="BZ34" s="5">
        <v>38861.491999999998</v>
      </c>
      <c r="CA34" s="5">
        <v>39343.983</v>
      </c>
      <c r="CB34" s="5">
        <v>39822.154000000002</v>
      </c>
      <c r="CC34" s="5">
        <v>40295.722000000002</v>
      </c>
      <c r="CD34" s="5">
        <v>40764.42</v>
      </c>
      <c r="CE34" s="5">
        <v>41228.082999999999</v>
      </c>
      <c r="CF34" s="5">
        <v>41686.618000000002</v>
      </c>
      <c r="CG34" s="5">
        <v>42139.862999999998</v>
      </c>
      <c r="CH34" s="5">
        <v>42587.678999999996</v>
      </c>
      <c r="CI34" s="5">
        <v>43029.938999999998</v>
      </c>
      <c r="CJ34" s="5">
        <v>43466.493000000002</v>
      </c>
      <c r="CK34" s="5">
        <v>43897.214</v>
      </c>
      <c r="CL34" s="5">
        <v>44322.101000000002</v>
      </c>
      <c r="CM34" s="5">
        <v>44741.201000000001</v>
      </c>
      <c r="CN34" s="5">
        <v>45154.499000000003</v>
      </c>
      <c r="CO34" s="5">
        <v>45561.930999999997</v>
      </c>
      <c r="CP34" s="5">
        <v>45963.324999999997</v>
      </c>
      <c r="CQ34" s="5">
        <v>46358.430999999997</v>
      </c>
      <c r="CR34" s="5">
        <v>46746.951999999997</v>
      </c>
      <c r="CS34" s="5">
        <v>47128.631000000001</v>
      </c>
      <c r="CT34" s="5">
        <v>47503.313999999998</v>
      </c>
      <c r="CU34" s="5">
        <v>47870.945</v>
      </c>
      <c r="CV34" s="5">
        <v>48231.464999999997</v>
      </c>
      <c r="CW34" s="5">
        <v>48584.858</v>
      </c>
      <c r="CX34" s="5">
        <v>48931.1</v>
      </c>
      <c r="CY34" s="5">
        <v>49270.148999999998</v>
      </c>
      <c r="CZ34" s="5">
        <v>49601.88</v>
      </c>
      <c r="DA34" s="5">
        <v>49926.146999999997</v>
      </c>
      <c r="DB34" s="5">
        <v>50242.684000000001</v>
      </c>
      <c r="DC34" s="5">
        <v>50551.347999999998</v>
      </c>
      <c r="DD34" s="5">
        <v>50852.067000000003</v>
      </c>
      <c r="DE34" s="5">
        <v>51144.88</v>
      </c>
      <c r="DF34" s="5">
        <v>51429.936999999998</v>
      </c>
      <c r="DG34" s="5">
        <v>51707.464999999997</v>
      </c>
      <c r="DH34" s="5">
        <v>51977.631999999998</v>
      </c>
      <c r="DI34" s="5">
        <v>52240.523999999998</v>
      </c>
      <c r="DJ34" s="5">
        <v>52496.152999999998</v>
      </c>
      <c r="DK34" s="5">
        <v>52744.459000000003</v>
      </c>
      <c r="DL34" s="5">
        <v>52985.432000000001</v>
      </c>
      <c r="DM34" s="5">
        <v>53219.052000000003</v>
      </c>
      <c r="DN34" s="5">
        <v>53445.360999999997</v>
      </c>
      <c r="DO34" s="5">
        <v>53664.464</v>
      </c>
      <c r="DP34" s="5">
        <v>53876.525000000001</v>
      </c>
      <c r="DQ34" s="5">
        <v>54081.754999999997</v>
      </c>
      <c r="DR34" s="5">
        <v>54280.42</v>
      </c>
      <c r="DS34" s="5">
        <v>6680.9359999999997</v>
      </c>
      <c r="DT34" s="5">
        <v>6883.3459999999995</v>
      </c>
      <c r="DU34" s="5">
        <v>7089.4939999999997</v>
      </c>
      <c r="DV34" s="5">
        <v>7295.6859999999997</v>
      </c>
      <c r="DW34" s="5">
        <v>7497.0169999999998</v>
      </c>
      <c r="DX34" s="5">
        <v>7690.625</v>
      </c>
      <c r="DY34" s="5">
        <v>7874.6790000000001</v>
      </c>
      <c r="DZ34" s="5">
        <v>8052.16</v>
      </c>
      <c r="EA34" s="5">
        <v>8231.0589999999993</v>
      </c>
      <c r="EB34" s="5">
        <v>8422.3259999999991</v>
      </c>
      <c r="EC34" s="5">
        <v>8633.9750000000004</v>
      </c>
      <c r="ED34" s="5">
        <v>8868.3580000000002</v>
      </c>
      <c r="EE34" s="5">
        <v>9123.5310000000009</v>
      </c>
      <c r="EF34" s="5">
        <v>9397.6970000000001</v>
      </c>
      <c r="EG34" s="5">
        <v>9687.4069999999992</v>
      </c>
      <c r="EH34" s="5">
        <v>9989.6489999999994</v>
      </c>
      <c r="EI34" s="5">
        <v>10303.641</v>
      </c>
      <c r="EJ34" s="5">
        <v>10628.923000000001</v>
      </c>
      <c r="EK34" s="5">
        <v>10962.936</v>
      </c>
      <c r="EL34" s="5">
        <v>11302.611999999999</v>
      </c>
      <c r="EM34" s="5">
        <v>11645.105</v>
      </c>
      <c r="EN34" s="5">
        <v>11993.807000000001</v>
      </c>
      <c r="EO34" s="5">
        <v>12348.004999999999</v>
      </c>
      <c r="EP34" s="5">
        <v>12696.366</v>
      </c>
      <c r="EQ34" s="5">
        <v>13023.971</v>
      </c>
      <c r="ER34" s="5">
        <v>13322.742</v>
      </c>
      <c r="ES34" s="5">
        <v>13582.225</v>
      </c>
      <c r="ET34" s="5">
        <v>13811.949000000001</v>
      </c>
      <c r="EU34" s="5">
        <v>14047.922</v>
      </c>
      <c r="EV34" s="5">
        <v>14339.392</v>
      </c>
      <c r="EW34" s="5">
        <v>14719.558000000001</v>
      </c>
      <c r="EX34" s="5">
        <v>15204.593999999999</v>
      </c>
      <c r="EY34" s="5">
        <v>15778.329</v>
      </c>
      <c r="EZ34" s="5">
        <v>16401.828000000001</v>
      </c>
      <c r="FA34" s="5">
        <v>17018.736000000001</v>
      </c>
      <c r="FB34" s="5">
        <v>17588.527999999998</v>
      </c>
      <c r="FC34" s="5">
        <v>18097.667000000001</v>
      </c>
      <c r="FD34" s="5">
        <v>18558.852999999999</v>
      </c>
      <c r="FE34" s="5">
        <v>18989.537</v>
      </c>
      <c r="FF34" s="5">
        <v>19417.974999999999</v>
      </c>
      <c r="FG34" s="5">
        <v>19864.724999999999</v>
      </c>
      <c r="FH34" s="5">
        <v>20333.646000000001</v>
      </c>
      <c r="FI34" s="5">
        <v>20817.148000000001</v>
      </c>
      <c r="FJ34" s="5">
        <v>21310.927</v>
      </c>
      <c r="FK34" s="5">
        <v>21807.387999999999</v>
      </c>
      <c r="FL34" s="5">
        <v>22301.102999999999</v>
      </c>
      <c r="FM34" s="5">
        <v>22791.489000000001</v>
      </c>
      <c r="FN34" s="5">
        <v>23281.161</v>
      </c>
      <c r="FO34" s="5">
        <v>23771.488000000001</v>
      </c>
      <c r="FP34" s="5">
        <v>24264.687000000002</v>
      </c>
      <c r="FQ34" s="5">
        <v>24762.309000000001</v>
      </c>
      <c r="FR34" s="5">
        <v>25264.569</v>
      </c>
      <c r="FS34" s="5">
        <v>25770.751</v>
      </c>
      <c r="FT34" s="5">
        <v>26280.407999999999</v>
      </c>
      <c r="FU34" s="5">
        <v>26792.784</v>
      </c>
      <c r="FV34" s="5">
        <v>27307.244999999999</v>
      </c>
      <c r="FW34" s="5">
        <v>27823.589</v>
      </c>
      <c r="FX34" s="5">
        <v>28341.691999999999</v>
      </c>
      <c r="FY34" s="5">
        <v>28861.089</v>
      </c>
      <c r="FZ34" s="5">
        <v>29381.223999999998</v>
      </c>
      <c r="GA34" s="5">
        <v>29901.64</v>
      </c>
      <c r="GB34" s="5">
        <v>30421.974999999999</v>
      </c>
      <c r="GC34" s="5">
        <v>30941.956999999999</v>
      </c>
      <c r="GD34" s="5">
        <v>31461.267</v>
      </c>
      <c r="GE34" s="5">
        <v>31979.625</v>
      </c>
      <c r="GF34" s="5">
        <v>32496.745999999999</v>
      </c>
      <c r="GG34" s="5">
        <v>33012.324999999997</v>
      </c>
      <c r="GH34" s="5">
        <v>33526.11</v>
      </c>
      <c r="GI34" s="5">
        <v>34037.855000000003</v>
      </c>
      <c r="GJ34" s="5">
        <v>34547.334000000003</v>
      </c>
      <c r="GK34" s="5">
        <v>35054.307999999997</v>
      </c>
      <c r="GL34" s="5">
        <v>35558.544999999998</v>
      </c>
      <c r="GM34" s="5">
        <v>36059.85</v>
      </c>
      <c r="GN34" s="5">
        <v>36558.076000000001</v>
      </c>
      <c r="GO34" s="5">
        <v>37053.139000000003</v>
      </c>
      <c r="GP34" s="5">
        <v>37544.908000000003</v>
      </c>
      <c r="GQ34" s="5">
        <v>38033.218999999997</v>
      </c>
      <c r="GR34" s="5">
        <v>38517.853999999999</v>
      </c>
      <c r="GS34" s="5">
        <v>38998.563999999998</v>
      </c>
      <c r="GT34" s="5">
        <v>39475.093000000001</v>
      </c>
      <c r="GU34" s="5">
        <v>39947.197999999997</v>
      </c>
      <c r="GV34" s="5">
        <v>40414.690999999999</v>
      </c>
      <c r="GW34" s="5">
        <v>40877.396000000001</v>
      </c>
      <c r="GX34" s="5">
        <v>41335.161</v>
      </c>
      <c r="GY34" s="5">
        <v>41787.805</v>
      </c>
      <c r="GZ34" s="5">
        <v>42235.197999999997</v>
      </c>
      <c r="HA34" s="5">
        <v>42677.135999999999</v>
      </c>
      <c r="HB34" s="5">
        <v>43113.447</v>
      </c>
      <c r="HC34" s="5">
        <v>43543.995999999999</v>
      </c>
      <c r="HD34" s="5">
        <v>43968.663999999997</v>
      </c>
      <c r="HE34" s="5">
        <v>44387.307000000001</v>
      </c>
      <c r="HF34" s="5">
        <v>44799.777000000002</v>
      </c>
      <c r="HG34" s="5">
        <v>45205.892</v>
      </c>
      <c r="HH34" s="5">
        <v>45605.381000000001</v>
      </c>
      <c r="HI34" s="5">
        <v>45997.951000000001</v>
      </c>
      <c r="HJ34" s="5">
        <v>46383.358</v>
      </c>
      <c r="HK34" s="5">
        <v>46761.406999999999</v>
      </c>
      <c r="HL34" s="5">
        <v>47131.998</v>
      </c>
      <c r="HM34" s="5">
        <v>47495.017999999996</v>
      </c>
      <c r="HN34" s="5">
        <v>47850.39</v>
      </c>
      <c r="HO34" s="5">
        <v>48198.05</v>
      </c>
      <c r="HP34" s="5">
        <v>48537.908000000003</v>
      </c>
      <c r="HQ34" s="5">
        <v>48869.853000000003</v>
      </c>
      <c r="HR34" s="5">
        <v>49193.694000000003</v>
      </c>
      <c r="HS34" s="5">
        <v>49509.226000000002</v>
      </c>
      <c r="HT34" s="5">
        <v>49816.294000000002</v>
      </c>
      <c r="HU34" s="5">
        <v>50114.8</v>
      </c>
      <c r="HV34" s="5">
        <v>50404.762000000002</v>
      </c>
      <c r="HW34" s="5">
        <v>50686.296000000002</v>
      </c>
      <c r="HX34" s="5">
        <v>50959.618000000002</v>
      </c>
      <c r="HY34" s="5">
        <v>51224.868000000002</v>
      </c>
      <c r="HZ34" s="5">
        <v>51482.093999999997</v>
      </c>
      <c r="IA34" s="5">
        <v>51731.277000000002</v>
      </c>
      <c r="IB34" s="5">
        <v>51972.33</v>
      </c>
      <c r="IC34" s="5">
        <v>52205.178</v>
      </c>
      <c r="ID34" s="5">
        <v>52429.775999999998</v>
      </c>
      <c r="IE34" s="5">
        <v>52646.114999999998</v>
      </c>
      <c r="IF34" s="5">
        <v>52854.264000000003</v>
      </c>
      <c r="IG34" s="5">
        <v>53054.315000000002</v>
      </c>
      <c r="IH34" s="5">
        <v>53246.444000000003</v>
      </c>
      <c r="II34" s="5">
        <v>53430.853000000003</v>
      </c>
      <c r="IJ34" s="5">
        <v>13653.348</v>
      </c>
      <c r="IK34" s="5">
        <v>14044.115</v>
      </c>
      <c r="IL34" s="5">
        <v>14432.466</v>
      </c>
      <c r="IM34" s="5">
        <v>14815.653</v>
      </c>
      <c r="IN34" s="5">
        <v>15190.396000000001</v>
      </c>
      <c r="IO34" s="5">
        <v>15555.807000000001</v>
      </c>
      <c r="IP34" s="5">
        <v>15909.763999999999</v>
      </c>
      <c r="IQ34" s="5">
        <v>16257.072</v>
      </c>
      <c r="IR34" s="5">
        <v>16612.319</v>
      </c>
      <c r="IS34" s="5">
        <v>16994.941999999999</v>
      </c>
      <c r="IT34" s="5">
        <v>17419.113000000001</v>
      </c>
      <c r="IU34" s="5">
        <v>17889.456999999999</v>
      </c>
      <c r="IV34" s="5">
        <v>18402.740000000002</v>
      </c>
      <c r="IW34" s="5">
        <v>18955.087</v>
      </c>
      <c r="IX34" s="5">
        <v>19539.348000000002</v>
      </c>
      <c r="IY34" s="5">
        <v>20149.342000000001</v>
      </c>
      <c r="IZ34" s="5">
        <v>20783.073</v>
      </c>
      <c r="JA34" s="5">
        <v>21439.579000000002</v>
      </c>
      <c r="JB34" s="5">
        <v>22114.33</v>
      </c>
      <c r="JC34" s="5">
        <v>22802.061000000002</v>
      </c>
      <c r="JD34" s="5">
        <v>23497.589</v>
      </c>
      <c r="JE34" s="5">
        <v>24208.178</v>
      </c>
      <c r="JF34" s="5">
        <v>24931.921999999999</v>
      </c>
      <c r="JG34" s="5">
        <v>25644.503000000001</v>
      </c>
      <c r="JH34" s="5">
        <v>26313.838</v>
      </c>
      <c r="JI34" s="5">
        <v>26922.278999999999</v>
      </c>
      <c r="JJ34" s="5">
        <v>27448.124</v>
      </c>
      <c r="JK34" s="5">
        <v>27911.241999999998</v>
      </c>
      <c r="JL34" s="5">
        <v>28385.739000000001</v>
      </c>
      <c r="JM34" s="5">
        <v>28973.156999999999</v>
      </c>
      <c r="JN34" s="5">
        <v>29741.976999999999</v>
      </c>
      <c r="JO34" s="5">
        <v>30725.305</v>
      </c>
      <c r="JP34" s="5">
        <v>31890.011999999999</v>
      </c>
      <c r="JQ34" s="5">
        <v>33157.061000000002</v>
      </c>
      <c r="JR34" s="5">
        <v>34411.949000000001</v>
      </c>
      <c r="JS34" s="5">
        <v>35572.269</v>
      </c>
      <c r="JT34" s="5">
        <v>36610.631999999998</v>
      </c>
      <c r="JU34" s="5">
        <v>37552.788999999997</v>
      </c>
      <c r="JV34" s="5">
        <v>38433.603999999999</v>
      </c>
      <c r="JW34" s="5">
        <v>39309.788999999997</v>
      </c>
      <c r="JX34" s="5">
        <v>40222.502999999997</v>
      </c>
      <c r="JY34" s="5">
        <v>41179.351000000002</v>
      </c>
      <c r="JZ34" s="5">
        <v>42164.963000000003</v>
      </c>
      <c r="KA34" s="5">
        <v>43170.807999999997</v>
      </c>
      <c r="KB34" s="5">
        <v>44181.837</v>
      </c>
      <c r="KC34" s="5">
        <v>45187.252999999997</v>
      </c>
      <c r="KD34" s="5">
        <v>46185.951000000001</v>
      </c>
      <c r="KE34" s="5">
        <v>47183.019</v>
      </c>
      <c r="KF34" s="5">
        <v>48180.89</v>
      </c>
      <c r="KG34" s="5">
        <v>49183.536999999997</v>
      </c>
      <c r="KH34" s="5">
        <v>50193.762000000002</v>
      </c>
      <c r="KI34" s="5">
        <v>51211.828000000001</v>
      </c>
      <c r="KJ34" s="5">
        <v>52236.453000000001</v>
      </c>
      <c r="KK34" s="5">
        <v>53267.084999999999</v>
      </c>
      <c r="KL34" s="5">
        <v>54302.760999999999</v>
      </c>
      <c r="KM34" s="5">
        <v>55342.595000000001</v>
      </c>
      <c r="KN34" s="5">
        <v>56386.298999999999</v>
      </c>
      <c r="KO34" s="5">
        <v>57433.49</v>
      </c>
      <c r="KP34" s="5">
        <v>58483.017999999996</v>
      </c>
      <c r="KQ34" s="5">
        <v>59533.491000000002</v>
      </c>
      <c r="KR34" s="5">
        <v>60583.716999999997</v>
      </c>
      <c r="KS34" s="5">
        <v>61632.962</v>
      </c>
      <c r="KT34" s="5">
        <v>62680.724999999999</v>
      </c>
      <c r="KU34" s="5">
        <v>63726.36</v>
      </c>
      <c r="KV34" s="5">
        <v>64769.315000000002</v>
      </c>
      <c r="KW34" s="5">
        <v>65809.036999999997</v>
      </c>
      <c r="KX34" s="5">
        <v>66844.923999999999</v>
      </c>
      <c r="KY34" s="5">
        <v>67876.45</v>
      </c>
      <c r="KZ34" s="5">
        <v>68903.122000000003</v>
      </c>
      <c r="LA34" s="5">
        <v>69924.498999999996</v>
      </c>
      <c r="LB34" s="5">
        <v>70940.130999999994</v>
      </c>
      <c r="LC34" s="5">
        <v>71949.551999999996</v>
      </c>
      <c r="LD34" s="5">
        <v>72952.392999999996</v>
      </c>
      <c r="LE34" s="5">
        <v>73948.451000000001</v>
      </c>
      <c r="LF34" s="5">
        <v>74937.663</v>
      </c>
      <c r="LG34" s="5">
        <v>75919.842000000004</v>
      </c>
      <c r="LH34" s="5">
        <v>76894.710999999996</v>
      </c>
      <c r="LI34" s="5">
        <v>77861.837</v>
      </c>
      <c r="LJ34" s="5">
        <v>78820.717999999993</v>
      </c>
      <c r="LK34" s="5">
        <v>79770.815000000002</v>
      </c>
      <c r="LL34" s="5">
        <v>80711.618000000002</v>
      </c>
      <c r="LM34" s="5">
        <v>81642.774000000005</v>
      </c>
      <c r="LN34" s="5">
        <v>82564.013999999996</v>
      </c>
      <c r="LO34" s="5">
        <v>83475.024000000005</v>
      </c>
      <c r="LP34" s="5">
        <v>84375.483999999997</v>
      </c>
      <c r="LQ34" s="5">
        <v>85265.137000000002</v>
      </c>
      <c r="LR34" s="5">
        <v>86143.629000000001</v>
      </c>
      <c r="LS34" s="5">
        <v>87010.660999999993</v>
      </c>
      <c r="LT34" s="5">
        <v>87866.096999999994</v>
      </c>
      <c r="LU34" s="5">
        <v>88709.865000000005</v>
      </c>
      <c r="LV34" s="5">
        <v>89541.805999999997</v>
      </c>
      <c r="LW34" s="5">
        <v>90361.707999999999</v>
      </c>
      <c r="LX34" s="5">
        <v>91169.217000000004</v>
      </c>
      <c r="LY34" s="5">
        <v>91963.812000000005</v>
      </c>
      <c r="LZ34" s="5">
        <v>92744.903000000006</v>
      </c>
      <c r="MA34" s="5">
        <v>93511.989000000001</v>
      </c>
      <c r="MB34" s="5">
        <v>94264.721000000005</v>
      </c>
      <c r="MC34" s="5">
        <v>95002.942999999999</v>
      </c>
      <c r="MD34" s="5">
        <v>95726.482999999993</v>
      </c>
      <c r="ME34" s="5">
        <v>96435.248000000007</v>
      </c>
      <c r="MF34" s="5">
        <v>97129.15</v>
      </c>
      <c r="MG34" s="5">
        <v>97808.057000000001</v>
      </c>
      <c r="MH34" s="5">
        <v>98471.732999999993</v>
      </c>
      <c r="MI34" s="5">
        <v>99119.841</v>
      </c>
      <c r="MJ34" s="5">
        <v>99751.91</v>
      </c>
      <c r="MK34" s="5">
        <v>100367.64200000001</v>
      </c>
      <c r="ML34" s="5">
        <v>100966.867</v>
      </c>
      <c r="MM34" s="5">
        <v>101549.64200000001</v>
      </c>
      <c r="MN34" s="5">
        <v>102116.23299999999</v>
      </c>
      <c r="MO34" s="5">
        <v>102667.083</v>
      </c>
      <c r="MP34" s="5">
        <v>103202.5</v>
      </c>
      <c r="MQ34" s="5">
        <v>103722.618</v>
      </c>
      <c r="MR34" s="5">
        <v>104227.43</v>
      </c>
      <c r="MS34" s="5">
        <v>104716.789</v>
      </c>
      <c r="MT34" s="5">
        <v>105190.61</v>
      </c>
      <c r="MU34" s="5">
        <v>105648.82799999999</v>
      </c>
      <c r="MV34" s="5">
        <v>106091.476</v>
      </c>
      <c r="MW34" s="5">
        <v>106518.728</v>
      </c>
      <c r="MX34" s="5">
        <v>106930.84</v>
      </c>
      <c r="MY34" s="5">
        <v>107328.19899999999</v>
      </c>
      <c r="MZ34" s="5">
        <v>107711.273</v>
      </c>
      <c r="NA34" s="16">
        <v>2.609</v>
      </c>
      <c r="NB34" s="16">
        <v>2.2629999999999999</v>
      </c>
      <c r="NC34" s="16">
        <v>2.9119999999999999</v>
      </c>
      <c r="ND34" s="16">
        <v>3.0750000000000002</v>
      </c>
      <c r="NE34" s="16">
        <v>2.7210000000000001</v>
      </c>
      <c r="NF34" s="16">
        <v>1.992</v>
      </c>
      <c r="NG34" s="16">
        <v>3.58</v>
      </c>
      <c r="NH34" s="16">
        <v>2.4569999999999999</v>
      </c>
      <c r="NI34" s="16">
        <v>2.3279999999999998</v>
      </c>
      <c r="NJ34" s="16">
        <v>2.1019999999999999</v>
      </c>
      <c r="NK34" s="16">
        <v>1.9530000000000001</v>
      </c>
      <c r="NL34" s="16">
        <v>1.81</v>
      </c>
      <c r="NM34" s="16">
        <v>1.655</v>
      </c>
      <c r="NN34" s="16">
        <v>1.502</v>
      </c>
      <c r="NO34" s="16">
        <v>1.357</v>
      </c>
      <c r="NP34" s="16">
        <v>1.224</v>
      </c>
      <c r="NQ34" s="16">
        <v>1.0980000000000001</v>
      </c>
      <c r="NR34" s="16">
        <v>0.97899999999999998</v>
      </c>
      <c r="NS34" s="16">
        <v>0.86799999999999999</v>
      </c>
      <c r="NT34" s="16">
        <v>0.75900000000000001</v>
      </c>
      <c r="NU34" s="16">
        <v>0.65600000000000003</v>
      </c>
      <c r="NV34" s="16">
        <v>0.55700000000000005</v>
      </c>
      <c r="NW34" s="16">
        <v>0.46899999999999997</v>
      </c>
      <c r="NX34" s="182">
        <v>0.38700000000000001</v>
      </c>
      <c r="NY34" s="16">
        <v>52.55</v>
      </c>
      <c r="NZ34" s="16">
        <v>60.29</v>
      </c>
      <c r="OA34" s="16">
        <v>64.39</v>
      </c>
      <c r="OB34" s="16">
        <v>66.349999999999994</v>
      </c>
      <c r="OC34" s="16">
        <v>66.61</v>
      </c>
      <c r="OD34" s="16">
        <v>64.930000000000007</v>
      </c>
      <c r="OE34" s="16">
        <v>67.2</v>
      </c>
      <c r="OF34" s="16">
        <v>68.33</v>
      </c>
      <c r="OG34" s="16">
        <v>68.959999999999994</v>
      </c>
      <c r="OH34" s="16">
        <v>69.540000000000006</v>
      </c>
      <c r="OI34" s="16">
        <v>70.099999999999994</v>
      </c>
      <c r="OJ34" s="16">
        <v>70.66</v>
      </c>
      <c r="OK34" s="16">
        <v>71.22</v>
      </c>
      <c r="OL34" s="16">
        <v>71.81</v>
      </c>
      <c r="OM34" s="16">
        <v>72.41</v>
      </c>
      <c r="ON34" s="16">
        <v>73.040000000000006</v>
      </c>
      <c r="OO34" s="16">
        <v>73.680000000000007</v>
      </c>
      <c r="OP34" s="16">
        <v>74.34</v>
      </c>
      <c r="OQ34" s="16">
        <v>75.05</v>
      </c>
      <c r="OR34" s="16">
        <v>75.760000000000005</v>
      </c>
      <c r="OS34" s="16">
        <v>76.489999999999995</v>
      </c>
      <c r="OT34" s="16">
        <v>77.239999999999995</v>
      </c>
      <c r="OU34" s="16">
        <v>78.010000000000005</v>
      </c>
      <c r="OV34" s="16">
        <v>78.81</v>
      </c>
      <c r="OW34" s="16">
        <v>65.849999999999994</v>
      </c>
      <c r="OX34" s="16">
        <v>68.319999999999993</v>
      </c>
      <c r="OY34" s="16">
        <v>70.459999999999994</v>
      </c>
      <c r="OZ34" s="16">
        <v>71.87</v>
      </c>
      <c r="PA34" s="16">
        <v>71.06</v>
      </c>
      <c r="PB34" s="16">
        <v>71.33</v>
      </c>
      <c r="PC34" s="16">
        <v>71.64</v>
      </c>
      <c r="PD34" s="16">
        <v>72.42</v>
      </c>
      <c r="PE34" s="16">
        <v>73.209999999999994</v>
      </c>
      <c r="PF34" s="16">
        <v>73.97</v>
      </c>
      <c r="PG34" s="16">
        <v>74.69</v>
      </c>
      <c r="PH34" s="16">
        <v>75.38</v>
      </c>
      <c r="PI34" s="16">
        <v>76.02</v>
      </c>
      <c r="PJ34" s="16">
        <v>76.650000000000006</v>
      </c>
      <c r="PK34" s="16">
        <v>77.27</v>
      </c>
      <c r="PL34" s="16">
        <v>77.86</v>
      </c>
      <c r="PM34" s="16">
        <v>78.45</v>
      </c>
      <c r="PN34" s="16">
        <v>79.03</v>
      </c>
      <c r="PO34" s="16">
        <v>79.59</v>
      </c>
      <c r="PP34" s="16">
        <v>80.150000000000006</v>
      </c>
      <c r="PQ34" s="16">
        <v>80.7</v>
      </c>
      <c r="PR34" s="16">
        <v>81.23</v>
      </c>
      <c r="PS34" s="16">
        <v>81.77</v>
      </c>
      <c r="PT34" s="16">
        <v>82.31</v>
      </c>
      <c r="PU34" s="16">
        <v>58.543999999999997</v>
      </c>
      <c r="PV34" s="16">
        <v>64.141999999999996</v>
      </c>
      <c r="PW34" s="16">
        <v>67.325999999999993</v>
      </c>
      <c r="PX34" s="16">
        <v>69.02</v>
      </c>
      <c r="PY34" s="16">
        <v>68.77</v>
      </c>
      <c r="PZ34" s="16">
        <v>67.998999999999995</v>
      </c>
      <c r="QA34" s="16">
        <v>69.397999999999996</v>
      </c>
      <c r="QB34" s="16">
        <v>70.367999999999995</v>
      </c>
      <c r="QC34" s="16">
        <v>71.078999999999994</v>
      </c>
      <c r="QD34" s="16">
        <v>71.748999999999995</v>
      </c>
      <c r="QE34" s="16">
        <v>72.38</v>
      </c>
      <c r="QF34" s="16">
        <v>72.995000000000005</v>
      </c>
      <c r="QG34" s="16">
        <v>73.584999999999994</v>
      </c>
      <c r="QH34" s="16">
        <v>74.183999999999997</v>
      </c>
      <c r="QI34" s="16">
        <v>74.790999999999997</v>
      </c>
      <c r="QJ34" s="16">
        <v>75.397999999999996</v>
      </c>
      <c r="QK34" s="16">
        <v>76.009</v>
      </c>
      <c r="QL34" s="16">
        <v>76.638000000000005</v>
      </c>
      <c r="QM34" s="16">
        <v>77.274000000000001</v>
      </c>
      <c r="QN34" s="16">
        <v>77.915999999999997</v>
      </c>
      <c r="QO34" s="16">
        <v>78.564999999999998</v>
      </c>
      <c r="QP34" s="16">
        <v>79.209000000000003</v>
      </c>
      <c r="QQ34" s="16">
        <v>79.873000000000005</v>
      </c>
      <c r="QR34" s="16">
        <v>80.542000000000002</v>
      </c>
      <c r="QS34" s="5">
        <v>50.563000000000002</v>
      </c>
      <c r="QT34" s="5">
        <v>44.442</v>
      </c>
      <c r="QU34" s="5">
        <v>38.024000000000001</v>
      </c>
      <c r="QV34" s="5">
        <v>37.445999999999998</v>
      </c>
      <c r="QW34" s="5">
        <v>34.494</v>
      </c>
      <c r="QX34" s="5">
        <v>31.727</v>
      </c>
      <c r="QY34" s="5">
        <v>28.492000000000001</v>
      </c>
      <c r="QZ34" s="5">
        <v>24.105</v>
      </c>
      <c r="RA34" s="5">
        <v>21.137</v>
      </c>
      <c r="RB34" s="5">
        <v>18.756</v>
      </c>
      <c r="RC34" s="5">
        <v>16.766999999999999</v>
      </c>
      <c r="RD34" s="5">
        <v>15.054</v>
      </c>
      <c r="RE34" s="5">
        <v>13.615</v>
      </c>
      <c r="RF34" s="5">
        <v>12.321999999999999</v>
      </c>
      <c r="RG34" s="5">
        <v>11.164</v>
      </c>
      <c r="RH34" s="5">
        <v>10.18</v>
      </c>
      <c r="RI34" s="5">
        <v>9.3279999999999994</v>
      </c>
      <c r="RJ34" s="5">
        <v>8.5519999999999996</v>
      </c>
      <c r="RK34" s="5">
        <v>7.851</v>
      </c>
      <c r="RL34" s="5">
        <v>7.2690000000000001</v>
      </c>
      <c r="RM34" s="5">
        <v>6.7480000000000002</v>
      </c>
      <c r="RN34" s="5">
        <v>6.2869999999999999</v>
      </c>
      <c r="RO34" s="5">
        <v>5.8869999999999996</v>
      </c>
      <c r="RP34" s="5">
        <v>5.5389999999999997</v>
      </c>
      <c r="RQ34" s="5">
        <v>66.418000000000006</v>
      </c>
      <c r="RR34" s="5">
        <v>57.183</v>
      </c>
      <c r="RS34" s="5">
        <v>49.015000000000001</v>
      </c>
      <c r="RT34" s="5">
        <v>47.098999999999997</v>
      </c>
      <c r="RU34" s="5">
        <v>42.911000000000001</v>
      </c>
      <c r="RV34" s="5">
        <v>39.029000000000003</v>
      </c>
      <c r="RW34" s="5">
        <v>34.619</v>
      </c>
      <c r="RX34" s="5">
        <v>28.321000000000002</v>
      </c>
      <c r="RY34" s="5">
        <v>24.879000000000001</v>
      </c>
      <c r="RZ34" s="5">
        <v>22.126999999999999</v>
      </c>
      <c r="SA34" s="5">
        <v>19.812000000000001</v>
      </c>
      <c r="SB34" s="5">
        <v>17.811</v>
      </c>
      <c r="SC34" s="5">
        <v>16.123000000000001</v>
      </c>
      <c r="SD34" s="5">
        <v>14.597</v>
      </c>
      <c r="SE34" s="5">
        <v>13.225</v>
      </c>
      <c r="SF34" s="5">
        <v>12.058</v>
      </c>
      <c r="SG34" s="5">
        <v>11.044</v>
      </c>
      <c r="SH34" s="5">
        <v>10.118</v>
      </c>
      <c r="SI34" s="5">
        <v>9.2789999999999999</v>
      </c>
      <c r="SJ34" s="5">
        <v>8.5850000000000009</v>
      </c>
      <c r="SK34" s="5">
        <v>7.9619999999999997</v>
      </c>
      <c r="SL34" s="5">
        <v>7.41</v>
      </c>
      <c r="SM34" s="5">
        <v>6.9329999999999998</v>
      </c>
      <c r="SN34" s="5">
        <v>6.5179999999999998</v>
      </c>
      <c r="SO34" s="16">
        <v>6.35</v>
      </c>
      <c r="SP34" s="16">
        <v>6.0895000000000001</v>
      </c>
      <c r="SQ34" s="16">
        <v>5.6456999999999997</v>
      </c>
      <c r="SR34" s="16">
        <v>5.1882000000000001</v>
      </c>
      <c r="SS34" s="16">
        <v>4.7146999999999997</v>
      </c>
      <c r="ST34" s="16">
        <v>4.3994</v>
      </c>
      <c r="SU34" s="16">
        <v>4.25</v>
      </c>
      <c r="SV34" s="16">
        <v>3.6819999999999999</v>
      </c>
      <c r="SW34" s="16">
        <v>3.4458000000000002</v>
      </c>
      <c r="SX34" s="16">
        <v>3.2443</v>
      </c>
      <c r="SY34" s="16">
        <v>3.0653999999999999</v>
      </c>
      <c r="SZ34" s="16">
        <v>2.9146000000000001</v>
      </c>
      <c r="TA34" s="16">
        <v>2.7839</v>
      </c>
      <c r="TB34" s="16">
        <v>2.6667999999999998</v>
      </c>
      <c r="TC34" s="16">
        <v>2.5600999999999998</v>
      </c>
      <c r="TD34" s="16">
        <v>2.4670000000000001</v>
      </c>
      <c r="TE34" s="16">
        <v>2.3778000000000001</v>
      </c>
      <c r="TF34" s="16">
        <v>2.2961999999999998</v>
      </c>
      <c r="TG34" s="16">
        <v>2.2256999999999998</v>
      </c>
      <c r="TH34" s="16">
        <v>2.157</v>
      </c>
      <c r="TI34" s="16">
        <v>2.0933999999999999</v>
      </c>
      <c r="TJ34" s="16">
        <v>2.0337000000000001</v>
      </c>
      <c r="TK34" s="16">
        <v>1.9853000000000001</v>
      </c>
      <c r="TL34" s="16">
        <v>1.9456</v>
      </c>
      <c r="TM34" s="5">
        <v>2435.0940000000001</v>
      </c>
      <c r="TN34" s="5">
        <v>3959.893</v>
      </c>
      <c r="TO34" s="5">
        <v>2454.2950000000001</v>
      </c>
      <c r="TP34" s="5">
        <v>4245.3190000000004</v>
      </c>
      <c r="TQ34" s="5">
        <v>558.74699999999996</v>
      </c>
      <c r="TR34" s="5">
        <v>2681.5279999999998</v>
      </c>
      <c r="TS34" s="5">
        <v>4490.9009999999998</v>
      </c>
      <c r="TT34" s="5">
        <v>3081.547</v>
      </c>
      <c r="TU34" s="5">
        <v>4676.3019999999997</v>
      </c>
      <c r="TV34" s="5">
        <v>625.529</v>
      </c>
      <c r="TW34" s="5">
        <v>2983.9920000000002</v>
      </c>
      <c r="TX34" s="5">
        <v>4992.4269999999997</v>
      </c>
      <c r="TY34" s="5">
        <v>3687.5120000000002</v>
      </c>
      <c r="TZ34" s="5">
        <v>5088.3410000000003</v>
      </c>
      <c r="UA34" s="5">
        <v>666.84100000000001</v>
      </c>
      <c r="UB34" s="5">
        <v>3341.2310000000002</v>
      </c>
      <c r="UC34" s="5">
        <v>5563.4260000000004</v>
      </c>
      <c r="UD34" s="5">
        <v>4321.4660000000003</v>
      </c>
      <c r="UE34" s="5">
        <v>6197.9489999999996</v>
      </c>
      <c r="UF34" s="5">
        <v>725.27</v>
      </c>
      <c r="UG34" s="5">
        <v>3830.6329999999998</v>
      </c>
      <c r="UH34" s="5">
        <v>6257.2669999999998</v>
      </c>
      <c r="UI34" s="5">
        <v>4916.0879999999997</v>
      </c>
      <c r="UJ34" s="5">
        <v>7676.7579999999998</v>
      </c>
      <c r="UK34" s="5">
        <v>816.84299999999996</v>
      </c>
      <c r="UL34" s="5">
        <v>4225.3140000000003</v>
      </c>
      <c r="UM34" s="5">
        <v>7087.42</v>
      </c>
      <c r="UN34" s="5">
        <v>5455.0330000000004</v>
      </c>
      <c r="UO34" s="5">
        <v>9244.4680000000008</v>
      </c>
      <c r="UP34" s="5">
        <v>910.04399999999998</v>
      </c>
      <c r="UQ34" s="5">
        <v>4539.6369999999997</v>
      </c>
      <c r="UR34" s="5">
        <v>7894.4030000000002</v>
      </c>
      <c r="US34" s="5">
        <v>5929.7579999999998</v>
      </c>
      <c r="UT34" s="5">
        <v>10379.227000000001</v>
      </c>
      <c r="UU34" s="5">
        <v>998.952</v>
      </c>
      <c r="UV34" s="5">
        <v>5249.77</v>
      </c>
      <c r="UW34" s="5">
        <v>8733.9140000000007</v>
      </c>
      <c r="UX34" s="5">
        <v>7203.25</v>
      </c>
      <c r="UY34" s="5">
        <v>13281.304</v>
      </c>
      <c r="UZ34" s="5">
        <v>1104.0309999999999</v>
      </c>
      <c r="VA34" s="5">
        <v>5380.4229999999998</v>
      </c>
      <c r="VB34" s="5">
        <v>9788.9879999999994</v>
      </c>
      <c r="VC34" s="5">
        <v>7951.4470000000001</v>
      </c>
      <c r="VD34" s="5">
        <v>15716.89</v>
      </c>
      <c r="VE34" s="5">
        <v>1384.7550000000001</v>
      </c>
      <c r="VF34" s="5">
        <v>5733.857</v>
      </c>
      <c r="VG34" s="5">
        <v>10562.169</v>
      </c>
      <c r="VH34" s="5">
        <v>8694.4429999999993</v>
      </c>
      <c r="VI34" s="5">
        <v>18615.852999999999</v>
      </c>
      <c r="VJ34" s="5">
        <v>1580.931</v>
      </c>
      <c r="VK34" s="5">
        <v>6055.8140000000003</v>
      </c>
      <c r="VL34" s="5">
        <v>11045.018</v>
      </c>
      <c r="VM34" s="5">
        <v>9698.7330000000002</v>
      </c>
      <c r="VN34" s="5">
        <v>21494.822</v>
      </c>
      <c r="VO34" s="5">
        <v>1899.375</v>
      </c>
      <c r="VP34" s="5">
        <v>6341.4989999999998</v>
      </c>
      <c r="VQ34" s="5">
        <v>11729.517</v>
      </c>
      <c r="VR34" s="5">
        <v>10470.091</v>
      </c>
      <c r="VS34" s="5">
        <v>24293.425999999999</v>
      </c>
      <c r="VT34" s="5">
        <v>2508.0619999999999</v>
      </c>
      <c r="VU34" s="5">
        <v>6602.0469999999996</v>
      </c>
      <c r="VV34" s="5">
        <v>12344.812</v>
      </c>
      <c r="VW34" s="5">
        <v>10967.418</v>
      </c>
      <c r="VX34" s="5">
        <v>27409.603999999999</v>
      </c>
      <c r="VY34" s="5">
        <v>3259.8359999999998</v>
      </c>
      <c r="VZ34" s="5">
        <v>6809.5290000000005</v>
      </c>
      <c r="WA34" s="5">
        <v>12894.33</v>
      </c>
      <c r="WB34" s="5">
        <v>11654.735000000001</v>
      </c>
      <c r="WC34" s="5">
        <v>30334.116000000002</v>
      </c>
      <c r="WD34" s="5">
        <v>4116.3270000000002</v>
      </c>
      <c r="WE34" s="5">
        <v>6971.14</v>
      </c>
      <c r="WF34" s="5">
        <v>13365.15</v>
      </c>
      <c r="WG34" s="5">
        <v>12271.635</v>
      </c>
      <c r="WH34" s="5">
        <v>33311.661999999997</v>
      </c>
      <c r="WI34" s="5">
        <v>5020.5439999999999</v>
      </c>
      <c r="WJ34" s="25">
        <v>17.8351419739686</v>
      </c>
      <c r="WK34" s="25">
        <v>29.003091402929201</v>
      </c>
      <c r="WL34" s="25">
        <v>17.975774147117601</v>
      </c>
      <c r="WM34" s="25">
        <v>49.069385765308297</v>
      </c>
      <c r="WN34" s="25">
        <v>31.0936116181906</v>
      </c>
      <c r="WO34" s="25">
        <v>6.1873688416936297</v>
      </c>
      <c r="WP34" s="25">
        <v>4.0923808577939997</v>
      </c>
      <c r="WQ34" s="25">
        <v>0.43464797059299998</v>
      </c>
      <c r="WR34" s="25">
        <v>17.238115643887799</v>
      </c>
      <c r="WS34" s="25">
        <v>28.869611200498898</v>
      </c>
      <c r="WT34" s="25">
        <v>19.809624791565</v>
      </c>
      <c r="WU34" s="25">
        <v>49.871080298180601</v>
      </c>
      <c r="WV34" s="25">
        <v>30.061455506615602</v>
      </c>
      <c r="WW34" s="25">
        <v>5.8532675289684404</v>
      </c>
      <c r="WX34" s="25">
        <v>4.0211928574325997</v>
      </c>
      <c r="WY34" s="25">
        <v>0.50466684242096904</v>
      </c>
      <c r="WZ34" s="25">
        <v>17.130562273750702</v>
      </c>
      <c r="XA34" s="25">
        <v>28.660626979111999</v>
      </c>
      <c r="XB34" s="25">
        <v>21.1693442714333</v>
      </c>
      <c r="XC34" s="25">
        <v>50.3805963024638</v>
      </c>
      <c r="XD34" s="25">
        <v>29.211252031030501</v>
      </c>
      <c r="XE34" s="25">
        <v>5.5616379548143504</v>
      </c>
      <c r="XF34" s="25">
        <v>3.8282144446734998</v>
      </c>
      <c r="XG34" s="25">
        <v>0.54747908231607401</v>
      </c>
      <c r="XH34" s="25">
        <v>16.582333060801702</v>
      </c>
      <c r="XI34" s="25">
        <v>27.6109562287443</v>
      </c>
      <c r="XJ34" s="25">
        <v>21.447181749160801</v>
      </c>
      <c r="XK34" s="25">
        <v>52.207238330661099</v>
      </c>
      <c r="XL34" s="25">
        <v>30.760056581500301</v>
      </c>
      <c r="XM34" s="25">
        <v>5.3393406097330596</v>
      </c>
      <c r="XN34" s="25">
        <v>3.5994723797928501</v>
      </c>
      <c r="XO34" s="25">
        <v>0.55833585037168898</v>
      </c>
      <c r="XP34" s="25">
        <v>16.3022384977454</v>
      </c>
      <c r="XQ34" s="25">
        <v>26.629400148245001</v>
      </c>
      <c r="XR34" s="25">
        <v>20.9216698785565</v>
      </c>
      <c r="XS34" s="25">
        <v>53.592077042457397</v>
      </c>
      <c r="XT34" s="25">
        <v>32.670407163900897</v>
      </c>
      <c r="XU34" s="25">
        <v>5.1922858979276496</v>
      </c>
      <c r="XV34" s="25">
        <v>3.47628431155213</v>
      </c>
      <c r="XW34" s="25">
        <v>0.55652092646611495</v>
      </c>
      <c r="XX34" s="25">
        <v>15.694488568371201</v>
      </c>
      <c r="XY34" s="25">
        <v>26.325483069245401</v>
      </c>
      <c r="XZ34" s="25">
        <v>20.2621516551403</v>
      </c>
      <c r="YA34" s="25">
        <v>54.599764752456501</v>
      </c>
      <c r="YB34" s="25">
        <v>34.337613097316201</v>
      </c>
      <c r="YC34" s="25">
        <v>5.0758072895686102</v>
      </c>
      <c r="YD34" s="25">
        <v>3.3802636099269301</v>
      </c>
      <c r="YE34" s="25">
        <v>0.50785447992720101</v>
      </c>
      <c r="YF34" s="25">
        <v>15.2634002776614</v>
      </c>
      <c r="YG34" s="25">
        <v>26.542966528418699</v>
      </c>
      <c r="YH34" s="25">
        <v>19.9373363781433</v>
      </c>
      <c r="YI34" s="25">
        <v>54.834905561254402</v>
      </c>
      <c r="YJ34" s="25">
        <v>34.897569183111102</v>
      </c>
      <c r="YK34" s="25">
        <v>4.8374188440802</v>
      </c>
      <c r="YL34" s="25">
        <v>3.3587276326654401</v>
      </c>
      <c r="YM34" s="25">
        <v>0.47589976954121099</v>
      </c>
      <c r="YN34" s="25">
        <v>14.758040877291201</v>
      </c>
      <c r="YO34" s="25">
        <v>24.5525917955922</v>
      </c>
      <c r="YP34" s="25">
        <v>20.249621973790902</v>
      </c>
      <c r="YQ34" s="25">
        <v>57.585739048583001</v>
      </c>
      <c r="YR34" s="25">
        <v>37.336117074792199</v>
      </c>
      <c r="YS34" s="25">
        <v>5.0661682559524097</v>
      </c>
      <c r="YT34" s="25">
        <v>3.1036282785334799</v>
      </c>
      <c r="YU34" s="25">
        <v>0.45819118257539299</v>
      </c>
      <c r="YV34" s="25">
        <v>13.3766488873156</v>
      </c>
      <c r="YW34" s="25">
        <v>24.337093094380499</v>
      </c>
      <c r="YX34" s="25">
        <v>19.768652885674499</v>
      </c>
      <c r="YY34" s="25">
        <v>58.843521001166899</v>
      </c>
      <c r="YZ34" s="25">
        <v>39.074868115492499</v>
      </c>
      <c r="ZA34" s="25">
        <v>5.1077651731420097</v>
      </c>
      <c r="ZB34" s="25">
        <v>3.4427370171369001</v>
      </c>
      <c r="ZC34" s="25">
        <v>0.46829507353135102</v>
      </c>
      <c r="ZD34" s="25">
        <v>12.689102831721099</v>
      </c>
      <c r="ZE34" s="25">
        <v>23.374222371959601</v>
      </c>
      <c r="ZF34" s="25">
        <v>19.2409195575575</v>
      </c>
      <c r="ZG34" s="25">
        <v>60.438053182830103</v>
      </c>
      <c r="ZH34" s="25">
        <v>41.197133625272599</v>
      </c>
      <c r="ZI34" s="25">
        <v>5.40971587717448</v>
      </c>
      <c r="ZJ34" s="25">
        <v>3.4986216134890999</v>
      </c>
      <c r="ZK34" s="25">
        <v>0.48457470959785898</v>
      </c>
      <c r="ZL34" s="25">
        <v>12.0648737187701</v>
      </c>
      <c r="ZM34" s="25">
        <v>22.004762265079901</v>
      </c>
      <c r="ZN34" s="25">
        <v>19.322586340509801</v>
      </c>
      <c r="ZO34" s="25">
        <v>62.146278256648699</v>
      </c>
      <c r="ZP34" s="25">
        <v>42.823691916138898</v>
      </c>
      <c r="ZQ34" s="25">
        <v>6.3023787696965199</v>
      </c>
      <c r="ZR34" s="25">
        <v>3.78408575950135</v>
      </c>
      <c r="ZS34" s="25">
        <v>0.471034627769084</v>
      </c>
      <c r="ZT34" s="25">
        <v>11.458622422746901</v>
      </c>
      <c r="ZU34" s="25">
        <v>21.194374784919301</v>
      </c>
      <c r="ZV34" s="25">
        <v>18.9186846045076</v>
      </c>
      <c r="ZW34" s="25">
        <v>62.815119168156102</v>
      </c>
      <c r="ZX34" s="25">
        <v>43.896434563648498</v>
      </c>
      <c r="ZY34" s="25">
        <v>7.3472629897459596</v>
      </c>
      <c r="ZZ34" s="25">
        <v>4.5318836241777198</v>
      </c>
      <c r="AAA34" s="25">
        <v>0.60764226903346297</v>
      </c>
      <c r="AAB34" s="25">
        <v>10.897395087198101</v>
      </c>
      <c r="AAC34" s="25">
        <v>20.376451976361899</v>
      </c>
      <c r="AAD34" s="25">
        <v>18.102913692139399</v>
      </c>
      <c r="AAE34" s="25">
        <v>63.345439831630003</v>
      </c>
      <c r="AAF34" s="25">
        <v>45.2425261394906</v>
      </c>
      <c r="AAG34" s="25">
        <v>8.4386700802791594</v>
      </c>
      <c r="AAH34" s="25">
        <v>5.3807131048099901</v>
      </c>
      <c r="AAI34" s="25">
        <v>0.633112359216916</v>
      </c>
      <c r="AAJ34" s="25">
        <v>10.347407150176</v>
      </c>
      <c r="AAK34" s="25">
        <v>19.593555213397199</v>
      </c>
      <c r="AAL34" s="25">
        <v>17.709930932434101</v>
      </c>
      <c r="AAM34" s="25">
        <v>63.804080585467297</v>
      </c>
      <c r="AAN34" s="25">
        <v>46.094149653033199</v>
      </c>
      <c r="AAO34" s="25">
        <v>9.4816142044442895</v>
      </c>
      <c r="AAP34" s="25">
        <v>6.2549570509594297</v>
      </c>
      <c r="AAQ34" s="25">
        <v>0.73538836315140099</v>
      </c>
      <c r="AAR34" s="25">
        <v>9.8267932434463692</v>
      </c>
      <c r="AAS34" s="25">
        <v>18.840041330061801</v>
      </c>
      <c r="AAT34" s="25">
        <v>17.2985795585858</v>
      </c>
      <c r="AAU34" s="25">
        <v>64.256009056425299</v>
      </c>
      <c r="AAV34" s="25">
        <v>46.957429497839499</v>
      </c>
      <c r="AAW34" s="25">
        <v>10.613166192207901</v>
      </c>
      <c r="AAX34" s="25">
        <v>7.0771563700664704</v>
      </c>
      <c r="AAY34" s="25">
        <v>0.98646702527233898</v>
      </c>
      <c r="AAZ34" s="5">
        <v>1251.2059999999999</v>
      </c>
      <c r="ABA34" s="5">
        <v>1086.1500000000001</v>
      </c>
      <c r="ABB34" s="5">
        <v>946.46100000000001</v>
      </c>
      <c r="ABC34" s="5">
        <v>705.12800000000004</v>
      </c>
      <c r="ABD34" s="5">
        <v>552.08399999999995</v>
      </c>
      <c r="ABE34" s="5">
        <v>533.12</v>
      </c>
      <c r="ABF34" s="5">
        <v>347.642</v>
      </c>
      <c r="ABG34" s="5">
        <v>318.983</v>
      </c>
      <c r="ABH34" s="5">
        <v>262.858</v>
      </c>
      <c r="ABI34" s="5">
        <v>221.12700000000001</v>
      </c>
      <c r="ABJ34" s="5">
        <v>183.001</v>
      </c>
      <c r="ABK34" s="5">
        <v>158.977</v>
      </c>
      <c r="ABL34" s="5">
        <v>141.81100000000001</v>
      </c>
      <c r="ABM34" s="5">
        <v>111.81100000000001</v>
      </c>
      <c r="ABN34" s="5">
        <v>80.334000000000003</v>
      </c>
      <c r="ABO34" s="5">
        <v>46.08</v>
      </c>
      <c r="ABP34" s="5">
        <v>19.303000000000001</v>
      </c>
      <c r="ABQ34" s="5">
        <v>5.5110000000000001</v>
      </c>
      <c r="ABR34" s="5">
        <v>0.745</v>
      </c>
      <c r="ABS34" s="5">
        <v>7.4999999999999997E-2</v>
      </c>
      <c r="ABT34" s="5">
        <v>5.0000000000000001E-3</v>
      </c>
      <c r="ABU34" s="5">
        <v>2768.0659999999998</v>
      </c>
      <c r="ABV34" s="5">
        <v>2687.4160000000002</v>
      </c>
      <c r="ABW34" s="5">
        <v>2341.0479999999998</v>
      </c>
      <c r="ABX34" s="5">
        <v>2128.81</v>
      </c>
      <c r="ABY34" s="5">
        <v>1941.425</v>
      </c>
      <c r="ABZ34" s="5">
        <v>1718.989</v>
      </c>
      <c r="ACA34" s="5">
        <v>1492.575</v>
      </c>
      <c r="ACB34" s="5">
        <v>1262.0989999999999</v>
      </c>
      <c r="ACC34" s="5">
        <v>1088.847</v>
      </c>
      <c r="ACD34" s="5">
        <v>890.35799999999995</v>
      </c>
      <c r="ACE34" s="5">
        <v>684.40899999999999</v>
      </c>
      <c r="ACF34" s="5">
        <v>430.29300000000001</v>
      </c>
      <c r="ACG34" s="5">
        <v>306.31799999999998</v>
      </c>
      <c r="ACH34" s="5">
        <v>282.69299999999998</v>
      </c>
      <c r="ACI34" s="5">
        <v>153.58199999999999</v>
      </c>
      <c r="ACJ34" s="5">
        <v>106.824</v>
      </c>
      <c r="ACK34" s="5">
        <v>51.695999999999998</v>
      </c>
      <c r="ACL34" s="5">
        <v>18.071999999999999</v>
      </c>
      <c r="ACM34" s="5">
        <v>3.7509999999999999</v>
      </c>
      <c r="ACN34" s="5">
        <v>0.46700000000000003</v>
      </c>
      <c r="ACO34" s="5">
        <v>0.04</v>
      </c>
      <c r="ACP34" s="5">
        <v>3113.893</v>
      </c>
      <c r="ACQ34" s="5">
        <v>2933.9169999999999</v>
      </c>
      <c r="ACR34" s="5">
        <v>2742.3919999999998</v>
      </c>
      <c r="ACS34" s="5">
        <v>2660.79</v>
      </c>
      <c r="ACT34" s="5">
        <v>2312.6010000000001</v>
      </c>
      <c r="ACU34" s="5">
        <v>2104.0819999999999</v>
      </c>
      <c r="ACV34" s="5">
        <v>1921.471</v>
      </c>
      <c r="ACW34" s="5">
        <v>1697.0730000000001</v>
      </c>
      <c r="ACX34" s="5">
        <v>1463.5119999999999</v>
      </c>
      <c r="ACY34" s="5">
        <v>1222.529</v>
      </c>
      <c r="ACZ34" s="5">
        <v>1032.905</v>
      </c>
      <c r="ADA34" s="5">
        <v>816.41</v>
      </c>
      <c r="ADB34" s="5">
        <v>594.93899999999996</v>
      </c>
      <c r="ADC34" s="5">
        <v>344.37299999999999</v>
      </c>
      <c r="ADD34" s="5">
        <v>215.285</v>
      </c>
      <c r="ADE34" s="5">
        <v>161.27799999999999</v>
      </c>
      <c r="ADF34" s="5">
        <v>62.356000000000002</v>
      </c>
      <c r="ADG34" s="5">
        <v>25.385999999999999</v>
      </c>
      <c r="ADH34" s="5">
        <v>5.5510000000000002</v>
      </c>
      <c r="ADI34" s="5">
        <v>0.66500000000000004</v>
      </c>
      <c r="ADJ34" s="5">
        <v>4.4999999999999998E-2</v>
      </c>
      <c r="ADK34" s="5">
        <v>3585.1660000000002</v>
      </c>
      <c r="ADL34" s="5">
        <v>3490.9789999999998</v>
      </c>
      <c r="ADM34" s="5">
        <v>3375.6280000000002</v>
      </c>
      <c r="ADN34" s="5">
        <v>3230.308</v>
      </c>
      <c r="ADO34" s="5">
        <v>3063.5059999999999</v>
      </c>
      <c r="ADP34" s="5">
        <v>2873.46</v>
      </c>
      <c r="ADQ34" s="5">
        <v>2668.712</v>
      </c>
      <c r="ADR34" s="5">
        <v>2572.1480000000001</v>
      </c>
      <c r="ADS34" s="5">
        <v>2221.0390000000002</v>
      </c>
      <c r="ADT34" s="5">
        <v>2000.23</v>
      </c>
      <c r="ADU34" s="5">
        <v>1789.509</v>
      </c>
      <c r="ADV34" s="5">
        <v>1522.2380000000001</v>
      </c>
      <c r="ADW34" s="5">
        <v>1232.078</v>
      </c>
      <c r="ADX34" s="5">
        <v>929.48800000000006</v>
      </c>
      <c r="ADY34" s="5">
        <v>666.70100000000002</v>
      </c>
      <c r="ADZ34" s="5">
        <v>404.46199999999999</v>
      </c>
      <c r="AEA34" s="5">
        <v>191.52099999999999</v>
      </c>
      <c r="AEB34" s="5">
        <v>55.08</v>
      </c>
      <c r="AEC34" s="5">
        <v>11.646000000000001</v>
      </c>
      <c r="AED34" s="5">
        <v>1.8220000000000001</v>
      </c>
      <c r="AEE34" s="5">
        <v>0.10199999999999999</v>
      </c>
      <c r="AEF34" s="5">
        <v>1183.8879999999999</v>
      </c>
      <c r="AEG34" s="5">
        <v>1029.8620000000001</v>
      </c>
      <c r="AEH34" s="5">
        <v>897.42</v>
      </c>
      <c r="AEI34" s="5">
        <v>670.54</v>
      </c>
      <c r="AEJ34" s="5">
        <v>526.54300000000001</v>
      </c>
      <c r="AEK34" s="5">
        <v>510.452</v>
      </c>
      <c r="AEL34" s="5">
        <v>316.21499999999997</v>
      </c>
      <c r="AEM34" s="5">
        <v>297.44900000000001</v>
      </c>
      <c r="AEN34" s="5">
        <v>254.756</v>
      </c>
      <c r="AEO34" s="5">
        <v>216.57499999999999</v>
      </c>
      <c r="AEP34" s="5">
        <v>180.739</v>
      </c>
      <c r="AEQ34" s="5">
        <v>157.38900000000001</v>
      </c>
      <c r="AER34" s="5">
        <v>144.22499999999999</v>
      </c>
      <c r="AES34" s="5">
        <v>117.82899999999999</v>
      </c>
      <c r="AET34" s="5">
        <v>87.79</v>
      </c>
      <c r="AEU34" s="5">
        <v>55.558999999999997</v>
      </c>
      <c r="AEV34" s="5">
        <v>24.91</v>
      </c>
      <c r="AEW34" s="5">
        <v>7.5640000000000001</v>
      </c>
      <c r="AEX34" s="5">
        <v>1.089</v>
      </c>
      <c r="AEY34" s="5">
        <v>0.13100000000000001</v>
      </c>
      <c r="AEZ34" s="5">
        <v>1.0999999999999999E-2</v>
      </c>
      <c r="AFA34" s="5">
        <v>2612.357</v>
      </c>
      <c r="AFB34" s="5">
        <v>2542.3910000000001</v>
      </c>
      <c r="AFC34" s="5">
        <v>2218.1329999999998</v>
      </c>
      <c r="AFD34" s="5">
        <v>2022.7660000000001</v>
      </c>
      <c r="AFE34" s="5">
        <v>1858.4459999999999</v>
      </c>
      <c r="AFF34" s="5">
        <v>1646.73</v>
      </c>
      <c r="AFG34" s="5">
        <v>1434.787</v>
      </c>
      <c r="AFH34" s="5">
        <v>1214.222</v>
      </c>
      <c r="AFI34" s="5">
        <v>1061.171</v>
      </c>
      <c r="AFJ34" s="5">
        <v>896.24400000000003</v>
      </c>
      <c r="AFK34" s="5">
        <v>730.58600000000001</v>
      </c>
      <c r="AFL34" s="5">
        <v>495.86399999999998</v>
      </c>
      <c r="AFM34" s="5">
        <v>363.39800000000002</v>
      </c>
      <c r="AFN34" s="5">
        <v>339.98399999999998</v>
      </c>
      <c r="AFO34" s="5">
        <v>178.363</v>
      </c>
      <c r="AFP34" s="5">
        <v>134.94900000000001</v>
      </c>
      <c r="AFQ34" s="5">
        <v>74.91</v>
      </c>
      <c r="AFR34" s="5">
        <v>30.321000000000002</v>
      </c>
      <c r="AFS34" s="5">
        <v>7.7729999999999997</v>
      </c>
      <c r="AFT34" s="5">
        <v>1.2030000000000001</v>
      </c>
      <c r="AFU34" s="5">
        <v>0.127</v>
      </c>
      <c r="AFV34" s="5">
        <v>2941.9209999999998</v>
      </c>
      <c r="AFW34" s="5">
        <v>2774.2950000000001</v>
      </c>
      <c r="AFX34" s="5">
        <v>2594.4140000000002</v>
      </c>
      <c r="AFY34" s="5">
        <v>2523.5079999999998</v>
      </c>
      <c r="AFZ34" s="5">
        <v>2201.8339999999998</v>
      </c>
      <c r="AGA34" s="5">
        <v>2013.925</v>
      </c>
      <c r="AGB34" s="5">
        <v>1851.8430000000001</v>
      </c>
      <c r="AGC34" s="5">
        <v>1634.692</v>
      </c>
      <c r="AGD34" s="5">
        <v>1415.135</v>
      </c>
      <c r="AGE34" s="5">
        <v>1186.8989999999999</v>
      </c>
      <c r="AGF34" s="5">
        <v>1023.345</v>
      </c>
      <c r="AGG34" s="5">
        <v>846.97500000000002</v>
      </c>
      <c r="AGH34" s="5">
        <v>669.08699999999999</v>
      </c>
      <c r="AGI34" s="5">
        <v>430.11799999999999</v>
      </c>
      <c r="AGJ34" s="5">
        <v>286.08999999999997</v>
      </c>
      <c r="AGK34" s="5">
        <v>225.80099999999999</v>
      </c>
      <c r="AGL34" s="5">
        <v>88.016999999999996</v>
      </c>
      <c r="AGM34" s="5">
        <v>41.235999999999997</v>
      </c>
      <c r="AGN34" s="5">
        <v>11.28</v>
      </c>
      <c r="AGO34" s="5">
        <v>1.736</v>
      </c>
      <c r="AGP34" s="5">
        <v>0.158</v>
      </c>
      <c r="AGQ34" s="5">
        <v>3385.9740000000002</v>
      </c>
      <c r="AGR34" s="5">
        <v>3301.902</v>
      </c>
      <c r="AGS34" s="5">
        <v>3196.6410000000001</v>
      </c>
      <c r="AGT34" s="5">
        <v>3063.7220000000002</v>
      </c>
      <c r="AGU34" s="5">
        <v>2914.0990000000002</v>
      </c>
      <c r="AGV34" s="5">
        <v>2742.194</v>
      </c>
      <c r="AGW34" s="5">
        <v>2554.1309999999999</v>
      </c>
      <c r="AGX34" s="5">
        <v>2472.2550000000001</v>
      </c>
      <c r="AGY34" s="5">
        <v>2145.2040000000002</v>
      </c>
      <c r="AGZ34" s="5">
        <v>1947.1890000000001</v>
      </c>
      <c r="AHA34" s="5">
        <v>1767.5719999999999</v>
      </c>
      <c r="AHB34" s="5">
        <v>1527.3309999999999</v>
      </c>
      <c r="AHC34" s="5">
        <v>1276.3720000000001</v>
      </c>
      <c r="AHD34" s="5">
        <v>1007.572</v>
      </c>
      <c r="AHE34" s="5">
        <v>780.01900000000001</v>
      </c>
      <c r="AHF34" s="5">
        <v>532.50099999999998</v>
      </c>
      <c r="AHG34" s="5">
        <v>298.505</v>
      </c>
      <c r="AHH34" s="5">
        <v>106.95699999999999</v>
      </c>
      <c r="AHI34" s="5">
        <v>28.145</v>
      </c>
      <c r="AHJ34" s="5">
        <v>5.6360000000000001</v>
      </c>
      <c r="AHK34" s="5">
        <v>0.38700000000000001</v>
      </c>
      <c r="AHL34" s="5">
        <v>1375.6679999999999</v>
      </c>
      <c r="AHM34" s="5">
        <v>1078.627</v>
      </c>
      <c r="AHN34" s="5">
        <v>1043.5719999999999</v>
      </c>
      <c r="AHO34" s="5">
        <v>4151.576</v>
      </c>
      <c r="AHP34" s="5">
        <v>3799.8710000000001</v>
      </c>
      <c r="AHQ34" s="5">
        <v>3365.7190000000001</v>
      </c>
      <c r="AHR34" s="5">
        <v>5184.2979999999998</v>
      </c>
      <c r="AHS34" s="5">
        <v>4514.4350000000004</v>
      </c>
      <c r="AHT34" s="5">
        <v>4118.0069999999996</v>
      </c>
      <c r="AHU34" s="5">
        <v>6294.03</v>
      </c>
      <c r="AHV34" s="5">
        <v>5977.6049999999996</v>
      </c>
      <c r="AHW34" s="5">
        <v>5615.6540000000005</v>
      </c>
      <c r="AHX34" s="25">
        <v>5.81828784644396</v>
      </c>
      <c r="AHY34" s="25">
        <v>3.7844005775906502</v>
      </c>
      <c r="AHZ34" s="25">
        <v>0.36772066825655197</v>
      </c>
      <c r="AIA34" s="25">
        <v>4.5360697026954497</v>
      </c>
      <c r="AIB34" s="25">
        <v>3.0313966484947401</v>
      </c>
      <c r="AIC34" s="25">
        <v>0.36362514612351099</v>
      </c>
      <c r="AID34" s="25">
        <v>5.5438358162233197</v>
      </c>
      <c r="AIE34" s="25">
        <v>3.2044531627823201</v>
      </c>
      <c r="AIF34" s="25">
        <v>0.36963283222551202</v>
      </c>
      <c r="AIG34" s="25">
        <v>9.7333701946866302</v>
      </c>
      <c r="AIH34" s="25">
        <v>6.3000422200154098</v>
      </c>
      <c r="AII34" s="25">
        <v>0.724996609385272</v>
      </c>
      <c r="AIJ34" s="25">
        <v>6.5725521094649002</v>
      </c>
      <c r="AIK34" s="25">
        <v>4.4137977073871104</v>
      </c>
      <c r="AIL34" s="25">
        <v>0.504495178519896</v>
      </c>
      <c r="AIM34" s="25">
        <v>5.6936504280829503</v>
      </c>
      <c r="AIN34" s="25">
        <v>3.8642870716810802</v>
      </c>
      <c r="AIO34" s="25">
        <v>0.57556296399773998</v>
      </c>
      <c r="AIP34" s="25">
        <v>7.0814195881329196</v>
      </c>
      <c r="AIQ34" s="25">
        <v>4.3793815835187297</v>
      </c>
      <c r="AIR34" s="25">
        <v>0.57517657178092696</v>
      </c>
      <c r="AIS34" s="25">
        <v>11.5138316237765</v>
      </c>
      <c r="AIT34" s="25">
        <v>7.8727042621979599</v>
      </c>
      <c r="AIU34" s="25">
        <v>1.2541397194319199</v>
      </c>
      <c r="AIV34" s="31">
        <v>59.790288228231198</v>
      </c>
      <c r="AIW34" s="25">
        <v>56.9645718883393</v>
      </c>
      <c r="AIX34" s="25">
        <v>55.434196467287698</v>
      </c>
      <c r="AIY34" s="25">
        <v>52.452214983771697</v>
      </c>
      <c r="AIZ34" s="25">
        <v>51.377720337754297</v>
      </c>
      <c r="AJA34" s="26">
        <v>49.532002821839001</v>
      </c>
      <c r="AJB34" s="25">
        <v>67.251242573510396</v>
      </c>
      <c r="AJC34" s="25">
        <v>75.547707434750606</v>
      </c>
      <c r="AJD34" s="25">
        <v>80.394064265026401</v>
      </c>
      <c r="AJE34" s="25">
        <v>90.649718092818802</v>
      </c>
      <c r="AJF34" s="25">
        <v>94.636895803483398</v>
      </c>
      <c r="AJG34" s="25">
        <v>101.889675973105</v>
      </c>
      <c r="AJH34" s="25">
        <v>103.79305434611599</v>
      </c>
      <c r="AJI34" s="25">
        <v>100.51701186759399</v>
      </c>
      <c r="AJJ34" s="25">
        <v>98.489115530991697</v>
      </c>
      <c r="AJK34" s="25">
        <v>91.544320668021896</v>
      </c>
      <c r="AJL34" s="25">
        <v>86.594745937495006</v>
      </c>
      <c r="AJM34" s="25">
        <v>83.150972267698094</v>
      </c>
      <c r="AJN34" s="25">
        <v>82.365591727504807</v>
      </c>
      <c r="AJO34" s="25">
        <v>73.654105429876594</v>
      </c>
      <c r="AJP34" s="25">
        <v>69.942243935431506</v>
      </c>
      <c r="AJQ34" s="25">
        <v>65.458671703887802</v>
      </c>
      <c r="AJR34" s="25">
        <v>60.910681709731399</v>
      </c>
      <c r="AJS34" s="25">
        <v>59.1973418569819</v>
      </c>
      <c r="AJT34" s="25">
        <v>57.864560204801698</v>
      </c>
      <c r="AJU34" s="25">
        <v>56.729787628625502</v>
      </c>
      <c r="AJV34" s="25">
        <v>55.627468105257996</v>
      </c>
      <c r="AJW34" s="25">
        <v>54.848975634772998</v>
      </c>
      <c r="AJX34" s="25">
        <v>54.3735368781538</v>
      </c>
      <c r="AJY34" s="25">
        <v>54.150392073611002</v>
      </c>
      <c r="AJZ34" s="25">
        <v>53.937028578432901</v>
      </c>
      <c r="AKA34" s="25">
        <v>53.861726251044402</v>
      </c>
      <c r="AKB34" s="25">
        <v>54.516464467543898</v>
      </c>
      <c r="AKC34" s="25">
        <v>54.857897761669904</v>
      </c>
      <c r="AKD34" s="25">
        <v>55.388809066681198</v>
      </c>
      <c r="AKE34" s="25">
        <v>56.1708464450302</v>
      </c>
      <c r="AKF34" s="25">
        <v>57.199000856068402</v>
      </c>
      <c r="AKG34" s="25">
        <v>95.4530664005419</v>
      </c>
      <c r="AKH34" s="25">
        <v>92.453836108436704</v>
      </c>
      <c r="AKI34" s="25">
        <v>90.890526539129596</v>
      </c>
      <c r="AKJ34" s="25">
        <v>84.649735750514594</v>
      </c>
      <c r="AKK34" s="25">
        <v>80.108182058289302</v>
      </c>
      <c r="AKL34" s="25">
        <v>76.959986600905694</v>
      </c>
      <c r="AKM34" s="25">
        <v>76.240428205679294</v>
      </c>
      <c r="AKN34" s="25">
        <v>68.264527506920601</v>
      </c>
      <c r="AKO34" s="25">
        <v>64.091579395713396</v>
      </c>
      <c r="AKP34" s="25">
        <v>59.6698988542636</v>
      </c>
      <c r="AKQ34" s="25">
        <v>54.821683517636899</v>
      </c>
      <c r="AKR34" s="25">
        <v>51.982703591239101</v>
      </c>
      <c r="AKS34" s="25">
        <v>49.370321126011298</v>
      </c>
      <c r="AKT34" s="25">
        <v>46.926406726395101</v>
      </c>
      <c r="AKU34" s="25">
        <v>44.613468832673497</v>
      </c>
      <c r="AKV34" s="25">
        <v>42.500292789998902</v>
      </c>
      <c r="AKW34" s="25">
        <v>40.609842621906701</v>
      </c>
      <c r="AKX34" s="25">
        <v>38.9008705103533</v>
      </c>
      <c r="AKY34" s="25">
        <v>37.281672003667303</v>
      </c>
      <c r="AKZ34" s="25">
        <v>35.769650382619901</v>
      </c>
      <c r="ALA34" s="25">
        <v>34.4891402832625</v>
      </c>
      <c r="ALB34" s="25">
        <v>33.195757494394996</v>
      </c>
      <c r="ALC34" s="25">
        <v>31.982161495712401</v>
      </c>
      <c r="ALD34" s="25">
        <v>30.9033988711228</v>
      </c>
      <c r="ALE34" s="25">
        <v>29.970791921435801</v>
      </c>
      <c r="ALF34" s="25">
        <v>8.3399879455741797</v>
      </c>
      <c r="ALG34" s="25">
        <v>8.06317575915695</v>
      </c>
      <c r="ALH34" s="25">
        <v>7.5985889918621004</v>
      </c>
      <c r="ALI34" s="25">
        <v>6.8945849175073004</v>
      </c>
      <c r="ALJ34" s="25">
        <v>6.4865638792056997</v>
      </c>
      <c r="ALK34" s="25">
        <v>6.1909856667923604</v>
      </c>
      <c r="ALL34" s="25">
        <v>6.1251635218255496</v>
      </c>
      <c r="ALM34" s="25">
        <v>5.3895779229559997</v>
      </c>
      <c r="ALN34" s="25">
        <v>5.8506645397181902</v>
      </c>
      <c r="ALO34" s="25">
        <v>5.7887728496241797</v>
      </c>
      <c r="ALP34" s="25">
        <v>6.0889981920944898</v>
      </c>
      <c r="ALQ34" s="25">
        <v>7.2146382657427903</v>
      </c>
      <c r="ALR34" s="25">
        <v>8.4942390787904305</v>
      </c>
      <c r="ALS34" s="25">
        <v>9.8033809022304492</v>
      </c>
      <c r="ALT34" s="25">
        <v>11.0139992725844</v>
      </c>
      <c r="ALU34" s="25">
        <v>12.3486828447741</v>
      </c>
      <c r="ALV34" s="25">
        <v>13.763694256247099</v>
      </c>
      <c r="ALW34" s="25">
        <v>15.2495215632577</v>
      </c>
      <c r="ALX34" s="25">
        <v>16.655356574765602</v>
      </c>
      <c r="ALY34" s="25">
        <v>18.092075868424502</v>
      </c>
      <c r="ALZ34" s="25">
        <v>20.027324184281401</v>
      </c>
      <c r="AMA34" s="25">
        <v>21.6621402672749</v>
      </c>
      <c r="AMB34" s="25">
        <v>23.4066475709689</v>
      </c>
      <c r="AMC34" s="25">
        <v>25.2674475739074</v>
      </c>
      <c r="AMD34" s="25">
        <v>27.228208934632601</v>
      </c>
    </row>
    <row r="35" spans="1:1018">
      <c r="A35" s="6" t="s">
        <v>94</v>
      </c>
      <c r="B35" s="5">
        <v>1242.501</v>
      </c>
      <c r="C35" s="5">
        <v>1290.8140000000001</v>
      </c>
      <c r="D35" s="5">
        <v>1345.2929999999999</v>
      </c>
      <c r="E35" s="5">
        <v>1404.2919999999999</v>
      </c>
      <c r="F35" s="5">
        <v>1465.278</v>
      </c>
      <c r="G35" s="5">
        <v>1526.6389999999999</v>
      </c>
      <c r="H35" s="5">
        <v>1586.6179999999999</v>
      </c>
      <c r="I35" s="5">
        <v>1646.184</v>
      </c>
      <c r="J35" s="5">
        <v>1709.4639999999999</v>
      </c>
      <c r="K35" s="5">
        <v>1782.251</v>
      </c>
      <c r="L35" s="5">
        <v>1868.03</v>
      </c>
      <c r="M35" s="5">
        <v>1969.2750000000001</v>
      </c>
      <c r="N35" s="5">
        <v>2082.893</v>
      </c>
      <c r="O35" s="5">
        <v>2200.056</v>
      </c>
      <c r="P35" s="5">
        <v>2308.5659999999998</v>
      </c>
      <c r="Q35" s="5">
        <v>2399.9270000000001</v>
      </c>
      <c r="R35" s="5">
        <v>2471.6529999999998</v>
      </c>
      <c r="S35" s="5">
        <v>2527.2240000000002</v>
      </c>
      <c r="T35" s="5">
        <v>2571.5189999999998</v>
      </c>
      <c r="U35" s="5">
        <v>2612.09</v>
      </c>
      <c r="V35" s="5">
        <v>2655.13</v>
      </c>
      <c r="W35" s="5">
        <v>2701.55</v>
      </c>
      <c r="X35" s="5">
        <v>2751.6390000000001</v>
      </c>
      <c r="Y35" s="5">
        <v>2810.277</v>
      </c>
      <c r="Z35" s="5">
        <v>2883.223</v>
      </c>
      <c r="AA35" s="5">
        <v>2974.596</v>
      </c>
      <c r="AB35" s="5">
        <v>3084.8960000000002</v>
      </c>
      <c r="AC35" s="5">
        <v>3213.1010000000001</v>
      </c>
      <c r="AD35" s="5">
        <v>3359.386</v>
      </c>
      <c r="AE35" s="5">
        <v>3523.395</v>
      </c>
      <c r="AF35" s="5">
        <v>3703.509</v>
      </c>
      <c r="AG35" s="5">
        <v>3900.6019999999999</v>
      </c>
      <c r="AH35" s="5">
        <v>4111.0050000000001</v>
      </c>
      <c r="AI35" s="5">
        <v>4322.8999999999996</v>
      </c>
      <c r="AJ35" s="5">
        <v>4520.8239999999996</v>
      </c>
      <c r="AK35" s="5">
        <v>4693.41</v>
      </c>
      <c r="AL35" s="5">
        <v>4836.7330000000002</v>
      </c>
      <c r="AM35" s="5">
        <v>4952.7719999999999</v>
      </c>
      <c r="AN35" s="5">
        <v>5043.4809999999998</v>
      </c>
      <c r="AO35" s="5">
        <v>5113.2150000000001</v>
      </c>
      <c r="AP35" s="5">
        <v>5165.9790000000003</v>
      </c>
      <c r="AQ35" s="5">
        <v>5201.3850000000002</v>
      </c>
      <c r="AR35" s="5">
        <v>5220.1779999999999</v>
      </c>
      <c r="AS35" s="5">
        <v>5229.1809999999996</v>
      </c>
      <c r="AT35" s="5">
        <v>5237.1409999999996</v>
      </c>
      <c r="AU35" s="5">
        <v>5250.7120000000004</v>
      </c>
      <c r="AV35" s="5">
        <v>5272.7839999999997</v>
      </c>
      <c r="AW35" s="5">
        <v>5302.9859999999999</v>
      </c>
      <c r="AX35" s="5">
        <v>5340.6080000000002</v>
      </c>
      <c r="AY35" s="5">
        <v>5383.52</v>
      </c>
      <c r="AZ35" s="5">
        <v>5430.13</v>
      </c>
      <c r="BA35" s="5">
        <v>5480.7089999999998</v>
      </c>
      <c r="BB35" s="5">
        <v>5536.0129999999999</v>
      </c>
      <c r="BC35" s="5">
        <v>5595.25</v>
      </c>
      <c r="BD35" s="5">
        <v>5657.3389999999999</v>
      </c>
      <c r="BE35" s="5">
        <v>5721.31</v>
      </c>
      <c r="BF35" s="5">
        <v>5786.8280000000004</v>
      </c>
      <c r="BG35" s="5">
        <v>5853.5140000000001</v>
      </c>
      <c r="BH35" s="5">
        <v>5920.348</v>
      </c>
      <c r="BI35" s="5">
        <v>5986.1369999999997</v>
      </c>
      <c r="BJ35" s="5">
        <v>6049.9660000000003</v>
      </c>
      <c r="BK35" s="5">
        <v>6111.2820000000002</v>
      </c>
      <c r="BL35" s="5">
        <v>6169.9719999999998</v>
      </c>
      <c r="BM35" s="5">
        <v>6226.1350000000002</v>
      </c>
      <c r="BN35" s="5">
        <v>6280.0839999999998</v>
      </c>
      <c r="BO35" s="5">
        <v>6332.0379999999996</v>
      </c>
      <c r="BP35" s="5">
        <v>6381.9409999999998</v>
      </c>
      <c r="BQ35" s="5">
        <v>6429.6180000000004</v>
      </c>
      <c r="BR35" s="5">
        <v>6475.1329999999998</v>
      </c>
      <c r="BS35" s="5">
        <v>6518.6210000000001</v>
      </c>
      <c r="BT35" s="5">
        <v>6560.165</v>
      </c>
      <c r="BU35" s="5">
        <v>6599.8320000000003</v>
      </c>
      <c r="BV35" s="5">
        <v>6637.6289999999999</v>
      </c>
      <c r="BW35" s="5">
        <v>6673.7060000000001</v>
      </c>
      <c r="BX35" s="5">
        <v>6708.2240000000002</v>
      </c>
      <c r="BY35" s="5">
        <v>6741.317</v>
      </c>
      <c r="BZ35" s="5">
        <v>6773.0309999999999</v>
      </c>
      <c r="CA35" s="5">
        <v>6803.4110000000001</v>
      </c>
      <c r="CB35" s="5">
        <v>6832.4920000000002</v>
      </c>
      <c r="CC35" s="5">
        <v>6860.3040000000001</v>
      </c>
      <c r="CD35" s="5">
        <v>6886.8760000000002</v>
      </c>
      <c r="CE35" s="5">
        <v>6912.2359999999999</v>
      </c>
      <c r="CF35" s="5">
        <v>6936.4</v>
      </c>
      <c r="CG35" s="5">
        <v>6959.3249999999998</v>
      </c>
      <c r="CH35" s="5">
        <v>6980.9930000000004</v>
      </c>
      <c r="CI35" s="5">
        <v>7001.3360000000002</v>
      </c>
      <c r="CJ35" s="5">
        <v>7020.3649999999998</v>
      </c>
      <c r="CK35" s="5">
        <v>7038.07</v>
      </c>
      <c r="CL35" s="5">
        <v>7054.4610000000002</v>
      </c>
      <c r="CM35" s="5">
        <v>7069.5339999999997</v>
      </c>
      <c r="CN35" s="5">
        <v>7083.2690000000002</v>
      </c>
      <c r="CO35" s="5">
        <v>7095.6779999999999</v>
      </c>
      <c r="CP35" s="5">
        <v>7106.7420000000002</v>
      </c>
      <c r="CQ35" s="5">
        <v>7116.4480000000003</v>
      </c>
      <c r="CR35" s="5">
        <v>7124.7820000000002</v>
      </c>
      <c r="CS35" s="5">
        <v>7131.7150000000001</v>
      </c>
      <c r="CT35" s="5">
        <v>7137.2579999999998</v>
      </c>
      <c r="CU35" s="5">
        <v>7141.4139999999998</v>
      </c>
      <c r="CV35" s="5">
        <v>7144.18</v>
      </c>
      <c r="CW35" s="5">
        <v>7145.5820000000003</v>
      </c>
      <c r="CX35" s="5">
        <v>7145.607</v>
      </c>
      <c r="CY35" s="5">
        <v>7144.2790000000005</v>
      </c>
      <c r="CZ35" s="5">
        <v>7141.6239999999998</v>
      </c>
      <c r="DA35" s="5">
        <v>7137.6769999999997</v>
      </c>
      <c r="DB35" s="5">
        <v>7132.482</v>
      </c>
      <c r="DC35" s="5">
        <v>7126.1019999999999</v>
      </c>
      <c r="DD35" s="5">
        <v>7118.5469999999996</v>
      </c>
      <c r="DE35" s="5">
        <v>7109.8549999999996</v>
      </c>
      <c r="DF35" s="5">
        <v>7100.0609999999997</v>
      </c>
      <c r="DG35" s="5">
        <v>7089.2079999999996</v>
      </c>
      <c r="DH35" s="5">
        <v>7077.3540000000003</v>
      </c>
      <c r="DI35" s="5">
        <v>7064.5169999999998</v>
      </c>
      <c r="DJ35" s="5">
        <v>7050.7269999999999</v>
      </c>
      <c r="DK35" s="5">
        <v>7035.9840000000004</v>
      </c>
      <c r="DL35" s="5">
        <v>7020.3149999999996</v>
      </c>
      <c r="DM35" s="5">
        <v>7003.7380000000003</v>
      </c>
      <c r="DN35" s="5">
        <v>6986.2560000000003</v>
      </c>
      <c r="DO35" s="5">
        <v>6967.8969999999999</v>
      </c>
      <c r="DP35" s="5">
        <v>6948.6769999999997</v>
      </c>
      <c r="DQ35" s="5">
        <v>6928.6080000000002</v>
      </c>
      <c r="DR35" s="5">
        <v>6907.7349999999997</v>
      </c>
      <c r="DS35" s="5">
        <v>1135.4960000000001</v>
      </c>
      <c r="DT35" s="5">
        <v>1174.056</v>
      </c>
      <c r="DU35" s="5">
        <v>1218.232</v>
      </c>
      <c r="DV35" s="5">
        <v>1267.1210000000001</v>
      </c>
      <c r="DW35" s="5">
        <v>1319.1790000000001</v>
      </c>
      <c r="DX35" s="5">
        <v>1373.4159999999999</v>
      </c>
      <c r="DY35" s="5">
        <v>1428.6759999999999</v>
      </c>
      <c r="DZ35" s="5">
        <v>1485.616</v>
      </c>
      <c r="EA35" s="5">
        <v>1547.088</v>
      </c>
      <c r="EB35" s="5">
        <v>1617.0820000000001</v>
      </c>
      <c r="EC35" s="5">
        <v>1697.8579999999999</v>
      </c>
      <c r="ED35" s="5">
        <v>1791.2180000000001</v>
      </c>
      <c r="EE35" s="5">
        <v>1894.7739999999999</v>
      </c>
      <c r="EF35" s="5">
        <v>2001.5029999999999</v>
      </c>
      <c r="EG35" s="5">
        <v>2101.7910000000002</v>
      </c>
      <c r="EH35" s="5">
        <v>2188.915</v>
      </c>
      <c r="EI35" s="5">
        <v>2261.1950000000002</v>
      </c>
      <c r="EJ35" s="5">
        <v>2321.3119999999999</v>
      </c>
      <c r="EK35" s="5">
        <v>2372.4560000000001</v>
      </c>
      <c r="EL35" s="5">
        <v>2419.6640000000002</v>
      </c>
      <c r="EM35" s="5">
        <v>2467.3649999999998</v>
      </c>
      <c r="EN35" s="5">
        <v>2515.7779999999998</v>
      </c>
      <c r="EO35" s="5">
        <v>2565.875</v>
      </c>
      <c r="EP35" s="5">
        <v>2623.759</v>
      </c>
      <c r="EQ35" s="5">
        <v>2697.018</v>
      </c>
      <c r="ER35" s="5">
        <v>2791.0430000000001</v>
      </c>
      <c r="ES35" s="5">
        <v>2906.6509999999998</v>
      </c>
      <c r="ET35" s="5">
        <v>3042.1889999999999</v>
      </c>
      <c r="EU35" s="5">
        <v>3197.087</v>
      </c>
      <c r="EV35" s="5">
        <v>3369.8629999999998</v>
      </c>
      <c r="EW35" s="5">
        <v>3558.0320000000002</v>
      </c>
      <c r="EX35" s="5">
        <v>3762.2559999999999</v>
      </c>
      <c r="EY35" s="5">
        <v>3978.9580000000001</v>
      </c>
      <c r="EZ35" s="5">
        <v>4196.0919999999996</v>
      </c>
      <c r="FA35" s="5">
        <v>4397.9979999999996</v>
      </c>
      <c r="FB35" s="5">
        <v>4573.1629999999996</v>
      </c>
      <c r="FC35" s="5">
        <v>4717.5529999999999</v>
      </c>
      <c r="FD35" s="5">
        <v>4833.0680000000002</v>
      </c>
      <c r="FE35" s="5">
        <v>4921.8410000000003</v>
      </c>
      <c r="FF35" s="5">
        <v>4988.482</v>
      </c>
      <c r="FG35" s="5">
        <v>5037.1610000000001</v>
      </c>
      <c r="FH35" s="5">
        <v>5067.6369999999997</v>
      </c>
      <c r="FI35" s="5">
        <v>5080.6840000000002</v>
      </c>
      <c r="FJ35" s="5">
        <v>5083.1400000000003</v>
      </c>
      <c r="FK35" s="5">
        <v>5083.7219999999998</v>
      </c>
      <c r="FL35" s="5">
        <v>5089.134</v>
      </c>
      <c r="FM35" s="5">
        <v>5102.2489999999998</v>
      </c>
      <c r="FN35" s="5">
        <v>5122.9690000000001</v>
      </c>
      <c r="FO35" s="5">
        <v>5151.1859999999997</v>
      </c>
      <c r="FP35" s="5">
        <v>5185.558</v>
      </c>
      <c r="FQ35" s="5">
        <v>5225.0550000000003</v>
      </c>
      <c r="FR35" s="5">
        <v>5270.2030000000004</v>
      </c>
      <c r="FS35" s="5">
        <v>5321.6629999999996</v>
      </c>
      <c r="FT35" s="5">
        <v>5378.43</v>
      </c>
      <c r="FU35" s="5">
        <v>5439.0680000000002</v>
      </c>
      <c r="FV35" s="5">
        <v>5502.3440000000001</v>
      </c>
      <c r="FW35" s="5">
        <v>5567.8890000000001</v>
      </c>
      <c r="FX35" s="5">
        <v>5635.3609999999999</v>
      </c>
      <c r="FY35" s="5">
        <v>5703.5569999999998</v>
      </c>
      <c r="FZ35" s="5">
        <v>5771.05</v>
      </c>
      <c r="GA35" s="5">
        <v>5836.7619999999997</v>
      </c>
      <c r="GB35" s="5">
        <v>5900.0360000000001</v>
      </c>
      <c r="GC35" s="5">
        <v>5960.7579999999998</v>
      </c>
      <c r="GD35" s="5">
        <v>6019.0309999999999</v>
      </c>
      <c r="GE35" s="5">
        <v>6075.2550000000001</v>
      </c>
      <c r="GF35" s="5">
        <v>6129.6989999999996</v>
      </c>
      <c r="GG35" s="5">
        <v>6182.2629999999999</v>
      </c>
      <c r="GH35" s="5">
        <v>6232.7359999999999</v>
      </c>
      <c r="GI35" s="5">
        <v>6281.165</v>
      </c>
      <c r="GJ35" s="5">
        <v>6327.643</v>
      </c>
      <c r="GK35" s="5">
        <v>6372.2389999999996</v>
      </c>
      <c r="GL35" s="5">
        <v>6414.9780000000001</v>
      </c>
      <c r="GM35" s="5">
        <v>6455.8860000000004</v>
      </c>
      <c r="GN35" s="5">
        <v>6495.0640000000003</v>
      </c>
      <c r="GO35" s="5">
        <v>6532.65</v>
      </c>
      <c r="GP35" s="5">
        <v>6568.7560000000003</v>
      </c>
      <c r="GQ35" s="5">
        <v>6603.4189999999999</v>
      </c>
      <c r="GR35" s="5">
        <v>6636.6540000000005</v>
      </c>
      <c r="GS35" s="5">
        <v>6668.491</v>
      </c>
      <c r="GT35" s="5">
        <v>6698.9359999999997</v>
      </c>
      <c r="GU35" s="5">
        <v>6728.0119999999997</v>
      </c>
      <c r="GV35" s="5">
        <v>6755.732</v>
      </c>
      <c r="GW35" s="5">
        <v>6782.0940000000001</v>
      </c>
      <c r="GX35" s="5">
        <v>6807.0749999999998</v>
      </c>
      <c r="GY35" s="5">
        <v>6830.6109999999999</v>
      </c>
      <c r="GZ35" s="5">
        <v>6852.6589999999997</v>
      </c>
      <c r="HA35" s="5">
        <v>6873.2049999999999</v>
      </c>
      <c r="HB35" s="5">
        <v>6892.259</v>
      </c>
      <c r="HC35" s="5">
        <v>6909.7979999999998</v>
      </c>
      <c r="HD35" s="5">
        <v>6925.8159999999998</v>
      </c>
      <c r="HE35" s="5">
        <v>6940.3090000000002</v>
      </c>
      <c r="HF35" s="5">
        <v>6953.2650000000003</v>
      </c>
      <c r="HG35" s="5">
        <v>6964.6959999999999</v>
      </c>
      <c r="HH35" s="5">
        <v>6974.567</v>
      </c>
      <c r="HI35" s="5">
        <v>6982.8869999999997</v>
      </c>
      <c r="HJ35" s="5">
        <v>6989.6490000000003</v>
      </c>
      <c r="HK35" s="5">
        <v>6994.8410000000003</v>
      </c>
      <c r="HL35" s="5">
        <v>6998.51</v>
      </c>
      <c r="HM35" s="5">
        <v>7000.6490000000003</v>
      </c>
      <c r="HN35" s="5">
        <v>7001.2780000000002</v>
      </c>
      <c r="HO35" s="5">
        <v>7000.433</v>
      </c>
      <c r="HP35" s="5">
        <v>6998.1319999999996</v>
      </c>
      <c r="HQ35" s="5">
        <v>6994.402</v>
      </c>
      <c r="HR35" s="5">
        <v>6989.2870000000003</v>
      </c>
      <c r="HS35" s="5">
        <v>6982.8440000000001</v>
      </c>
      <c r="HT35" s="5">
        <v>6975.11</v>
      </c>
      <c r="HU35" s="5">
        <v>6966.1220000000003</v>
      </c>
      <c r="HV35" s="5">
        <v>6955.9229999999998</v>
      </c>
      <c r="HW35" s="5">
        <v>6944.5839999999998</v>
      </c>
      <c r="HX35" s="5">
        <v>6932.1480000000001</v>
      </c>
      <c r="HY35" s="5">
        <v>6918.7139999999999</v>
      </c>
      <c r="HZ35" s="5">
        <v>6904.2910000000002</v>
      </c>
      <c r="IA35" s="5">
        <v>6888.9489999999996</v>
      </c>
      <c r="IB35" s="5">
        <v>6872.6869999999999</v>
      </c>
      <c r="IC35" s="5">
        <v>6855.5609999999997</v>
      </c>
      <c r="ID35" s="5">
        <v>6837.585</v>
      </c>
      <c r="IE35" s="5">
        <v>6818.7979999999998</v>
      </c>
      <c r="IF35" s="5">
        <v>6799.2370000000001</v>
      </c>
      <c r="IG35" s="5">
        <v>6778.9449999999997</v>
      </c>
      <c r="IH35" s="5">
        <v>6757.973</v>
      </c>
      <c r="II35" s="5">
        <v>6736.375</v>
      </c>
      <c r="IJ35" s="5">
        <v>2377.9969999999998</v>
      </c>
      <c r="IK35" s="5">
        <v>2464.87</v>
      </c>
      <c r="IL35" s="5">
        <v>2563.5250000000001</v>
      </c>
      <c r="IM35" s="5">
        <v>2671.413</v>
      </c>
      <c r="IN35" s="5">
        <v>2784.4569999999999</v>
      </c>
      <c r="IO35" s="5">
        <v>2900.0549999999998</v>
      </c>
      <c r="IP35" s="5">
        <v>3015.2939999999999</v>
      </c>
      <c r="IQ35" s="5">
        <v>3131.8</v>
      </c>
      <c r="IR35" s="5">
        <v>3256.5520000000001</v>
      </c>
      <c r="IS35" s="5">
        <v>3399.3330000000001</v>
      </c>
      <c r="IT35" s="5">
        <v>3565.8879999999999</v>
      </c>
      <c r="IU35" s="5">
        <v>3760.4929999999999</v>
      </c>
      <c r="IV35" s="5">
        <v>3977.6669999999999</v>
      </c>
      <c r="IW35" s="5">
        <v>4201.5590000000002</v>
      </c>
      <c r="IX35" s="5">
        <v>4410.357</v>
      </c>
      <c r="IY35" s="5">
        <v>4588.8419999999996</v>
      </c>
      <c r="IZ35" s="5">
        <v>4732.848</v>
      </c>
      <c r="JA35" s="5">
        <v>4848.5360000000001</v>
      </c>
      <c r="JB35" s="5">
        <v>4943.9750000000004</v>
      </c>
      <c r="JC35" s="5">
        <v>5031.7539999999999</v>
      </c>
      <c r="JD35" s="5">
        <v>5122.4949999999999</v>
      </c>
      <c r="JE35" s="5">
        <v>5217.3280000000004</v>
      </c>
      <c r="JF35" s="5">
        <v>5317.5140000000001</v>
      </c>
      <c r="JG35" s="5">
        <v>5434.0360000000001</v>
      </c>
      <c r="JH35" s="5">
        <v>5580.241</v>
      </c>
      <c r="JI35" s="5">
        <v>5765.6390000000001</v>
      </c>
      <c r="JJ35" s="5">
        <v>5991.5469999999996</v>
      </c>
      <c r="JK35" s="5">
        <v>6255.29</v>
      </c>
      <c r="JL35" s="5">
        <v>6556.473</v>
      </c>
      <c r="JM35" s="5">
        <v>6893.2579999999998</v>
      </c>
      <c r="JN35" s="5">
        <v>7261.5410000000002</v>
      </c>
      <c r="JO35" s="5">
        <v>7662.8580000000002</v>
      </c>
      <c r="JP35" s="5">
        <v>8089.9629999999997</v>
      </c>
      <c r="JQ35" s="5">
        <v>8518.9920000000002</v>
      </c>
      <c r="JR35" s="5">
        <v>8918.8220000000001</v>
      </c>
      <c r="JS35" s="5">
        <v>9266.5730000000003</v>
      </c>
      <c r="JT35" s="5">
        <v>9554.2860000000001</v>
      </c>
      <c r="JU35" s="5">
        <v>9785.84</v>
      </c>
      <c r="JV35" s="5">
        <v>9965.3220000000001</v>
      </c>
      <c r="JW35" s="5">
        <v>10101.697</v>
      </c>
      <c r="JX35" s="5">
        <v>10203.14</v>
      </c>
      <c r="JY35" s="5">
        <v>10269.022000000001</v>
      </c>
      <c r="JZ35" s="5">
        <v>10300.861999999999</v>
      </c>
      <c r="KA35" s="5">
        <v>10312.321</v>
      </c>
      <c r="KB35" s="5">
        <v>10320.862999999999</v>
      </c>
      <c r="KC35" s="5">
        <v>10339.846</v>
      </c>
      <c r="KD35" s="5">
        <v>10375.032999999999</v>
      </c>
      <c r="KE35" s="5">
        <v>10425.955</v>
      </c>
      <c r="KF35" s="5">
        <v>10491.794</v>
      </c>
      <c r="KG35" s="5">
        <v>10569.078</v>
      </c>
      <c r="KH35" s="5">
        <v>10655.184999999999</v>
      </c>
      <c r="KI35" s="5">
        <v>10750.912</v>
      </c>
      <c r="KJ35" s="5">
        <v>10857.675999999999</v>
      </c>
      <c r="KK35" s="5">
        <v>10973.68</v>
      </c>
      <c r="KL35" s="5">
        <v>11096.406999999999</v>
      </c>
      <c r="KM35" s="5">
        <v>11223.654</v>
      </c>
      <c r="KN35" s="5">
        <v>11354.717000000001</v>
      </c>
      <c r="KO35" s="5">
        <v>11488.875</v>
      </c>
      <c r="KP35" s="5">
        <v>11623.905000000001</v>
      </c>
      <c r="KQ35" s="5">
        <v>11757.187</v>
      </c>
      <c r="KR35" s="5">
        <v>11886.727999999999</v>
      </c>
      <c r="KS35" s="5">
        <v>12011.317999999999</v>
      </c>
      <c r="KT35" s="5">
        <v>12130.73</v>
      </c>
      <c r="KU35" s="5">
        <v>12245.165999999999</v>
      </c>
      <c r="KV35" s="5">
        <v>12355.339</v>
      </c>
      <c r="KW35" s="5">
        <v>12461.736999999999</v>
      </c>
      <c r="KX35" s="5">
        <v>12564.204</v>
      </c>
      <c r="KY35" s="5">
        <v>12662.353999999999</v>
      </c>
      <c r="KZ35" s="5">
        <v>12756.298000000001</v>
      </c>
      <c r="LA35" s="5">
        <v>12846.263999999999</v>
      </c>
      <c r="LB35" s="5">
        <v>12932.404</v>
      </c>
      <c r="LC35" s="5">
        <v>13014.81</v>
      </c>
      <c r="LD35" s="5">
        <v>13093.514999999999</v>
      </c>
      <c r="LE35" s="5">
        <v>13168.77</v>
      </c>
      <c r="LF35" s="5">
        <v>13240.874</v>
      </c>
      <c r="LG35" s="5">
        <v>13310.073</v>
      </c>
      <c r="LH35" s="5">
        <v>13376.45</v>
      </c>
      <c r="LI35" s="5">
        <v>13440.065000000001</v>
      </c>
      <c r="LJ35" s="5">
        <v>13500.983</v>
      </c>
      <c r="LK35" s="5">
        <v>13559.24</v>
      </c>
      <c r="LL35" s="5">
        <v>13614.888000000001</v>
      </c>
      <c r="LM35" s="5">
        <v>13667.968000000001</v>
      </c>
      <c r="LN35" s="5">
        <v>13718.494000000001</v>
      </c>
      <c r="LO35" s="5">
        <v>13766.4</v>
      </c>
      <c r="LP35" s="5">
        <v>13811.603999999999</v>
      </c>
      <c r="LQ35" s="5">
        <v>13853.995000000001</v>
      </c>
      <c r="LR35" s="5">
        <v>13893.57</v>
      </c>
      <c r="LS35" s="5">
        <v>13930.329</v>
      </c>
      <c r="LT35" s="5">
        <v>13964.259</v>
      </c>
      <c r="LU35" s="5">
        <v>13995.35</v>
      </c>
      <c r="LV35" s="5">
        <v>14023.578</v>
      </c>
      <c r="LW35" s="5">
        <v>14048.942999999999</v>
      </c>
      <c r="LX35" s="5">
        <v>14071.438</v>
      </c>
      <c r="LY35" s="5">
        <v>14091.014999999999</v>
      </c>
      <c r="LZ35" s="5">
        <v>14107.669</v>
      </c>
      <c r="MA35" s="5">
        <v>14121.364</v>
      </c>
      <c r="MB35" s="5">
        <v>14132.099</v>
      </c>
      <c r="MC35" s="5">
        <v>14139.924000000001</v>
      </c>
      <c r="MD35" s="5">
        <v>14144.829</v>
      </c>
      <c r="ME35" s="5">
        <v>14146.86</v>
      </c>
      <c r="MF35" s="5">
        <v>14146.04</v>
      </c>
      <c r="MG35" s="5">
        <v>14142.411</v>
      </c>
      <c r="MH35" s="5">
        <v>14136.026</v>
      </c>
      <c r="MI35" s="5">
        <v>14126.964</v>
      </c>
      <c r="MJ35" s="5">
        <v>14115.325999999999</v>
      </c>
      <c r="MK35" s="5">
        <v>14101.212</v>
      </c>
      <c r="ML35" s="5">
        <v>14084.669</v>
      </c>
      <c r="MM35" s="5">
        <v>14065.778</v>
      </c>
      <c r="MN35" s="5">
        <v>14044.645</v>
      </c>
      <c r="MO35" s="5">
        <v>14021.356</v>
      </c>
      <c r="MP35" s="5">
        <v>13996.067999999999</v>
      </c>
      <c r="MQ35" s="5">
        <v>13968.808000000001</v>
      </c>
      <c r="MR35" s="5">
        <v>13939.675999999999</v>
      </c>
      <c r="MS35" s="5">
        <v>13908.671</v>
      </c>
      <c r="MT35" s="5">
        <v>13875.876</v>
      </c>
      <c r="MU35" s="5">
        <v>13841.323</v>
      </c>
      <c r="MV35" s="5">
        <v>13805.054</v>
      </c>
      <c r="MW35" s="5">
        <v>13767.134</v>
      </c>
      <c r="MX35" s="5">
        <v>13727.621999999999</v>
      </c>
      <c r="MY35" s="5">
        <v>13686.581</v>
      </c>
      <c r="MZ35" s="5">
        <v>13644.11</v>
      </c>
      <c r="NA35" s="16">
        <v>3.9689999999999999</v>
      </c>
      <c r="NB35" s="16">
        <v>4.1340000000000003</v>
      </c>
      <c r="NC35" s="16">
        <v>5.0439999999999996</v>
      </c>
      <c r="ND35" s="16">
        <v>2.2000000000000002</v>
      </c>
      <c r="NE35" s="16">
        <v>2.3650000000000002</v>
      </c>
      <c r="NF35" s="16">
        <v>4.6139999999999999</v>
      </c>
      <c r="NG35" s="16">
        <v>4.8760000000000003</v>
      </c>
      <c r="NH35" s="16">
        <v>1.9259999999999999</v>
      </c>
      <c r="NI35" s="16">
        <v>0.26600000000000001</v>
      </c>
      <c r="NJ35" s="16">
        <v>0.60099999999999998</v>
      </c>
      <c r="NK35" s="16">
        <v>1.04</v>
      </c>
      <c r="NL35" s="16">
        <v>1.1479999999999999</v>
      </c>
      <c r="NM35" s="16">
        <v>0.94499999999999995</v>
      </c>
      <c r="NN35" s="16">
        <v>0.74099999999999999</v>
      </c>
      <c r="NO35" s="16">
        <v>0.57599999999999996</v>
      </c>
      <c r="NP35" s="16">
        <v>0.45300000000000001</v>
      </c>
      <c r="NQ35" s="16">
        <v>0.34799999999999998</v>
      </c>
      <c r="NR35" s="16">
        <v>0.24299999999999999</v>
      </c>
      <c r="NS35" s="16">
        <v>0.13900000000000001</v>
      </c>
      <c r="NT35" s="16">
        <v>3.5000000000000003E-2</v>
      </c>
      <c r="NU35" s="16">
        <v>-6.3E-2</v>
      </c>
      <c r="NV35" s="16">
        <v>-0.15</v>
      </c>
      <c r="NW35" s="16">
        <v>-0.222</v>
      </c>
      <c r="NX35" s="182">
        <v>-0.28699999999999998</v>
      </c>
      <c r="NY35" s="16">
        <v>65.900000000000006</v>
      </c>
      <c r="NZ35" s="16">
        <v>67.849999999999994</v>
      </c>
      <c r="OA35" s="16">
        <v>69.09</v>
      </c>
      <c r="OB35" s="16">
        <v>69.95</v>
      </c>
      <c r="OC35" s="16">
        <v>70.77</v>
      </c>
      <c r="OD35" s="16">
        <v>71.52</v>
      </c>
      <c r="OE35" s="16">
        <v>72.209999999999994</v>
      </c>
      <c r="OF35" s="16">
        <v>72.66</v>
      </c>
      <c r="OG35" s="16">
        <v>73.28</v>
      </c>
      <c r="OH35" s="16">
        <v>73.92</v>
      </c>
      <c r="OI35" s="16">
        <v>74.58</v>
      </c>
      <c r="OJ35" s="16">
        <v>75.25</v>
      </c>
      <c r="OK35" s="16">
        <v>75.92</v>
      </c>
      <c r="OL35" s="16">
        <v>76.64</v>
      </c>
      <c r="OM35" s="16">
        <v>77.37</v>
      </c>
      <c r="ON35" s="16">
        <v>78.099999999999994</v>
      </c>
      <c r="OO35" s="16">
        <v>78.87</v>
      </c>
      <c r="OP35" s="16">
        <v>79.63</v>
      </c>
      <c r="OQ35" s="16">
        <v>80.41</v>
      </c>
      <c r="OR35" s="16">
        <v>81.17</v>
      </c>
      <c r="OS35" s="16">
        <v>81.91</v>
      </c>
      <c r="OT35" s="16">
        <v>82.61</v>
      </c>
      <c r="OU35" s="16">
        <v>83.26</v>
      </c>
      <c r="OV35" s="16">
        <v>83.84</v>
      </c>
      <c r="OW35" s="16">
        <v>68.760000000000005</v>
      </c>
      <c r="OX35" s="16">
        <v>70.64</v>
      </c>
      <c r="OY35" s="16">
        <v>71.91</v>
      </c>
      <c r="OZ35" s="16">
        <v>72.77</v>
      </c>
      <c r="PA35" s="16">
        <v>73.75</v>
      </c>
      <c r="PB35" s="16">
        <v>74.63</v>
      </c>
      <c r="PC35" s="16">
        <v>75.52</v>
      </c>
      <c r="PD35" s="16">
        <v>76.09</v>
      </c>
      <c r="PE35" s="16">
        <v>76.819999999999993</v>
      </c>
      <c r="PF35" s="16">
        <v>77.53</v>
      </c>
      <c r="PG35" s="16">
        <v>78.2</v>
      </c>
      <c r="PH35" s="16">
        <v>78.849999999999994</v>
      </c>
      <c r="PI35" s="16">
        <v>79.48</v>
      </c>
      <c r="PJ35" s="16">
        <v>80.11</v>
      </c>
      <c r="PK35" s="16">
        <v>80.709999999999994</v>
      </c>
      <c r="PL35" s="16">
        <v>81.290000000000006</v>
      </c>
      <c r="PM35" s="16">
        <v>81.88</v>
      </c>
      <c r="PN35" s="16">
        <v>82.45</v>
      </c>
      <c r="PO35" s="16">
        <v>83.01</v>
      </c>
      <c r="PP35" s="16">
        <v>83.56</v>
      </c>
      <c r="PQ35" s="16">
        <v>84.1</v>
      </c>
      <c r="PR35" s="16">
        <v>84.63</v>
      </c>
      <c r="PS35" s="16">
        <v>85.16</v>
      </c>
      <c r="PT35" s="16">
        <v>85.69</v>
      </c>
      <c r="PU35" s="16">
        <v>67.251999999999995</v>
      </c>
      <c r="PV35" s="16">
        <v>69.150999999999996</v>
      </c>
      <c r="PW35" s="16">
        <v>70.429000000000002</v>
      </c>
      <c r="PX35" s="16">
        <v>71.278000000000006</v>
      </c>
      <c r="PY35" s="16">
        <v>72.174999999999997</v>
      </c>
      <c r="PZ35" s="16">
        <v>73</v>
      </c>
      <c r="QA35" s="16">
        <v>73.808999999999997</v>
      </c>
      <c r="QB35" s="16">
        <v>74.326999999999998</v>
      </c>
      <c r="QC35" s="16">
        <v>75.006</v>
      </c>
      <c r="QD35" s="16">
        <v>75.680999999999997</v>
      </c>
      <c r="QE35" s="16">
        <v>76.338999999999999</v>
      </c>
      <c r="QF35" s="16">
        <v>76.994</v>
      </c>
      <c r="QG35" s="16">
        <v>77.649000000000001</v>
      </c>
      <c r="QH35" s="16">
        <v>78.325999999999993</v>
      </c>
      <c r="QI35" s="16">
        <v>78.998000000000005</v>
      </c>
      <c r="QJ35" s="16">
        <v>79.667000000000002</v>
      </c>
      <c r="QK35" s="16">
        <v>80.349999999999994</v>
      </c>
      <c r="QL35" s="16">
        <v>81.024000000000001</v>
      </c>
      <c r="QM35" s="16">
        <v>81.692999999999998</v>
      </c>
      <c r="QN35" s="16">
        <v>82.355999999999995</v>
      </c>
      <c r="QO35" s="16">
        <v>82.997</v>
      </c>
      <c r="QP35" s="16">
        <v>83.61</v>
      </c>
      <c r="QQ35" s="16">
        <v>84.198999999999998</v>
      </c>
      <c r="QR35" s="16">
        <v>84.748999999999995</v>
      </c>
      <c r="QS35" s="5">
        <v>42.712000000000003</v>
      </c>
      <c r="QT35" s="5">
        <v>33.97</v>
      </c>
      <c r="QU35" s="5">
        <v>29.053999999999998</v>
      </c>
      <c r="QV35" s="5">
        <v>25.571000000000002</v>
      </c>
      <c r="QW35" s="5">
        <v>22.388999999999999</v>
      </c>
      <c r="QX35" s="5">
        <v>19.68</v>
      </c>
      <c r="QY35" s="5">
        <v>17.059000000000001</v>
      </c>
      <c r="QZ35" s="5">
        <v>14.631</v>
      </c>
      <c r="RA35" s="5">
        <v>12.802</v>
      </c>
      <c r="RB35" s="5">
        <v>11.326000000000001</v>
      </c>
      <c r="RC35" s="5">
        <v>10.026999999999999</v>
      </c>
      <c r="RD35" s="5">
        <v>8.9290000000000003</v>
      </c>
      <c r="RE35" s="5">
        <v>8.0109999999999992</v>
      </c>
      <c r="RF35" s="5">
        <v>7.2009999999999996</v>
      </c>
      <c r="RG35" s="5">
        <v>6.52</v>
      </c>
      <c r="RH35" s="5">
        <v>5.95</v>
      </c>
      <c r="RI35" s="5">
        <v>5.4470000000000001</v>
      </c>
      <c r="RJ35" s="5">
        <v>5.0149999999999997</v>
      </c>
      <c r="RK35" s="5">
        <v>4.72</v>
      </c>
      <c r="RL35" s="5">
        <v>4.4589999999999996</v>
      </c>
      <c r="RM35" s="5">
        <v>4.226</v>
      </c>
      <c r="RN35" s="5">
        <v>4.0220000000000002</v>
      </c>
      <c r="RO35" s="5">
        <v>3.83</v>
      </c>
      <c r="RP35" s="5">
        <v>3.6539999999999999</v>
      </c>
      <c r="RQ35" s="5">
        <v>51.866</v>
      </c>
      <c r="RR35" s="5">
        <v>40.185000000000002</v>
      </c>
      <c r="RS35" s="5">
        <v>34.180999999999997</v>
      </c>
      <c r="RT35" s="5">
        <v>29.998000000000001</v>
      </c>
      <c r="RU35" s="5">
        <v>26.143000000000001</v>
      </c>
      <c r="RV35" s="5">
        <v>22.79</v>
      </c>
      <c r="RW35" s="5">
        <v>19.795000000000002</v>
      </c>
      <c r="RX35" s="5">
        <v>17.033999999999999</v>
      </c>
      <c r="RY35" s="5">
        <v>14.94</v>
      </c>
      <c r="RZ35" s="5">
        <v>13.242000000000001</v>
      </c>
      <c r="SA35" s="5">
        <v>11.742000000000001</v>
      </c>
      <c r="SB35" s="5">
        <v>10.471</v>
      </c>
      <c r="SC35" s="5">
        <v>9.4030000000000005</v>
      </c>
      <c r="SD35" s="5">
        <v>8.4589999999999996</v>
      </c>
      <c r="SE35" s="5">
        <v>7.6909999999999998</v>
      </c>
      <c r="SF35" s="5">
        <v>7.0469999999999997</v>
      </c>
      <c r="SG35" s="5">
        <v>6.4770000000000003</v>
      </c>
      <c r="SH35" s="5">
        <v>5.99</v>
      </c>
      <c r="SI35" s="5">
        <v>5.6440000000000001</v>
      </c>
      <c r="SJ35" s="5">
        <v>5.335</v>
      </c>
      <c r="SK35" s="5">
        <v>5.0599999999999996</v>
      </c>
      <c r="SL35" s="5">
        <v>4.819</v>
      </c>
      <c r="SM35" s="5">
        <v>4.59</v>
      </c>
      <c r="SN35" s="5">
        <v>4.3810000000000002</v>
      </c>
      <c r="SO35" s="16">
        <v>7.0484999999999998</v>
      </c>
      <c r="SP35" s="16">
        <v>6.0232000000000001</v>
      </c>
      <c r="SQ35" s="16">
        <v>5.0585000000000004</v>
      </c>
      <c r="SR35" s="16">
        <v>4.3040000000000003</v>
      </c>
      <c r="SS35" s="16">
        <v>4</v>
      </c>
      <c r="ST35" s="16">
        <v>3.8</v>
      </c>
      <c r="SU35" s="16">
        <v>3.4</v>
      </c>
      <c r="SV35" s="16">
        <v>2.7723</v>
      </c>
      <c r="SW35" s="16">
        <v>2.5750000000000002</v>
      </c>
      <c r="SX35" s="16">
        <v>2.4054000000000002</v>
      </c>
      <c r="SY35" s="16">
        <v>2.2606999999999999</v>
      </c>
      <c r="SZ35" s="16">
        <v>2.1375999999999999</v>
      </c>
      <c r="TA35" s="16">
        <v>2.0333999999999999</v>
      </c>
      <c r="TB35" s="16">
        <v>1.9470000000000001</v>
      </c>
      <c r="TC35" s="16">
        <v>1.8809</v>
      </c>
      <c r="TD35" s="16">
        <v>1.8293999999999999</v>
      </c>
      <c r="TE35" s="16">
        <v>1.7878000000000001</v>
      </c>
      <c r="TF35" s="16">
        <v>1.7578</v>
      </c>
      <c r="TG35" s="16">
        <v>1.7423999999999999</v>
      </c>
      <c r="TH35" s="16">
        <v>1.7327999999999999</v>
      </c>
      <c r="TI35" s="16">
        <v>1.7253000000000001</v>
      </c>
      <c r="TJ35" s="16">
        <v>1.7229000000000001</v>
      </c>
      <c r="TK35" s="16">
        <v>1.7262999999999999</v>
      </c>
      <c r="TL35" s="16">
        <v>1.7242</v>
      </c>
      <c r="TM35" s="5">
        <v>440.14400000000001</v>
      </c>
      <c r="TN35" s="5">
        <v>724.57600000000002</v>
      </c>
      <c r="TO35" s="5">
        <v>465.77300000000002</v>
      </c>
      <c r="TP35" s="5">
        <v>671.79300000000001</v>
      </c>
      <c r="TQ35" s="5">
        <v>75.710999999999999</v>
      </c>
      <c r="TR35" s="5">
        <v>510.19600000000003</v>
      </c>
      <c r="TS35" s="5">
        <v>856.50300000000004</v>
      </c>
      <c r="TT35" s="5">
        <v>593.08600000000001</v>
      </c>
      <c r="TU35" s="5">
        <v>837.92700000000002</v>
      </c>
      <c r="TV35" s="5">
        <v>102.343</v>
      </c>
      <c r="TW35" s="5">
        <v>599.47400000000005</v>
      </c>
      <c r="TX35" s="5">
        <v>1032.627</v>
      </c>
      <c r="TY35" s="5">
        <v>771.42499999999995</v>
      </c>
      <c r="TZ35" s="5">
        <v>1048.404</v>
      </c>
      <c r="UA35" s="5">
        <v>113.958</v>
      </c>
      <c r="UB35" s="5">
        <v>688.697</v>
      </c>
      <c r="UC35" s="5">
        <v>1183.607</v>
      </c>
      <c r="UD35" s="5">
        <v>1000.773</v>
      </c>
      <c r="UE35" s="5">
        <v>1581.7840000000001</v>
      </c>
      <c r="UF35" s="5">
        <v>133.98099999999999</v>
      </c>
      <c r="UG35" s="5">
        <v>750.52200000000005</v>
      </c>
      <c r="UH35" s="5">
        <v>1278.691</v>
      </c>
      <c r="UI35" s="5">
        <v>1085.932</v>
      </c>
      <c r="UJ35" s="5">
        <v>1850.7760000000001</v>
      </c>
      <c r="UK35" s="5">
        <v>156.57400000000001</v>
      </c>
      <c r="UL35" s="5">
        <v>813.09799999999996</v>
      </c>
      <c r="UM35" s="5">
        <v>1391.866</v>
      </c>
      <c r="UN35" s="5">
        <v>1187.2159999999999</v>
      </c>
      <c r="UO35" s="5">
        <v>2180.3879999999999</v>
      </c>
      <c r="UP35" s="5">
        <v>193.071</v>
      </c>
      <c r="UQ35" s="5">
        <v>1003.583</v>
      </c>
      <c r="UR35" s="5">
        <v>1717.8679999999999</v>
      </c>
      <c r="US35" s="5">
        <v>1409.098</v>
      </c>
      <c r="UT35" s="5">
        <v>2867.357</v>
      </c>
      <c r="UU35" s="5">
        <v>263.63499999999999</v>
      </c>
      <c r="UV35" s="5">
        <v>1154.8810000000001</v>
      </c>
      <c r="UW35" s="5">
        <v>2178.9290000000001</v>
      </c>
      <c r="UX35" s="5">
        <v>1791.2</v>
      </c>
      <c r="UY35" s="5">
        <v>3793.5450000000001</v>
      </c>
      <c r="UZ35" s="5">
        <v>348.01799999999997</v>
      </c>
      <c r="VA35" s="5">
        <v>1058.1220000000001</v>
      </c>
      <c r="VB35" s="5">
        <v>2294</v>
      </c>
      <c r="VC35" s="5">
        <v>1980.4449999999999</v>
      </c>
      <c r="VD35" s="5">
        <v>4467.1679999999997</v>
      </c>
      <c r="VE35" s="5">
        <v>403.40499999999997</v>
      </c>
      <c r="VF35" s="5">
        <v>1006.706</v>
      </c>
      <c r="VG35" s="5">
        <v>2043.3109999999999</v>
      </c>
      <c r="VH35" s="5">
        <v>2021.64</v>
      </c>
      <c r="VI35" s="5">
        <v>4804.3850000000002</v>
      </c>
      <c r="VJ35" s="5">
        <v>463.80399999999997</v>
      </c>
      <c r="VK35" s="5">
        <v>979.06100000000004</v>
      </c>
      <c r="VL35" s="5">
        <v>1875.6890000000001</v>
      </c>
      <c r="VM35" s="5">
        <v>2024.5709999999999</v>
      </c>
      <c r="VN35" s="5">
        <v>5184.54</v>
      </c>
      <c r="VO35" s="5">
        <v>591.32399999999996</v>
      </c>
      <c r="VP35" s="5">
        <v>973.22199999999998</v>
      </c>
      <c r="VQ35" s="5">
        <v>1893.943</v>
      </c>
      <c r="VR35" s="5">
        <v>1897.348</v>
      </c>
      <c r="VS35" s="5">
        <v>5673.4040000000005</v>
      </c>
      <c r="VT35" s="5">
        <v>785.73699999999997</v>
      </c>
      <c r="VU35" s="5">
        <v>962.34900000000005</v>
      </c>
      <c r="VV35" s="5">
        <v>1928.4179999999999</v>
      </c>
      <c r="VW35" s="5">
        <v>1828.0719999999999</v>
      </c>
      <c r="VX35" s="5">
        <v>6144.165</v>
      </c>
      <c r="VY35" s="5">
        <v>1023.724</v>
      </c>
      <c r="VZ35" s="5">
        <v>925.26</v>
      </c>
      <c r="WA35" s="5">
        <v>1929.684</v>
      </c>
      <c r="WB35" s="5">
        <v>1882.2850000000001</v>
      </c>
      <c r="WC35" s="5">
        <v>6460.2209999999995</v>
      </c>
      <c r="WD35" s="5">
        <v>1264.287</v>
      </c>
      <c r="WE35" s="5">
        <v>877.38800000000003</v>
      </c>
      <c r="WF35" s="5">
        <v>1882.145</v>
      </c>
      <c r="WG35" s="5">
        <v>1917.116</v>
      </c>
      <c r="WH35" s="5">
        <v>6724.0659999999998</v>
      </c>
      <c r="WI35" s="5">
        <v>1531.6890000000001</v>
      </c>
      <c r="WJ35" s="25">
        <v>18.509022509279902</v>
      </c>
      <c r="WK35" s="25">
        <v>30.470013208595301</v>
      </c>
      <c r="WL35" s="25">
        <v>19.586778284413299</v>
      </c>
      <c r="WM35" s="25">
        <v>47.837150341232601</v>
      </c>
      <c r="WN35" s="25">
        <v>28.250372056819302</v>
      </c>
      <c r="WO35" s="25">
        <v>4.7082061079135098</v>
      </c>
      <c r="WP35" s="25">
        <v>3.1838139408922701</v>
      </c>
      <c r="WQ35" s="25">
        <v>0.46753633415012702</v>
      </c>
      <c r="WR35" s="25">
        <v>17.592631863878399</v>
      </c>
      <c r="WS35" s="25">
        <v>29.5340260788157</v>
      </c>
      <c r="WT35" s="25">
        <v>20.4508535182953</v>
      </c>
      <c r="WU35" s="25">
        <v>49.344340021137498</v>
      </c>
      <c r="WV35" s="25">
        <v>28.893486502842201</v>
      </c>
      <c r="WW35" s="25">
        <v>5.15583325143833</v>
      </c>
      <c r="WX35" s="25">
        <v>3.5290020361682801</v>
      </c>
      <c r="WY35" s="25">
        <v>0.55278261963997199</v>
      </c>
      <c r="WZ35" s="25">
        <v>16.811352459752001</v>
      </c>
      <c r="XA35" s="25">
        <v>28.958481029129299</v>
      </c>
      <c r="XB35" s="25">
        <v>21.633461286501401</v>
      </c>
      <c r="XC35" s="25">
        <v>51.034384703052901</v>
      </c>
      <c r="XD35" s="25">
        <v>29.4009234165515</v>
      </c>
      <c r="XE35" s="25">
        <v>4.7855400954825296</v>
      </c>
      <c r="XF35" s="25">
        <v>3.1957818080657598</v>
      </c>
      <c r="XG35" s="25">
        <v>0.56746033526571804</v>
      </c>
      <c r="XH35" s="25">
        <v>15.008078290775799</v>
      </c>
      <c r="XI35" s="25">
        <v>25.793152172160202</v>
      </c>
      <c r="XJ35" s="25">
        <v>21.808835431684098</v>
      </c>
      <c r="XK35" s="25">
        <v>56.279056894963901</v>
      </c>
      <c r="XL35" s="25">
        <v>34.470221463279799</v>
      </c>
      <c r="XM35" s="25">
        <v>4.6404081901272702</v>
      </c>
      <c r="XN35" s="25">
        <v>2.9197126421001198</v>
      </c>
      <c r="XO35" s="25">
        <v>0.450048182090384</v>
      </c>
      <c r="XP35" s="25">
        <v>14.651493071247501</v>
      </c>
      <c r="XQ35" s="25">
        <v>24.9622693628788</v>
      </c>
      <c r="XR35" s="25">
        <v>21.199278867036501</v>
      </c>
      <c r="XS35" s="25">
        <v>57.329641122148502</v>
      </c>
      <c r="XT35" s="25">
        <v>36.130362255111997</v>
      </c>
      <c r="XU35" s="25">
        <v>4.9034113259261396</v>
      </c>
      <c r="XV35" s="25">
        <v>3.05659644372518</v>
      </c>
      <c r="XW35" s="25">
        <v>0.39068852190192499</v>
      </c>
      <c r="XX35" s="25">
        <v>14.1024784937108</v>
      </c>
      <c r="XY35" s="25">
        <v>24.1407066935686</v>
      </c>
      <c r="XZ35" s="25">
        <v>20.591230217500598</v>
      </c>
      <c r="YA35" s="25">
        <v>58.408166033287898</v>
      </c>
      <c r="YB35" s="25">
        <v>37.816935815787303</v>
      </c>
      <c r="YC35" s="25">
        <v>5.2198203876448002</v>
      </c>
      <c r="YD35" s="25">
        <v>3.3486487794327702</v>
      </c>
      <c r="YE35" s="25">
        <v>0.39121422621152702</v>
      </c>
      <c r="YF35" s="25">
        <v>13.820523770367799</v>
      </c>
      <c r="YG35" s="25">
        <v>23.657072238523501</v>
      </c>
      <c r="YH35" s="25">
        <v>19.4049444876783</v>
      </c>
      <c r="YI35" s="25">
        <v>58.891838522980201</v>
      </c>
      <c r="YJ35" s="25">
        <v>39.486894035301901</v>
      </c>
      <c r="YK35" s="25">
        <v>5.37511252776787</v>
      </c>
      <c r="YL35" s="25">
        <v>3.6305654681286001</v>
      </c>
      <c r="YM35" s="25">
        <v>0.44379009909880002</v>
      </c>
      <c r="YN35" s="25">
        <v>12.4628705779364</v>
      </c>
      <c r="YO35" s="25">
        <v>23.513859978225</v>
      </c>
      <c r="YP35" s="25">
        <v>19.329691785733502</v>
      </c>
      <c r="YQ35" s="25">
        <v>60.267641554218599</v>
      </c>
      <c r="YR35" s="25">
        <v>40.937949768485097</v>
      </c>
      <c r="YS35" s="25">
        <v>5.51174635973838</v>
      </c>
      <c r="YT35" s="25">
        <v>3.7556278896200399</v>
      </c>
      <c r="YU35" s="25">
        <v>0.52503768113627303</v>
      </c>
      <c r="YV35" s="25">
        <v>10.3705525945934</v>
      </c>
      <c r="YW35" s="25">
        <v>22.483274756594501</v>
      </c>
      <c r="YX35" s="25">
        <v>19.410152168842099</v>
      </c>
      <c r="YY35" s="25">
        <v>63.192438798252297</v>
      </c>
      <c r="YZ35" s="25">
        <v>43.782286629410201</v>
      </c>
      <c r="ZA35" s="25">
        <v>6.08287252747684</v>
      </c>
      <c r="ZB35" s="25">
        <v>3.9537338505597299</v>
      </c>
      <c r="ZC35" s="25">
        <v>0.62348453515290403</v>
      </c>
      <c r="ZD35" s="25">
        <v>9.7361798231811196</v>
      </c>
      <c r="ZE35" s="25">
        <v>19.761522560393999</v>
      </c>
      <c r="ZF35" s="25">
        <v>19.551935299616598</v>
      </c>
      <c r="ZG35" s="25">
        <v>66.016698894741793</v>
      </c>
      <c r="ZH35" s="25">
        <v>46.464763595125099</v>
      </c>
      <c r="ZI35" s="25">
        <v>7.2971492999025296</v>
      </c>
      <c r="ZJ35" s="25">
        <v>4.4855987216830897</v>
      </c>
      <c r="ZK35" s="25">
        <v>0.71791204627225602</v>
      </c>
      <c r="ZL35" s="25">
        <v>9.1885875280438594</v>
      </c>
      <c r="ZM35" s="25">
        <v>17.603532927865601</v>
      </c>
      <c r="ZN35" s="25">
        <v>19.000805711022402</v>
      </c>
      <c r="ZO35" s="25">
        <v>67.658243381039398</v>
      </c>
      <c r="ZP35" s="25">
        <v>48.657437670017003</v>
      </c>
      <c r="ZQ35" s="25">
        <v>9.0030065174842093</v>
      </c>
      <c r="ZR35" s="25">
        <v>5.5496361630511304</v>
      </c>
      <c r="ZS35" s="25">
        <v>0.77445863211197197</v>
      </c>
      <c r="ZT35" s="25">
        <v>8.6711689437325798</v>
      </c>
      <c r="ZU35" s="25">
        <v>16.874566874566899</v>
      </c>
      <c r="ZV35" s="25">
        <v>16.904904588113599</v>
      </c>
      <c r="ZW35" s="25">
        <v>67.453540531452603</v>
      </c>
      <c r="ZX35" s="25">
        <v>50.548635943338901</v>
      </c>
      <c r="ZY35" s="25">
        <v>10.9367590982402</v>
      </c>
      <c r="ZZ35" s="25">
        <v>7.0007236502479504</v>
      </c>
      <c r="AAA35" s="25">
        <v>0.86486985432729802</v>
      </c>
      <c r="AAB35" s="25">
        <v>8.0959958030502595</v>
      </c>
      <c r="AAC35" s="25">
        <v>16.223287013886399</v>
      </c>
      <c r="AAD35" s="25">
        <v>15.379101801606</v>
      </c>
      <c r="AAE35" s="25">
        <v>67.068389215265995</v>
      </c>
      <c r="AAF35" s="25">
        <v>51.689287413659997</v>
      </c>
      <c r="AAG35" s="25">
        <v>12.766238110268899</v>
      </c>
      <c r="AAH35" s="25">
        <v>8.6123279677973592</v>
      </c>
      <c r="AAI35" s="25">
        <v>1.1066712387126201</v>
      </c>
      <c r="AAJ35" s="25">
        <v>7.4248076331573998</v>
      </c>
      <c r="AAK35" s="25">
        <v>15.4848718120114</v>
      </c>
      <c r="AAL35" s="25">
        <v>15.104515526206299</v>
      </c>
      <c r="AAM35" s="25">
        <v>66.944969228607505</v>
      </c>
      <c r="AAN35" s="25">
        <v>51.840453702401199</v>
      </c>
      <c r="AAO35" s="25">
        <v>14.7817435081482</v>
      </c>
      <c r="AAP35" s="25">
        <v>10.145351326223601</v>
      </c>
      <c r="AAQ35" s="25">
        <v>1.5476574413342199</v>
      </c>
      <c r="AAR35" s="25">
        <v>6.7844153337616104</v>
      </c>
      <c r="AAS35" s="25">
        <v>14.553713292594299</v>
      </c>
      <c r="AAT35" s="25">
        <v>14.8241270532532</v>
      </c>
      <c r="AAU35" s="25">
        <v>66.818064143371899</v>
      </c>
      <c r="AAV35" s="25">
        <v>51.993937090118699</v>
      </c>
      <c r="AAW35" s="25">
        <v>16.640602938169899</v>
      </c>
      <c r="AAX35" s="25">
        <v>11.8438072302721</v>
      </c>
      <c r="AAY35" s="25">
        <v>2.1060740137719201</v>
      </c>
      <c r="AAZ35" s="5">
        <v>227.74299999999999</v>
      </c>
      <c r="ABA35" s="5">
        <v>209.99100000000001</v>
      </c>
      <c r="ABB35" s="5">
        <v>171.89699999999999</v>
      </c>
      <c r="ABC35" s="5">
        <v>143.29</v>
      </c>
      <c r="ABD35" s="5">
        <v>107.627</v>
      </c>
      <c r="ABE35" s="5">
        <v>72.200999999999993</v>
      </c>
      <c r="ABF35" s="5">
        <v>58.121000000000002</v>
      </c>
      <c r="ABG35" s="5">
        <v>51.734000000000002</v>
      </c>
      <c r="ABH35" s="5">
        <v>47.021999999999998</v>
      </c>
      <c r="ABI35" s="5">
        <v>39.853999999999999</v>
      </c>
      <c r="ABJ35" s="5">
        <v>32.154000000000003</v>
      </c>
      <c r="ABK35" s="5">
        <v>24.61</v>
      </c>
      <c r="ABL35" s="5">
        <v>18.619</v>
      </c>
      <c r="ABM35" s="5">
        <v>13.946</v>
      </c>
      <c r="ABN35" s="5">
        <v>10.532999999999999</v>
      </c>
      <c r="ABO35" s="5">
        <v>7.577</v>
      </c>
      <c r="ABP35" s="5">
        <v>4.1040000000000001</v>
      </c>
      <c r="ABQ35" s="5">
        <v>1.238</v>
      </c>
      <c r="ABR35" s="5">
        <v>0.215</v>
      </c>
      <c r="ABS35" s="5">
        <v>2.4E-2</v>
      </c>
      <c r="ABT35" s="5">
        <v>1E-3</v>
      </c>
      <c r="ABU35" s="5">
        <v>542.51800000000003</v>
      </c>
      <c r="ABV35" s="5">
        <v>588.28099999999995</v>
      </c>
      <c r="ABW35" s="5">
        <v>576.779</v>
      </c>
      <c r="ABX35" s="5">
        <v>525.125</v>
      </c>
      <c r="ABY35" s="5">
        <v>474.13400000000001</v>
      </c>
      <c r="ABZ35" s="5">
        <v>434.685</v>
      </c>
      <c r="ACA35" s="5">
        <v>393.06200000000001</v>
      </c>
      <c r="ACB35" s="5">
        <v>363.01299999999998</v>
      </c>
      <c r="ACC35" s="5">
        <v>311.30700000000002</v>
      </c>
      <c r="ACD35" s="5">
        <v>276.87900000000002</v>
      </c>
      <c r="ACE35" s="5">
        <v>224.09200000000001</v>
      </c>
      <c r="ACF35" s="5">
        <v>161.95099999999999</v>
      </c>
      <c r="ACG35" s="5">
        <v>106.011</v>
      </c>
      <c r="ACH35" s="5">
        <v>72.23</v>
      </c>
      <c r="ACI35" s="5">
        <v>51.93</v>
      </c>
      <c r="ACJ35" s="5">
        <v>35.957000000000001</v>
      </c>
      <c r="ACK35" s="5">
        <v>19.675000000000001</v>
      </c>
      <c r="ACL35" s="5">
        <v>6.8570000000000002</v>
      </c>
      <c r="ACM35" s="5">
        <v>1.3540000000000001</v>
      </c>
      <c r="ACN35" s="5">
        <v>0.13100000000000001</v>
      </c>
      <c r="ACO35" s="5">
        <v>8.0000000000000002E-3</v>
      </c>
      <c r="ACP35" s="5">
        <v>502.21899999999999</v>
      </c>
      <c r="ACQ35" s="5">
        <v>490.43700000000001</v>
      </c>
      <c r="ACR35" s="5">
        <v>474.79700000000003</v>
      </c>
      <c r="ACS35" s="5">
        <v>522.101</v>
      </c>
      <c r="ACT35" s="5">
        <v>513.33399999999995</v>
      </c>
      <c r="ACU35" s="5">
        <v>464.065</v>
      </c>
      <c r="ACV35" s="5">
        <v>416.87</v>
      </c>
      <c r="ACW35" s="5">
        <v>385.04</v>
      </c>
      <c r="ACX35" s="5">
        <v>351.81900000000002</v>
      </c>
      <c r="ACY35" s="5">
        <v>326.685</v>
      </c>
      <c r="ACZ35" s="5">
        <v>277.01</v>
      </c>
      <c r="ADA35" s="5">
        <v>242.15600000000001</v>
      </c>
      <c r="ADB35" s="5">
        <v>188.61</v>
      </c>
      <c r="ADC35" s="5">
        <v>127.108</v>
      </c>
      <c r="ADD35" s="5">
        <v>73.590999999999994</v>
      </c>
      <c r="ADE35" s="5">
        <v>41.033999999999999</v>
      </c>
      <c r="ADF35" s="5">
        <v>21.361999999999998</v>
      </c>
      <c r="ADG35" s="5">
        <v>9.1029999999999998</v>
      </c>
      <c r="ADH35" s="5">
        <v>2.4630000000000001</v>
      </c>
      <c r="ADI35" s="5">
        <v>0.308</v>
      </c>
      <c r="ADJ35" s="5">
        <v>1.7999999999999999E-2</v>
      </c>
      <c r="ADK35" s="5">
        <v>450.01299999999998</v>
      </c>
      <c r="ADL35" s="5">
        <v>473.452</v>
      </c>
      <c r="ADM35" s="5">
        <v>491.60500000000002</v>
      </c>
      <c r="ADN35" s="5">
        <v>495.76600000000002</v>
      </c>
      <c r="ADO35" s="5">
        <v>487.262</v>
      </c>
      <c r="ADP35" s="5">
        <v>473.28500000000003</v>
      </c>
      <c r="ADQ35" s="5">
        <v>455.99400000000003</v>
      </c>
      <c r="ADR35" s="5">
        <v>502.20600000000002</v>
      </c>
      <c r="ADS35" s="5">
        <v>493.577</v>
      </c>
      <c r="ADT35" s="5">
        <v>444.20499999999998</v>
      </c>
      <c r="ADU35" s="5">
        <v>394.52</v>
      </c>
      <c r="ADV35" s="5">
        <v>355.95</v>
      </c>
      <c r="ADW35" s="5">
        <v>311.46600000000001</v>
      </c>
      <c r="ADX35" s="5">
        <v>269.08499999999998</v>
      </c>
      <c r="ADY35" s="5">
        <v>201.94399999999999</v>
      </c>
      <c r="ADZ35" s="5">
        <v>144.03</v>
      </c>
      <c r="AEA35" s="5">
        <v>79.194999999999993</v>
      </c>
      <c r="AEB35" s="5">
        <v>29.35</v>
      </c>
      <c r="AEC35" s="5">
        <v>6.3929999999999998</v>
      </c>
      <c r="AED35" s="5">
        <v>0.80700000000000005</v>
      </c>
      <c r="AEE35" s="5">
        <v>0.06</v>
      </c>
      <c r="AEF35" s="5">
        <v>212.40100000000001</v>
      </c>
      <c r="AEG35" s="5">
        <v>190.172</v>
      </c>
      <c r="AEH35" s="5">
        <v>152.51599999999999</v>
      </c>
      <c r="AEI35" s="5">
        <v>122.861</v>
      </c>
      <c r="AEJ35" s="5">
        <v>91.995000000000005</v>
      </c>
      <c r="AEK35" s="5">
        <v>64.626999999999995</v>
      </c>
      <c r="AEL35" s="5">
        <v>52.857999999999997</v>
      </c>
      <c r="AEM35" s="5">
        <v>50.226999999999997</v>
      </c>
      <c r="AEN35" s="5">
        <v>46.905000000000001</v>
      </c>
      <c r="AEO35" s="5">
        <v>40.255000000000003</v>
      </c>
      <c r="AEP35" s="5">
        <v>31.056999999999999</v>
      </c>
      <c r="AEQ35" s="5">
        <v>23.917999999999999</v>
      </c>
      <c r="AER35" s="5">
        <v>17.631</v>
      </c>
      <c r="AES35" s="5">
        <v>12.86</v>
      </c>
      <c r="AET35" s="5">
        <v>11.257</v>
      </c>
      <c r="AEU35" s="5">
        <v>8.42</v>
      </c>
      <c r="AEV35" s="5">
        <v>3.9020000000000001</v>
      </c>
      <c r="AEW35" s="5">
        <v>1.296</v>
      </c>
      <c r="AEX35" s="5">
        <v>0.29699999999999999</v>
      </c>
      <c r="AEY35" s="5">
        <v>3.9E-2</v>
      </c>
      <c r="AEZ35" s="5">
        <v>2E-3</v>
      </c>
      <c r="AFA35" s="5">
        <v>515.60400000000004</v>
      </c>
      <c r="AFB35" s="5">
        <v>566.16</v>
      </c>
      <c r="AFC35" s="5">
        <v>562.78</v>
      </c>
      <c r="AFD35" s="5">
        <v>515.16899999999998</v>
      </c>
      <c r="AFE35" s="5">
        <v>466.017</v>
      </c>
      <c r="AFF35" s="5">
        <v>427.7</v>
      </c>
      <c r="AFG35" s="5">
        <v>384.42</v>
      </c>
      <c r="AFH35" s="5">
        <v>350.113</v>
      </c>
      <c r="AFI35" s="5">
        <v>295.41000000000003</v>
      </c>
      <c r="AFJ35" s="5">
        <v>257.74900000000002</v>
      </c>
      <c r="AFK35" s="5">
        <v>209.131</v>
      </c>
      <c r="AFL35" s="5">
        <v>160.417</v>
      </c>
      <c r="AFM35" s="5">
        <v>111.22799999999999</v>
      </c>
      <c r="AFN35" s="5">
        <v>76.808999999999997</v>
      </c>
      <c r="AFO35" s="5">
        <v>59.597999999999999</v>
      </c>
      <c r="AFP35" s="5">
        <v>43.265999999999998</v>
      </c>
      <c r="AFQ35" s="5">
        <v>23.443999999999999</v>
      </c>
      <c r="AFR35" s="5">
        <v>9.4260000000000002</v>
      </c>
      <c r="AFS35" s="5">
        <v>2.387</v>
      </c>
      <c r="AFT35" s="5">
        <v>0.313</v>
      </c>
      <c r="AFU35" s="5">
        <v>0.02</v>
      </c>
      <c r="AFV35" s="5">
        <v>476.84199999999998</v>
      </c>
      <c r="AFW35" s="5">
        <v>464.24400000000003</v>
      </c>
      <c r="AFX35" s="5">
        <v>446.21100000000001</v>
      </c>
      <c r="AFY35" s="5">
        <v>494.77499999999998</v>
      </c>
      <c r="AFZ35" s="5">
        <v>494.36099999999999</v>
      </c>
      <c r="AGA35" s="5">
        <v>449.60599999999999</v>
      </c>
      <c r="AGB35" s="5">
        <v>401.74599999999998</v>
      </c>
      <c r="AGC35" s="5">
        <v>369.851</v>
      </c>
      <c r="AGD35" s="5">
        <v>336.70600000000002</v>
      </c>
      <c r="AGE35" s="5">
        <v>310.06299999999999</v>
      </c>
      <c r="AGF35" s="5">
        <v>259.76400000000001</v>
      </c>
      <c r="AGG35" s="5">
        <v>225.196</v>
      </c>
      <c r="AGH35" s="5">
        <v>179.35300000000001</v>
      </c>
      <c r="AGI35" s="5">
        <v>132.672</v>
      </c>
      <c r="AGJ35" s="5">
        <v>84.661000000000001</v>
      </c>
      <c r="AGK35" s="5">
        <v>49.738</v>
      </c>
      <c r="AGL35" s="5">
        <v>29.597000000000001</v>
      </c>
      <c r="AGM35" s="5">
        <v>14.452999999999999</v>
      </c>
      <c r="AGN35" s="5">
        <v>4.4139999999999997</v>
      </c>
      <c r="AGO35" s="5">
        <v>0.747</v>
      </c>
      <c r="AGP35" s="5">
        <v>5.5E-2</v>
      </c>
      <c r="AGQ35" s="5">
        <v>427.375</v>
      </c>
      <c r="AGR35" s="5">
        <v>449.81</v>
      </c>
      <c r="AGS35" s="5">
        <v>467.27800000000002</v>
      </c>
      <c r="AGT35" s="5">
        <v>471.315</v>
      </c>
      <c r="AGU35" s="5">
        <v>462.77300000000002</v>
      </c>
      <c r="AGV35" s="5">
        <v>447.87299999999999</v>
      </c>
      <c r="AGW35" s="5">
        <v>427.74</v>
      </c>
      <c r="AGX35" s="5">
        <v>475.43299999999999</v>
      </c>
      <c r="AGY35" s="5">
        <v>475.11500000000001</v>
      </c>
      <c r="AGZ35" s="5">
        <v>429.99900000000002</v>
      </c>
      <c r="AHA35" s="5">
        <v>381.10899999999998</v>
      </c>
      <c r="AHB35" s="5">
        <v>346.71899999999999</v>
      </c>
      <c r="AHC35" s="5">
        <v>308.875</v>
      </c>
      <c r="AHD35" s="5">
        <v>273.18299999999999</v>
      </c>
      <c r="AHE35" s="5">
        <v>211.85400000000001</v>
      </c>
      <c r="AHF35" s="5">
        <v>159.227</v>
      </c>
      <c r="AHG35" s="5">
        <v>96.972999999999999</v>
      </c>
      <c r="AHH35" s="5">
        <v>44.412999999999997</v>
      </c>
      <c r="AHI35" s="5">
        <v>12.768000000000001</v>
      </c>
      <c r="AHJ35" s="5">
        <v>2.1880000000000002</v>
      </c>
      <c r="AHK35" s="5">
        <v>0.219</v>
      </c>
      <c r="AHL35" s="5">
        <v>266.15100000000001</v>
      </c>
      <c r="AHM35" s="5">
        <v>199.62200000000001</v>
      </c>
      <c r="AHN35" s="5">
        <v>136.828</v>
      </c>
      <c r="AHO35" s="5">
        <v>1040.2940000000001</v>
      </c>
      <c r="AHP35" s="5">
        <v>940.15099999999995</v>
      </c>
      <c r="AHQ35" s="5">
        <v>862.38499999999999</v>
      </c>
      <c r="AHR35" s="5">
        <v>1016.876</v>
      </c>
      <c r="AHS35" s="5">
        <v>1007.6950000000001</v>
      </c>
      <c r="AHT35" s="5">
        <v>913.67100000000005</v>
      </c>
      <c r="AHU35" s="5">
        <v>967.08100000000002</v>
      </c>
      <c r="AHV35" s="5">
        <v>950.03499999999997</v>
      </c>
      <c r="AHW35" s="5">
        <v>921.15800000000002</v>
      </c>
      <c r="AHX35" s="25">
        <v>4.5277227141064698</v>
      </c>
      <c r="AHY35" s="25">
        <v>3.02921285375223</v>
      </c>
      <c r="AHZ35" s="25">
        <v>0.44925517162561601</v>
      </c>
      <c r="AIA35" s="25">
        <v>5.69404172955407</v>
      </c>
      <c r="AIB35" s="25">
        <v>3.64194279535399</v>
      </c>
      <c r="AIC35" s="25">
        <v>0.54249155871520205</v>
      </c>
      <c r="AID35" s="25">
        <v>8.5374935775018308</v>
      </c>
      <c r="AIE35" s="25">
        <v>5.0640960713647702</v>
      </c>
      <c r="AIF35" s="25">
        <v>0.61239786156132503</v>
      </c>
      <c r="AIG35" s="25">
        <v>15.8887771877689</v>
      </c>
      <c r="AIH35" s="25">
        <v>11.140939290398901</v>
      </c>
      <c r="AII35" s="25">
        <v>1.7652757209612899</v>
      </c>
      <c r="AIJ35" s="25">
        <v>4.9056975982301996</v>
      </c>
      <c r="AIK35" s="25">
        <v>3.3529840703974298</v>
      </c>
      <c r="AIL35" s="25">
        <v>0.487540246729183</v>
      </c>
      <c r="AIM35" s="25">
        <v>6.4816471024054998</v>
      </c>
      <c r="AIN35" s="25">
        <v>4.2734985044154801</v>
      </c>
      <c r="AIO35" s="25">
        <v>0.70654878809710497</v>
      </c>
      <c r="AIP35" s="25">
        <v>9.4867900912047798</v>
      </c>
      <c r="AIQ35" s="25">
        <v>6.0542329219501001</v>
      </c>
      <c r="AIR35" s="25">
        <v>0.94288002710019303</v>
      </c>
      <c r="AIS35" s="25">
        <v>17.414601053099201</v>
      </c>
      <c r="AIT35" s="25">
        <v>12.5674037022152</v>
      </c>
      <c r="AIU35" s="25">
        <v>2.4569229120251102</v>
      </c>
      <c r="AIV35" s="31">
        <v>49.429588277213298</v>
      </c>
      <c r="AIW35" s="25">
        <v>51.105677367399998</v>
      </c>
      <c r="AIX35" s="25">
        <v>52.197616123424901</v>
      </c>
      <c r="AIY35" s="25">
        <v>51.196017733424299</v>
      </c>
      <c r="AIZ35" s="25">
        <v>50.736675158236601</v>
      </c>
      <c r="AJA35" s="26">
        <v>49.627574402831499</v>
      </c>
      <c r="AJB35" s="25">
        <v>102.307976831964</v>
      </c>
      <c r="AJC35" s="25">
        <v>95.672976372267897</v>
      </c>
      <c r="AJD35" s="25">
        <v>91.579630310210106</v>
      </c>
      <c r="AJE35" s="25">
        <v>95.327692323055501</v>
      </c>
      <c r="AJF35" s="25">
        <v>97.096084219397298</v>
      </c>
      <c r="AJG35" s="25">
        <v>101.500881724122</v>
      </c>
      <c r="AJH35" s="25">
        <v>109.04255225630899</v>
      </c>
      <c r="AJI35" s="25">
        <v>102.65748808711</v>
      </c>
      <c r="AJJ35" s="25">
        <v>95.946322429195305</v>
      </c>
      <c r="AJK35" s="25">
        <v>77.685991054602098</v>
      </c>
      <c r="AJL35" s="25">
        <v>74.429837763918002</v>
      </c>
      <c r="AJM35" s="25">
        <v>71.208936680203493</v>
      </c>
      <c r="AJN35" s="25">
        <v>69.802815649878198</v>
      </c>
      <c r="AJO35" s="25">
        <v>65.926519474031494</v>
      </c>
      <c r="AJP35" s="25">
        <v>58.246780630289102</v>
      </c>
      <c r="AJQ35" s="25">
        <v>51.476825824693002</v>
      </c>
      <c r="AJR35" s="25">
        <v>47.801649884431001</v>
      </c>
      <c r="AJS35" s="25">
        <v>48.250187035581099</v>
      </c>
      <c r="AJT35" s="25">
        <v>49.101538250807103</v>
      </c>
      <c r="AJU35" s="25">
        <v>49.376422384353098</v>
      </c>
      <c r="AJV35" s="25">
        <v>49.660127514962703</v>
      </c>
      <c r="AJW35" s="25">
        <v>49.768091402368498</v>
      </c>
      <c r="AJX35" s="25">
        <v>50.612849444874001</v>
      </c>
      <c r="AJY35" s="25">
        <v>52.399780387591001</v>
      </c>
      <c r="AJZ35" s="25">
        <v>55.379139722779897</v>
      </c>
      <c r="AKA35" s="25">
        <v>59.300346456067601</v>
      </c>
      <c r="AKB35" s="25">
        <v>62.812999221961903</v>
      </c>
      <c r="AKC35" s="25">
        <v>64.301457240317703</v>
      </c>
      <c r="AKD35" s="25">
        <v>66.258778702396697</v>
      </c>
      <c r="AKE35" s="25">
        <v>68.781904992430498</v>
      </c>
      <c r="AKF35" s="25">
        <v>71.778258265093896</v>
      </c>
      <c r="AKG35" s="25">
        <v>102.38702633517499</v>
      </c>
      <c r="AKH35" s="25">
        <v>95.505701206068693</v>
      </c>
      <c r="AKI35" s="25">
        <v>89.684305503429201</v>
      </c>
      <c r="AKJ35" s="25">
        <v>72.498070710540006</v>
      </c>
      <c r="AKK35" s="25">
        <v>69.098221546030402</v>
      </c>
      <c r="AKL35" s="25">
        <v>65.475750711781998</v>
      </c>
      <c r="AKM35" s="25">
        <v>63.638013260983698</v>
      </c>
      <c r="AKN35" s="25">
        <v>59.694936832388997</v>
      </c>
      <c r="AKO35" s="25">
        <v>51.990124097088298</v>
      </c>
      <c r="AKP35" s="25">
        <v>44.682183261854398</v>
      </c>
      <c r="AKQ35" s="25">
        <v>39.599196072858398</v>
      </c>
      <c r="AKR35" s="25">
        <v>37.8716011302444</v>
      </c>
      <c r="AKS35" s="25">
        <v>36.260424771616798</v>
      </c>
      <c r="AKT35" s="25">
        <v>34.221659534916697</v>
      </c>
      <c r="AKU35" s="25">
        <v>31.934670511511101</v>
      </c>
      <c r="AKV35" s="25">
        <v>29.707907689351</v>
      </c>
      <c r="AKW35" s="25">
        <v>28.105208393369701</v>
      </c>
      <c r="AKX35" s="25">
        <v>27.213766015100699</v>
      </c>
      <c r="AKY35" s="25">
        <v>26.810212031764198</v>
      </c>
      <c r="AKZ35" s="25">
        <v>26.563068270526301</v>
      </c>
      <c r="ALA35" s="25">
        <v>26.161106839830001</v>
      </c>
      <c r="ALB35" s="25">
        <v>25.452197978123898</v>
      </c>
      <c r="ALC35" s="25">
        <v>24.976114374460298</v>
      </c>
      <c r="ALD35" s="25">
        <v>24.834736971105599</v>
      </c>
      <c r="ALE35" s="25">
        <v>24.941589064495901</v>
      </c>
      <c r="ALF35" s="25">
        <v>6.6555259211333704</v>
      </c>
      <c r="ALG35" s="25">
        <v>7.1517868810416099</v>
      </c>
      <c r="ALH35" s="25">
        <v>6.2620169257661003</v>
      </c>
      <c r="ALI35" s="25">
        <v>5.1879203440621096</v>
      </c>
      <c r="ALJ35" s="25">
        <v>5.3316162178875102</v>
      </c>
      <c r="ALK35" s="25">
        <v>5.7331859684214699</v>
      </c>
      <c r="ALL35" s="25">
        <v>6.1648023888945396</v>
      </c>
      <c r="ALM35" s="25">
        <v>6.2315826416425502</v>
      </c>
      <c r="ALN35" s="25">
        <v>6.25665653320074</v>
      </c>
      <c r="ALO35" s="25">
        <v>6.7946425628385496</v>
      </c>
      <c r="ALP35" s="25">
        <v>8.2024538115725996</v>
      </c>
      <c r="ALQ35" s="25">
        <v>10.3785859053368</v>
      </c>
      <c r="ALR35" s="25">
        <v>12.8411134791903</v>
      </c>
      <c r="ALS35" s="25">
        <v>15.1547628494364</v>
      </c>
      <c r="ALT35" s="25">
        <v>17.725457003451599</v>
      </c>
      <c r="ALU35" s="25">
        <v>20.060183713017601</v>
      </c>
      <c r="ALV35" s="25">
        <v>22.507641051504301</v>
      </c>
      <c r="ALW35" s="25">
        <v>25.186014372490298</v>
      </c>
      <c r="ALX35" s="25">
        <v>28.568927691015801</v>
      </c>
      <c r="ALY35" s="25">
        <v>32.7372781855413</v>
      </c>
      <c r="ALZ35" s="25">
        <v>36.651892382131798</v>
      </c>
      <c r="AMA35" s="25">
        <v>38.849259262193698</v>
      </c>
      <c r="AMB35" s="25">
        <v>41.282664327936402</v>
      </c>
      <c r="AMC35" s="25">
        <v>43.947168021324998</v>
      </c>
      <c r="AMD35" s="25">
        <v>46.836669200598003</v>
      </c>
    </row>
    <row r="36" spans="1:1018">
      <c r="A36" s="6" t="s">
        <v>96</v>
      </c>
      <c r="B36" s="5">
        <v>1281.9829999999999</v>
      </c>
      <c r="C36" s="5">
        <v>1282.1569999999999</v>
      </c>
      <c r="D36" s="5">
        <v>1287.018</v>
      </c>
      <c r="E36" s="5">
        <v>1294.904</v>
      </c>
      <c r="F36" s="5">
        <v>1303.0650000000001</v>
      </c>
      <c r="G36" s="5">
        <v>1309.9159999999999</v>
      </c>
      <c r="H36" s="5">
        <v>1313.8130000000001</v>
      </c>
      <c r="I36" s="5">
        <v>1316.5719999999999</v>
      </c>
      <c r="J36" s="5">
        <v>1324.1890000000001</v>
      </c>
      <c r="K36" s="5">
        <v>1344.74</v>
      </c>
      <c r="L36" s="5">
        <v>1383.3920000000001</v>
      </c>
      <c r="M36" s="5">
        <v>1443.973</v>
      </c>
      <c r="N36" s="5">
        <v>1523.183</v>
      </c>
      <c r="O36" s="5">
        <v>1610.45</v>
      </c>
      <c r="P36" s="5">
        <v>1690.9359999999999</v>
      </c>
      <c r="Q36" s="5">
        <v>1754.4949999999999</v>
      </c>
      <c r="R36" s="5">
        <v>1795.4559999999999</v>
      </c>
      <c r="S36" s="5">
        <v>1818.21</v>
      </c>
      <c r="T36" s="5">
        <v>1834.902</v>
      </c>
      <c r="U36" s="5">
        <v>1863.107</v>
      </c>
      <c r="V36" s="5">
        <v>1914.711</v>
      </c>
      <c r="W36" s="5">
        <v>1996.4939999999999</v>
      </c>
      <c r="X36" s="5">
        <v>2102.625</v>
      </c>
      <c r="Y36" s="5">
        <v>2217.4119999999998</v>
      </c>
      <c r="Z36" s="5">
        <v>2318.3719999999998</v>
      </c>
      <c r="AA36" s="5">
        <v>2390.556</v>
      </c>
      <c r="AB36" s="5">
        <v>2425.0529999999999</v>
      </c>
      <c r="AC36" s="5">
        <v>2429.8789999999999</v>
      </c>
      <c r="AD36" s="5">
        <v>2427.2539999999999</v>
      </c>
      <c r="AE36" s="5">
        <v>2448.7620000000002</v>
      </c>
      <c r="AF36" s="5">
        <v>2515.674</v>
      </c>
      <c r="AG36" s="5">
        <v>2636.6419999999998</v>
      </c>
      <c r="AH36" s="5">
        <v>2800.4380000000001</v>
      </c>
      <c r="AI36" s="5">
        <v>2984.1</v>
      </c>
      <c r="AJ36" s="5">
        <v>3154.6</v>
      </c>
      <c r="AK36" s="5">
        <v>3287.82</v>
      </c>
      <c r="AL36" s="5">
        <v>3377.1460000000002</v>
      </c>
      <c r="AM36" s="5">
        <v>3429.3110000000001</v>
      </c>
      <c r="AN36" s="5">
        <v>3449.884</v>
      </c>
      <c r="AO36" s="5">
        <v>3449.2460000000001</v>
      </c>
      <c r="AP36" s="5">
        <v>3435.7460000000001</v>
      </c>
      <c r="AQ36" s="5">
        <v>3409.65</v>
      </c>
      <c r="AR36" s="5">
        <v>3369.9560000000001</v>
      </c>
      <c r="AS36" s="5">
        <v>3322.7159999999999</v>
      </c>
      <c r="AT36" s="5">
        <v>3275.2950000000001</v>
      </c>
      <c r="AU36" s="5">
        <v>3233.3310000000001</v>
      </c>
      <c r="AV36" s="5">
        <v>3199.6179999999999</v>
      </c>
      <c r="AW36" s="5">
        <v>3174.2</v>
      </c>
      <c r="AX36" s="5">
        <v>3156.3890000000001</v>
      </c>
      <c r="AY36" s="5">
        <v>3144.19</v>
      </c>
      <c r="AZ36" s="5">
        <v>3136.0659999999998</v>
      </c>
      <c r="BA36" s="5">
        <v>3132.3310000000001</v>
      </c>
      <c r="BB36" s="5">
        <v>3133.6419999999998</v>
      </c>
      <c r="BC36" s="5">
        <v>3139.0729999999999</v>
      </c>
      <c r="BD36" s="5">
        <v>3147.3339999999998</v>
      </c>
      <c r="BE36" s="5">
        <v>3157.3409999999999</v>
      </c>
      <c r="BF36" s="5">
        <v>3168.7359999999999</v>
      </c>
      <c r="BG36" s="5">
        <v>3181.2869999999998</v>
      </c>
      <c r="BH36" s="5">
        <v>3194.239</v>
      </c>
      <c r="BI36" s="5">
        <v>3206.7710000000002</v>
      </c>
      <c r="BJ36" s="5">
        <v>3218.2489999999998</v>
      </c>
      <c r="BK36" s="5">
        <v>3228.2449999999999</v>
      </c>
      <c r="BL36" s="5">
        <v>3236.6959999999999</v>
      </c>
      <c r="BM36" s="5">
        <v>3243.8530000000001</v>
      </c>
      <c r="BN36" s="5">
        <v>3250.2130000000002</v>
      </c>
      <c r="BO36" s="5">
        <v>3256.143</v>
      </c>
      <c r="BP36" s="5">
        <v>3261.6590000000001</v>
      </c>
      <c r="BQ36" s="5">
        <v>3266.5839999999998</v>
      </c>
      <c r="BR36" s="5">
        <v>3270.9580000000001</v>
      </c>
      <c r="BS36" s="5">
        <v>3274.8159999999998</v>
      </c>
      <c r="BT36" s="5">
        <v>3278.172</v>
      </c>
      <c r="BU36" s="5">
        <v>3281.0590000000002</v>
      </c>
      <c r="BV36" s="5">
        <v>3283.4760000000001</v>
      </c>
      <c r="BW36" s="5">
        <v>3285.424</v>
      </c>
      <c r="BX36" s="5">
        <v>3286.8960000000002</v>
      </c>
      <c r="BY36" s="5">
        <v>3287.8809999999999</v>
      </c>
      <c r="BZ36" s="5">
        <v>3288.375</v>
      </c>
      <c r="CA36" s="5">
        <v>3288.3969999999999</v>
      </c>
      <c r="CB36" s="5">
        <v>3287.8989999999999</v>
      </c>
      <c r="CC36" s="5">
        <v>3286.8580000000002</v>
      </c>
      <c r="CD36" s="5">
        <v>3285.2420000000002</v>
      </c>
      <c r="CE36" s="5">
        <v>3283.0549999999998</v>
      </c>
      <c r="CF36" s="5">
        <v>3280.2979999999998</v>
      </c>
      <c r="CG36" s="5">
        <v>3276.9670000000001</v>
      </c>
      <c r="CH36" s="5">
        <v>3273.0540000000001</v>
      </c>
      <c r="CI36" s="5">
        <v>3268.5790000000002</v>
      </c>
      <c r="CJ36" s="5">
        <v>3263.5320000000002</v>
      </c>
      <c r="CK36" s="5">
        <v>3257.9369999999999</v>
      </c>
      <c r="CL36" s="5">
        <v>3251.7950000000001</v>
      </c>
      <c r="CM36" s="5">
        <v>3245.1489999999999</v>
      </c>
      <c r="CN36" s="5">
        <v>3238.0160000000001</v>
      </c>
      <c r="CO36" s="5">
        <v>3230.4079999999999</v>
      </c>
      <c r="CP36" s="5">
        <v>3222.34</v>
      </c>
      <c r="CQ36" s="5">
        <v>3213.8530000000001</v>
      </c>
      <c r="CR36" s="5">
        <v>3204.973</v>
      </c>
      <c r="CS36" s="5">
        <v>3195.7379999999998</v>
      </c>
      <c r="CT36" s="5">
        <v>3186.1559999999999</v>
      </c>
      <c r="CU36" s="5">
        <v>3176.2579999999998</v>
      </c>
      <c r="CV36" s="5">
        <v>3166.0450000000001</v>
      </c>
      <c r="CW36" s="5">
        <v>3155.549</v>
      </c>
      <c r="CX36" s="5">
        <v>3144.7869999999998</v>
      </c>
      <c r="CY36" s="5">
        <v>3133.7759999999998</v>
      </c>
      <c r="CZ36" s="5">
        <v>3122.5210000000002</v>
      </c>
      <c r="DA36" s="5">
        <v>3111.0070000000001</v>
      </c>
      <c r="DB36" s="5">
        <v>3099.2429999999999</v>
      </c>
      <c r="DC36" s="5">
        <v>3087.23</v>
      </c>
      <c r="DD36" s="5">
        <v>3074.9589999999998</v>
      </c>
      <c r="DE36" s="5">
        <v>3062.4409999999998</v>
      </c>
      <c r="DF36" s="5">
        <v>3049.6860000000001</v>
      </c>
      <c r="DG36" s="5">
        <v>3036.7049999999999</v>
      </c>
      <c r="DH36" s="5">
        <v>3023.5010000000002</v>
      </c>
      <c r="DI36" s="5">
        <v>3010.0720000000001</v>
      </c>
      <c r="DJ36" s="5">
        <v>2996.444</v>
      </c>
      <c r="DK36" s="5">
        <v>2982.614</v>
      </c>
      <c r="DL36" s="5">
        <v>2968.6</v>
      </c>
      <c r="DM36" s="5">
        <v>2954.4250000000002</v>
      </c>
      <c r="DN36" s="5">
        <v>2940.0740000000001</v>
      </c>
      <c r="DO36" s="5">
        <v>2925.5990000000002</v>
      </c>
      <c r="DP36" s="5">
        <v>2910.9769999999999</v>
      </c>
      <c r="DQ36" s="5">
        <v>2896.2420000000002</v>
      </c>
      <c r="DR36" s="5">
        <v>2881.4</v>
      </c>
      <c r="DS36" s="5">
        <v>1306.9449999999999</v>
      </c>
      <c r="DT36" s="5">
        <v>1312.1420000000001</v>
      </c>
      <c r="DU36" s="5">
        <v>1319.13</v>
      </c>
      <c r="DV36" s="5">
        <v>1327.1679999999999</v>
      </c>
      <c r="DW36" s="5">
        <v>1334.991</v>
      </c>
      <c r="DX36" s="5">
        <v>1342.076</v>
      </c>
      <c r="DY36" s="5">
        <v>1347.06</v>
      </c>
      <c r="DZ36" s="5">
        <v>1351.385</v>
      </c>
      <c r="EA36" s="5">
        <v>1360.4929999999999</v>
      </c>
      <c r="EB36" s="5">
        <v>1381.6980000000001</v>
      </c>
      <c r="EC36" s="5">
        <v>1419.64</v>
      </c>
      <c r="ED36" s="5">
        <v>1477.7270000000001</v>
      </c>
      <c r="EE36" s="5">
        <v>1552.95</v>
      </c>
      <c r="EF36" s="5">
        <v>1635.6790000000001</v>
      </c>
      <c r="EG36" s="5">
        <v>1712.423</v>
      </c>
      <c r="EH36" s="5">
        <v>1773.884</v>
      </c>
      <c r="EI36" s="5">
        <v>1815.2070000000001</v>
      </c>
      <c r="EJ36" s="5">
        <v>1840.2149999999999</v>
      </c>
      <c r="EK36" s="5">
        <v>1858.6120000000001</v>
      </c>
      <c r="EL36" s="5">
        <v>1884.655</v>
      </c>
      <c r="EM36" s="5">
        <v>1928.0630000000001</v>
      </c>
      <c r="EN36" s="5">
        <v>1994.5050000000001</v>
      </c>
      <c r="EO36" s="5">
        <v>2079.58</v>
      </c>
      <c r="EP36" s="5">
        <v>2170.9659999999999</v>
      </c>
      <c r="EQ36" s="5">
        <v>2251.0050000000001</v>
      </c>
      <c r="ER36" s="5">
        <v>2308.2049999999999</v>
      </c>
      <c r="ES36" s="5">
        <v>2334.7069999999999</v>
      </c>
      <c r="ET36" s="5">
        <v>2337.4679999999998</v>
      </c>
      <c r="EU36" s="5">
        <v>2337.491</v>
      </c>
      <c r="EV36" s="5">
        <v>2364.2640000000001</v>
      </c>
      <c r="EW36" s="5">
        <v>2437.39</v>
      </c>
      <c r="EX36" s="5">
        <v>2565.38</v>
      </c>
      <c r="EY36" s="5">
        <v>2737.1819999999998</v>
      </c>
      <c r="EZ36" s="5">
        <v>2928.9160000000002</v>
      </c>
      <c r="FA36" s="5">
        <v>3106.4459999999999</v>
      </c>
      <c r="FB36" s="5">
        <v>3244.8609999999999</v>
      </c>
      <c r="FC36" s="5">
        <v>3337.1350000000002</v>
      </c>
      <c r="FD36" s="5">
        <v>3390.0619999999999</v>
      </c>
      <c r="FE36" s="5">
        <v>3409.5239999999999</v>
      </c>
      <c r="FF36" s="5">
        <v>3406.4630000000002</v>
      </c>
      <c r="FG36" s="5">
        <v>3389.6959999999999</v>
      </c>
      <c r="FH36" s="5">
        <v>3359.5010000000002</v>
      </c>
      <c r="FI36" s="5">
        <v>3314.8910000000001</v>
      </c>
      <c r="FJ36" s="5">
        <v>3262.4</v>
      </c>
      <c r="FK36" s="5">
        <v>3210.0410000000002</v>
      </c>
      <c r="FL36" s="5">
        <v>3163.9140000000002</v>
      </c>
      <c r="FM36" s="5">
        <v>3127.038</v>
      </c>
      <c r="FN36" s="5">
        <v>3099.4349999999999</v>
      </c>
      <c r="FO36" s="5">
        <v>3080.277</v>
      </c>
      <c r="FP36" s="5">
        <v>3067.3040000000001</v>
      </c>
      <c r="FQ36" s="5">
        <v>3058.7759999999998</v>
      </c>
      <c r="FR36" s="5">
        <v>3055</v>
      </c>
      <c r="FS36" s="5">
        <v>3056.712</v>
      </c>
      <c r="FT36" s="5">
        <v>3062.9659999999999</v>
      </c>
      <c r="FU36" s="5">
        <v>3072.4789999999998</v>
      </c>
      <c r="FV36" s="5">
        <v>3084.1680000000001</v>
      </c>
      <c r="FW36" s="5">
        <v>3097.6320000000001</v>
      </c>
      <c r="FX36" s="5">
        <v>3112.6120000000001</v>
      </c>
      <c r="FY36" s="5">
        <v>3128.2689999999998</v>
      </c>
      <c r="FZ36" s="5">
        <v>3143.6819999999998</v>
      </c>
      <c r="GA36" s="5">
        <v>3158.1480000000001</v>
      </c>
      <c r="GB36" s="5">
        <v>3171.1930000000002</v>
      </c>
      <c r="GC36" s="5">
        <v>3182.7190000000001</v>
      </c>
      <c r="GD36" s="5">
        <v>3193</v>
      </c>
      <c r="GE36" s="5">
        <v>3202.549</v>
      </c>
      <c r="GF36" s="5">
        <v>3211.7269999999999</v>
      </c>
      <c r="GG36" s="5">
        <v>3220.52</v>
      </c>
      <c r="GH36" s="5">
        <v>3228.739</v>
      </c>
      <c r="GI36" s="5">
        <v>3236.386</v>
      </c>
      <c r="GJ36" s="5">
        <v>3243.4690000000001</v>
      </c>
      <c r="GK36" s="5">
        <v>3249.99</v>
      </c>
      <c r="GL36" s="5">
        <v>3255.9380000000001</v>
      </c>
      <c r="GM36" s="5">
        <v>3261.297</v>
      </c>
      <c r="GN36" s="5">
        <v>3266.0349999999999</v>
      </c>
      <c r="GO36" s="5">
        <v>3270.0859999999998</v>
      </c>
      <c r="GP36" s="5">
        <v>3273.3919999999998</v>
      </c>
      <c r="GQ36" s="5">
        <v>3275.951</v>
      </c>
      <c r="GR36" s="5">
        <v>3277.73</v>
      </c>
      <c r="GS36" s="5">
        <v>3278.6840000000002</v>
      </c>
      <c r="GT36" s="5">
        <v>3278.7570000000001</v>
      </c>
      <c r="GU36" s="5">
        <v>3277.8939999999998</v>
      </c>
      <c r="GV36" s="5">
        <v>3276.0830000000001</v>
      </c>
      <c r="GW36" s="5">
        <v>3273.335</v>
      </c>
      <c r="GX36" s="5">
        <v>3269.65</v>
      </c>
      <c r="GY36" s="5">
        <v>3265.0340000000001</v>
      </c>
      <c r="GZ36" s="5">
        <v>3259.5169999999998</v>
      </c>
      <c r="HA36" s="5">
        <v>3253.1030000000001</v>
      </c>
      <c r="HB36" s="5">
        <v>3245.8270000000002</v>
      </c>
      <c r="HC36" s="5">
        <v>3237.73</v>
      </c>
      <c r="HD36" s="5">
        <v>3228.87</v>
      </c>
      <c r="HE36" s="5">
        <v>3219.3090000000002</v>
      </c>
      <c r="HF36" s="5">
        <v>3209.087</v>
      </c>
      <c r="HG36" s="5">
        <v>3198.239</v>
      </c>
      <c r="HH36" s="5">
        <v>3186.835</v>
      </c>
      <c r="HI36" s="5">
        <v>3174.9470000000001</v>
      </c>
      <c r="HJ36" s="5">
        <v>3162.6219999999998</v>
      </c>
      <c r="HK36" s="5">
        <v>3149.913</v>
      </c>
      <c r="HL36" s="5">
        <v>3136.8829999999998</v>
      </c>
      <c r="HM36" s="5">
        <v>3123.5720000000001</v>
      </c>
      <c r="HN36" s="5">
        <v>3110.0390000000002</v>
      </c>
      <c r="HO36" s="5">
        <v>3096.3519999999999</v>
      </c>
      <c r="HP36" s="5">
        <v>3082.54</v>
      </c>
      <c r="HQ36" s="5">
        <v>3068.6469999999999</v>
      </c>
      <c r="HR36" s="5">
        <v>3054.6970000000001</v>
      </c>
      <c r="HS36" s="5">
        <v>3040.7240000000002</v>
      </c>
      <c r="HT36" s="5">
        <v>3026.748</v>
      </c>
      <c r="HU36" s="5">
        <v>3012.7849999999999</v>
      </c>
      <c r="HV36" s="5">
        <v>2998.886</v>
      </c>
      <c r="HW36" s="5">
        <v>2985.0369999999998</v>
      </c>
      <c r="HX36" s="5">
        <v>2971.2629999999999</v>
      </c>
      <c r="HY36" s="5">
        <v>2957.569</v>
      </c>
      <c r="HZ36" s="5">
        <v>2943.9639999999999</v>
      </c>
      <c r="IA36" s="5">
        <v>2930.4540000000002</v>
      </c>
      <c r="IB36" s="5">
        <v>2917.0459999999998</v>
      </c>
      <c r="IC36" s="5">
        <v>2903.7510000000002</v>
      </c>
      <c r="ID36" s="5">
        <v>2890.5520000000001</v>
      </c>
      <c r="IE36" s="5">
        <v>2877.451</v>
      </c>
      <c r="IF36" s="5">
        <v>2864.4409999999998</v>
      </c>
      <c r="IG36" s="5">
        <v>2851.509</v>
      </c>
      <c r="IH36" s="5">
        <v>2838.6410000000001</v>
      </c>
      <c r="II36" s="5">
        <v>2825.8090000000002</v>
      </c>
      <c r="IJ36" s="5">
        <v>2588.9279999999999</v>
      </c>
      <c r="IK36" s="5">
        <v>2594.299</v>
      </c>
      <c r="IL36" s="5">
        <v>2606.1480000000001</v>
      </c>
      <c r="IM36" s="5">
        <v>2622.0720000000001</v>
      </c>
      <c r="IN36" s="5">
        <v>2638.056</v>
      </c>
      <c r="IO36" s="5">
        <v>2651.9920000000002</v>
      </c>
      <c r="IP36" s="5">
        <v>2660.873</v>
      </c>
      <c r="IQ36" s="5">
        <v>2667.9569999999999</v>
      </c>
      <c r="IR36" s="5">
        <v>2684.6819999999998</v>
      </c>
      <c r="IS36" s="5">
        <v>2726.4380000000001</v>
      </c>
      <c r="IT36" s="5">
        <v>2803.0320000000002</v>
      </c>
      <c r="IU36" s="5">
        <v>2921.7</v>
      </c>
      <c r="IV36" s="5">
        <v>3076.1329999999998</v>
      </c>
      <c r="IW36" s="5">
        <v>3246.1289999999999</v>
      </c>
      <c r="IX36" s="5">
        <v>3403.3589999999999</v>
      </c>
      <c r="IY36" s="5">
        <v>3528.3789999999999</v>
      </c>
      <c r="IZ36" s="5">
        <v>3610.663</v>
      </c>
      <c r="JA36" s="5">
        <v>3658.4250000000002</v>
      </c>
      <c r="JB36" s="5">
        <v>3693.5140000000001</v>
      </c>
      <c r="JC36" s="5">
        <v>3747.7620000000002</v>
      </c>
      <c r="JD36" s="5">
        <v>3842.7739999999999</v>
      </c>
      <c r="JE36" s="5">
        <v>3990.9989999999998</v>
      </c>
      <c r="JF36" s="5">
        <v>4182.2049999999999</v>
      </c>
      <c r="JG36" s="5">
        <v>4388.3779999999997</v>
      </c>
      <c r="JH36" s="5">
        <v>4569.3770000000004</v>
      </c>
      <c r="JI36" s="5">
        <v>4698.7610000000004</v>
      </c>
      <c r="JJ36" s="5">
        <v>4759.76</v>
      </c>
      <c r="JK36" s="5">
        <v>4767.3469999999998</v>
      </c>
      <c r="JL36" s="5">
        <v>4764.7449999999999</v>
      </c>
      <c r="JM36" s="5">
        <v>4813.0259999999998</v>
      </c>
      <c r="JN36" s="5">
        <v>4953.0640000000003</v>
      </c>
      <c r="JO36" s="5">
        <v>5202.0219999999999</v>
      </c>
      <c r="JP36" s="5">
        <v>5537.62</v>
      </c>
      <c r="JQ36" s="5">
        <v>5913.0159999999996</v>
      </c>
      <c r="JR36" s="5">
        <v>6261.0460000000003</v>
      </c>
      <c r="JS36" s="5">
        <v>6532.6809999999996</v>
      </c>
      <c r="JT36" s="5">
        <v>6714.2809999999999</v>
      </c>
      <c r="JU36" s="5">
        <v>6819.3729999999996</v>
      </c>
      <c r="JV36" s="5">
        <v>6859.4080000000004</v>
      </c>
      <c r="JW36" s="5">
        <v>6855.7089999999998</v>
      </c>
      <c r="JX36" s="5">
        <v>6825.442</v>
      </c>
      <c r="JY36" s="5">
        <v>6769.1509999999998</v>
      </c>
      <c r="JZ36" s="5">
        <v>6684.8469999999998</v>
      </c>
      <c r="KA36" s="5">
        <v>6585.116</v>
      </c>
      <c r="KB36" s="5">
        <v>6485.3360000000002</v>
      </c>
      <c r="KC36" s="5">
        <v>6397.2449999999999</v>
      </c>
      <c r="KD36" s="5">
        <v>6326.6559999999999</v>
      </c>
      <c r="KE36" s="5">
        <v>6273.6350000000002</v>
      </c>
      <c r="KF36" s="5">
        <v>6236.6660000000002</v>
      </c>
      <c r="KG36" s="5">
        <v>6211.4939999999997</v>
      </c>
      <c r="KH36" s="5">
        <v>6194.8419999999996</v>
      </c>
      <c r="KI36" s="5">
        <v>6187.3310000000001</v>
      </c>
      <c r="KJ36" s="5">
        <v>6190.3540000000003</v>
      </c>
      <c r="KK36" s="5">
        <v>6202.0389999999998</v>
      </c>
      <c r="KL36" s="5">
        <v>6219.8130000000001</v>
      </c>
      <c r="KM36" s="5">
        <v>6241.509</v>
      </c>
      <c r="KN36" s="5">
        <v>6266.3680000000004</v>
      </c>
      <c r="KO36" s="5">
        <v>6293.8990000000003</v>
      </c>
      <c r="KP36" s="5">
        <v>6322.5079999999998</v>
      </c>
      <c r="KQ36" s="5">
        <v>6350.4530000000004</v>
      </c>
      <c r="KR36" s="5">
        <v>6376.3969999999999</v>
      </c>
      <c r="KS36" s="5">
        <v>6399.4380000000001</v>
      </c>
      <c r="KT36" s="5">
        <v>6419.415</v>
      </c>
      <c r="KU36" s="5">
        <v>6436.8530000000001</v>
      </c>
      <c r="KV36" s="5">
        <v>6452.7619999999997</v>
      </c>
      <c r="KW36" s="5">
        <v>6467.87</v>
      </c>
      <c r="KX36" s="5">
        <v>6482.1790000000001</v>
      </c>
      <c r="KY36" s="5">
        <v>6495.3230000000003</v>
      </c>
      <c r="KZ36" s="5">
        <v>6507.3440000000001</v>
      </c>
      <c r="LA36" s="5">
        <v>6518.2849999999999</v>
      </c>
      <c r="LB36" s="5">
        <v>6528.1620000000003</v>
      </c>
      <c r="LC36" s="5">
        <v>6536.9970000000003</v>
      </c>
      <c r="LD36" s="5">
        <v>6544.7730000000001</v>
      </c>
      <c r="LE36" s="5">
        <v>6551.4589999999998</v>
      </c>
      <c r="LF36" s="5">
        <v>6556.982</v>
      </c>
      <c r="LG36" s="5">
        <v>6561.2730000000001</v>
      </c>
      <c r="LH36" s="5">
        <v>6564.326</v>
      </c>
      <c r="LI36" s="5">
        <v>6566.1270000000004</v>
      </c>
      <c r="LJ36" s="5">
        <v>6566.5829999999996</v>
      </c>
      <c r="LK36" s="5">
        <v>6565.6149999999998</v>
      </c>
      <c r="LL36" s="5">
        <v>6563.1360000000004</v>
      </c>
      <c r="LM36" s="5">
        <v>6559.1379999999999</v>
      </c>
      <c r="LN36" s="5">
        <v>6553.6329999999998</v>
      </c>
      <c r="LO36" s="5">
        <v>6546.6170000000002</v>
      </c>
      <c r="LP36" s="5">
        <v>6538.0879999999997</v>
      </c>
      <c r="LQ36" s="5">
        <v>6528.0959999999995</v>
      </c>
      <c r="LR36" s="5">
        <v>6516.6350000000002</v>
      </c>
      <c r="LS36" s="5">
        <v>6503.7640000000001</v>
      </c>
      <c r="LT36" s="5">
        <v>6489.5249999999996</v>
      </c>
      <c r="LU36" s="5">
        <v>6474.0190000000002</v>
      </c>
      <c r="LV36" s="5">
        <v>6457.3249999999998</v>
      </c>
      <c r="LW36" s="5">
        <v>6439.4949999999999</v>
      </c>
      <c r="LX36" s="5">
        <v>6420.5789999999997</v>
      </c>
      <c r="LY36" s="5">
        <v>6400.6880000000001</v>
      </c>
      <c r="LZ36" s="5">
        <v>6379.92</v>
      </c>
      <c r="MA36" s="5">
        <v>6358.36</v>
      </c>
      <c r="MB36" s="5">
        <v>6336.0690000000004</v>
      </c>
      <c r="MC36" s="5">
        <v>6313.1409999999996</v>
      </c>
      <c r="MD36" s="5">
        <v>6289.6170000000002</v>
      </c>
      <c r="ME36" s="5">
        <v>6265.5879999999997</v>
      </c>
      <c r="MF36" s="5">
        <v>6241.1390000000001</v>
      </c>
      <c r="MG36" s="5">
        <v>6216.3159999999998</v>
      </c>
      <c r="MH36" s="5">
        <v>6191.1679999999997</v>
      </c>
      <c r="MI36" s="5">
        <v>6165.7039999999997</v>
      </c>
      <c r="MJ36" s="5">
        <v>6139.9669999999996</v>
      </c>
      <c r="MK36" s="5">
        <v>6113.9780000000001</v>
      </c>
      <c r="ML36" s="5">
        <v>6087.7439999999997</v>
      </c>
      <c r="MM36" s="5">
        <v>6061.3270000000002</v>
      </c>
      <c r="MN36" s="5">
        <v>6034.723</v>
      </c>
      <c r="MO36" s="5">
        <v>6007.9679999999998</v>
      </c>
      <c r="MP36" s="5">
        <v>5981.07</v>
      </c>
      <c r="MQ36" s="5">
        <v>5954.0360000000001</v>
      </c>
      <c r="MR36" s="5">
        <v>5926.8980000000001</v>
      </c>
      <c r="MS36" s="5">
        <v>5899.66</v>
      </c>
      <c r="MT36" s="5">
        <v>5872.3509999999997</v>
      </c>
      <c r="MU36" s="5">
        <v>5844.9769999999999</v>
      </c>
      <c r="MV36" s="5">
        <v>5817.5249999999996</v>
      </c>
      <c r="MW36" s="5">
        <v>5790.04</v>
      </c>
      <c r="MX36" s="5">
        <v>5762.4859999999999</v>
      </c>
      <c r="MY36" s="5">
        <v>5734.8829999999998</v>
      </c>
      <c r="MZ36" s="5">
        <v>5707.2089999999998</v>
      </c>
      <c r="NA36" s="16">
        <v>0.48099999999999998</v>
      </c>
      <c r="NB36" s="16">
        <v>1.1080000000000001</v>
      </c>
      <c r="NC36" s="16">
        <v>4.6029999999999998</v>
      </c>
      <c r="ND36" s="16">
        <v>1.7070000000000001</v>
      </c>
      <c r="NE36" s="16">
        <v>4.0220000000000002</v>
      </c>
      <c r="NF36" s="16">
        <v>1.054</v>
      </c>
      <c r="NG36" s="16">
        <v>5.5359999999999996</v>
      </c>
      <c r="NH36" s="16">
        <v>0.877</v>
      </c>
      <c r="NI36" s="16">
        <v>-1.296</v>
      </c>
      <c r="NJ36" s="16">
        <v>-0.64300000000000002</v>
      </c>
      <c r="NK36" s="16">
        <v>0.15</v>
      </c>
      <c r="NL36" s="16">
        <v>0.42799999999999999</v>
      </c>
      <c r="NM36" s="16">
        <v>0.28499999999999998</v>
      </c>
      <c r="NN36" s="16">
        <v>0.186</v>
      </c>
      <c r="NO36" s="16">
        <v>0.10100000000000001</v>
      </c>
      <c r="NP36" s="16">
        <v>6.0000000000000001E-3</v>
      </c>
      <c r="NQ36" s="16">
        <v>-0.107</v>
      </c>
      <c r="NR36" s="16">
        <v>-0.218</v>
      </c>
      <c r="NS36" s="16">
        <v>-0.309</v>
      </c>
      <c r="NT36" s="16">
        <v>-0.372</v>
      </c>
      <c r="NU36" s="16">
        <v>-0.41199999999999998</v>
      </c>
      <c r="NV36" s="16">
        <v>-0.44</v>
      </c>
      <c r="NW36" s="16">
        <v>-0.46</v>
      </c>
      <c r="NX36" s="182">
        <v>-0.47699999999999998</v>
      </c>
      <c r="NY36" s="16">
        <v>66.680000000000007</v>
      </c>
      <c r="NZ36" s="16">
        <v>67.930000000000007</v>
      </c>
      <c r="OA36" s="16">
        <v>69.62</v>
      </c>
      <c r="OB36" s="16">
        <v>71.73</v>
      </c>
      <c r="OC36" s="16">
        <v>73.91</v>
      </c>
      <c r="OD36" s="16">
        <v>76.040000000000006</v>
      </c>
      <c r="OE36" s="16">
        <v>76.86</v>
      </c>
      <c r="OF36" s="16">
        <v>77.02</v>
      </c>
      <c r="OG36" s="16">
        <v>77.53</v>
      </c>
      <c r="OH36" s="16">
        <v>78.37</v>
      </c>
      <c r="OI36" s="16">
        <v>79.540000000000006</v>
      </c>
      <c r="OJ36" s="16">
        <v>80.41</v>
      </c>
      <c r="OK36" s="16">
        <v>81.290000000000006</v>
      </c>
      <c r="OL36" s="16">
        <v>82.16</v>
      </c>
      <c r="OM36" s="16">
        <v>82.95</v>
      </c>
      <c r="ON36" s="16">
        <v>83.65</v>
      </c>
      <c r="OO36" s="16">
        <v>84.26</v>
      </c>
      <c r="OP36" s="16">
        <v>84.81</v>
      </c>
      <c r="OQ36" s="16">
        <v>85.33</v>
      </c>
      <c r="OR36" s="16">
        <v>85.85</v>
      </c>
      <c r="OS36" s="16">
        <v>86.39</v>
      </c>
      <c r="OT36" s="16">
        <v>86.92</v>
      </c>
      <c r="OU36" s="16">
        <v>87.44</v>
      </c>
      <c r="OV36" s="16">
        <v>87.96</v>
      </c>
      <c r="OW36" s="16">
        <v>70.12</v>
      </c>
      <c r="OX36" s="16">
        <v>71.260000000000005</v>
      </c>
      <c r="OY36" s="16">
        <v>72.540000000000006</v>
      </c>
      <c r="OZ36" s="16">
        <v>74.81</v>
      </c>
      <c r="PA36" s="16">
        <v>77.44</v>
      </c>
      <c r="PB36" s="16">
        <v>79.73</v>
      </c>
      <c r="PC36" s="16">
        <v>80.61</v>
      </c>
      <c r="PD36" s="16">
        <v>80.77</v>
      </c>
      <c r="PE36" s="16">
        <v>81.17</v>
      </c>
      <c r="PF36" s="16">
        <v>81.819999999999993</v>
      </c>
      <c r="PG36" s="16">
        <v>82.71</v>
      </c>
      <c r="PH36" s="16">
        <v>83.35</v>
      </c>
      <c r="PI36" s="16">
        <v>83.96</v>
      </c>
      <c r="PJ36" s="16">
        <v>84.56</v>
      </c>
      <c r="PK36" s="16">
        <v>85.15</v>
      </c>
      <c r="PL36" s="16">
        <v>85.73</v>
      </c>
      <c r="PM36" s="16">
        <v>86.31</v>
      </c>
      <c r="PN36" s="16">
        <v>86.88</v>
      </c>
      <c r="PO36" s="16">
        <v>87.45</v>
      </c>
      <c r="PP36" s="16">
        <v>88.01</v>
      </c>
      <c r="PQ36" s="16">
        <v>88.59</v>
      </c>
      <c r="PR36" s="16">
        <v>89.15</v>
      </c>
      <c r="PS36" s="16">
        <v>89.71</v>
      </c>
      <c r="PT36" s="16">
        <v>90.26</v>
      </c>
      <c r="PU36" s="16">
        <v>68.366</v>
      </c>
      <c r="PV36" s="16">
        <v>69.585999999999999</v>
      </c>
      <c r="PW36" s="16">
        <v>71.099000000000004</v>
      </c>
      <c r="PX36" s="16">
        <v>73.289000000000001</v>
      </c>
      <c r="PY36" s="16">
        <v>75.704999999999998</v>
      </c>
      <c r="PZ36" s="16">
        <v>77.784000000000006</v>
      </c>
      <c r="QA36" s="16">
        <v>78.644000000000005</v>
      </c>
      <c r="QB36" s="16">
        <v>78.822999999999993</v>
      </c>
      <c r="QC36" s="16">
        <v>79.268000000000001</v>
      </c>
      <c r="QD36" s="16">
        <v>80.010000000000005</v>
      </c>
      <c r="QE36" s="16">
        <v>81.052999999999997</v>
      </c>
      <c r="QF36" s="16">
        <v>81.819999999999993</v>
      </c>
      <c r="QG36" s="16">
        <v>82.588999999999999</v>
      </c>
      <c r="QH36" s="16">
        <v>83.343999999999994</v>
      </c>
      <c r="QI36" s="16">
        <v>84.046999999999997</v>
      </c>
      <c r="QJ36" s="16">
        <v>84.707999999999998</v>
      </c>
      <c r="QK36" s="16">
        <v>85.311999999999998</v>
      </c>
      <c r="QL36" s="16">
        <v>85.873000000000005</v>
      </c>
      <c r="QM36" s="16">
        <v>86.406000000000006</v>
      </c>
      <c r="QN36" s="16">
        <v>86.938999999999993</v>
      </c>
      <c r="QO36" s="16">
        <v>87.48</v>
      </c>
      <c r="QP36" s="16">
        <v>88.013999999999996</v>
      </c>
      <c r="QQ36" s="16">
        <v>88.540999999999997</v>
      </c>
      <c r="QR36" s="16">
        <v>89.072999999999993</v>
      </c>
      <c r="QS36" s="5">
        <v>34.944000000000003</v>
      </c>
      <c r="QT36" s="5">
        <v>30.407</v>
      </c>
      <c r="QU36" s="5">
        <v>25.123000000000001</v>
      </c>
      <c r="QV36" s="5">
        <v>18.835999999999999</v>
      </c>
      <c r="QW36" s="5">
        <v>13.804</v>
      </c>
      <c r="QX36" s="5">
        <v>10.593999999999999</v>
      </c>
      <c r="QY36" s="5">
        <v>9.6</v>
      </c>
      <c r="QZ36" s="5">
        <v>9.4160000000000004</v>
      </c>
      <c r="RA36" s="5">
        <v>8.9130000000000003</v>
      </c>
      <c r="RB36" s="5">
        <v>8.2420000000000009</v>
      </c>
      <c r="RC36" s="5">
        <v>7.3739999999999997</v>
      </c>
      <c r="RD36" s="5">
        <v>6.7889999999999997</v>
      </c>
      <c r="RE36" s="5">
        <v>6.2519999999999998</v>
      </c>
      <c r="RF36" s="5">
        <v>5.758</v>
      </c>
      <c r="RG36" s="5">
        <v>5.3209999999999997</v>
      </c>
      <c r="RH36" s="5">
        <v>4.9290000000000003</v>
      </c>
      <c r="RI36" s="5">
        <v>4.585</v>
      </c>
      <c r="RJ36" s="5">
        <v>4.2770000000000001</v>
      </c>
      <c r="RK36" s="5">
        <v>3.9929999999999999</v>
      </c>
      <c r="RL36" s="5">
        <v>3.7210000000000001</v>
      </c>
      <c r="RM36" s="5">
        <v>3.4590000000000001</v>
      </c>
      <c r="RN36" s="5">
        <v>3.214</v>
      </c>
      <c r="RO36" s="5">
        <v>2.9860000000000002</v>
      </c>
      <c r="RP36" s="5">
        <v>2.7709999999999999</v>
      </c>
      <c r="RQ36" s="5">
        <v>43.018000000000001</v>
      </c>
      <c r="RR36" s="5">
        <v>36.908000000000001</v>
      </c>
      <c r="RS36" s="5">
        <v>29.95</v>
      </c>
      <c r="RT36" s="5">
        <v>22.050999999999998</v>
      </c>
      <c r="RU36" s="5">
        <v>16.007999999999999</v>
      </c>
      <c r="RV36" s="5">
        <v>12.282</v>
      </c>
      <c r="RW36" s="5">
        <v>11.125999999999999</v>
      </c>
      <c r="RX36" s="5">
        <v>10.903</v>
      </c>
      <c r="RY36" s="5">
        <v>10.332000000000001</v>
      </c>
      <c r="RZ36" s="5">
        <v>9.5660000000000007</v>
      </c>
      <c r="SA36" s="5">
        <v>8.5690000000000008</v>
      </c>
      <c r="SB36" s="5">
        <v>7.8949999999999996</v>
      </c>
      <c r="SC36" s="5">
        <v>7.2759999999999998</v>
      </c>
      <c r="SD36" s="5">
        <v>6.7039999999999997</v>
      </c>
      <c r="SE36" s="5">
        <v>6.1989999999999998</v>
      </c>
      <c r="SF36" s="5">
        <v>5.7430000000000003</v>
      </c>
      <c r="SG36" s="5">
        <v>5.343</v>
      </c>
      <c r="SH36" s="5">
        <v>4.9829999999999997</v>
      </c>
      <c r="SI36" s="5">
        <v>4.6520000000000001</v>
      </c>
      <c r="SJ36" s="5">
        <v>4.335</v>
      </c>
      <c r="SK36" s="5">
        <v>4.0289999999999999</v>
      </c>
      <c r="SL36" s="5">
        <v>3.7429999999999999</v>
      </c>
      <c r="SM36" s="5">
        <v>3.4769999999999999</v>
      </c>
      <c r="SN36" s="5">
        <v>3.2269999999999999</v>
      </c>
      <c r="SO36" s="16">
        <v>3.7477</v>
      </c>
      <c r="SP36" s="16">
        <v>3.5</v>
      </c>
      <c r="SQ36" s="16">
        <v>3.2</v>
      </c>
      <c r="SR36" s="16">
        <v>2.65</v>
      </c>
      <c r="SS36" s="16">
        <v>2.2000000000000002</v>
      </c>
      <c r="ST36" s="16">
        <v>1.9</v>
      </c>
      <c r="SU36" s="16">
        <v>2.08</v>
      </c>
      <c r="SV36" s="16">
        <v>2.09</v>
      </c>
      <c r="SW36" s="16">
        <v>2.0184000000000002</v>
      </c>
      <c r="SX36" s="16">
        <v>1.9554</v>
      </c>
      <c r="SY36" s="16">
        <v>1.9019999999999999</v>
      </c>
      <c r="SZ36" s="16">
        <v>1.857</v>
      </c>
      <c r="TA36" s="16">
        <v>1.8213999999999999</v>
      </c>
      <c r="TB36" s="16">
        <v>1.7931999999999999</v>
      </c>
      <c r="TC36" s="16">
        <v>1.7745</v>
      </c>
      <c r="TD36" s="16">
        <v>1.7592000000000001</v>
      </c>
      <c r="TE36" s="16">
        <v>1.7486999999999999</v>
      </c>
      <c r="TF36" s="16">
        <v>1.7435</v>
      </c>
      <c r="TG36" s="16">
        <v>1.7395</v>
      </c>
      <c r="TH36" s="16">
        <v>1.7370000000000001</v>
      </c>
      <c r="TI36" s="16">
        <v>1.7370000000000001</v>
      </c>
      <c r="TJ36" s="16">
        <v>1.7357</v>
      </c>
      <c r="TK36" s="16">
        <v>1.7381</v>
      </c>
      <c r="TL36" s="16">
        <v>1.7390000000000001</v>
      </c>
      <c r="TM36" s="5">
        <v>363.90699999999998</v>
      </c>
      <c r="TN36" s="5">
        <v>648.61599999999999</v>
      </c>
      <c r="TO36" s="5">
        <v>531.94200000000001</v>
      </c>
      <c r="TP36" s="5">
        <v>903.64099999999996</v>
      </c>
      <c r="TQ36" s="5">
        <v>140.822</v>
      </c>
      <c r="TR36" s="5">
        <v>350.024</v>
      </c>
      <c r="TS36" s="5">
        <v>682.25300000000004</v>
      </c>
      <c r="TT36" s="5">
        <v>549.45399999999995</v>
      </c>
      <c r="TU36" s="5">
        <v>934.56100000000004</v>
      </c>
      <c r="TV36" s="5">
        <v>135.69999999999999</v>
      </c>
      <c r="TW36" s="5">
        <v>354.30900000000003</v>
      </c>
      <c r="TX36" s="5">
        <v>689.98699999999997</v>
      </c>
      <c r="TY36" s="5">
        <v>596.29200000000003</v>
      </c>
      <c r="TZ36" s="5">
        <v>1015.011</v>
      </c>
      <c r="UA36" s="5">
        <v>147.43299999999999</v>
      </c>
      <c r="UB36" s="5">
        <v>430.226</v>
      </c>
      <c r="UC36" s="5">
        <v>720.73099999999999</v>
      </c>
      <c r="UD36" s="5">
        <v>751.08100000000002</v>
      </c>
      <c r="UE36" s="5">
        <v>1444.0730000000001</v>
      </c>
      <c r="UF36" s="5">
        <v>182.268</v>
      </c>
      <c r="UG36" s="5">
        <v>415.78699999999998</v>
      </c>
      <c r="UH36" s="5">
        <v>779.08600000000001</v>
      </c>
      <c r="UI36" s="5">
        <v>721.33799999999997</v>
      </c>
      <c r="UJ36" s="5">
        <v>1707.5440000000001</v>
      </c>
      <c r="UK36" s="5">
        <v>219.01900000000001</v>
      </c>
      <c r="UL36" s="5">
        <v>425.24299999999999</v>
      </c>
      <c r="UM36" s="5">
        <v>1000.706</v>
      </c>
      <c r="UN36" s="5">
        <v>877.52300000000002</v>
      </c>
      <c r="UO36" s="5">
        <v>2116.1439999999998</v>
      </c>
      <c r="UP36" s="5">
        <v>279.14499999999998</v>
      </c>
      <c r="UQ36" s="5">
        <v>370.75900000000001</v>
      </c>
      <c r="UR36" s="5">
        <v>907.94399999999996</v>
      </c>
      <c r="US36" s="5">
        <v>966.05</v>
      </c>
      <c r="UT36" s="5">
        <v>2393.3890000000001</v>
      </c>
      <c r="UU36" s="5">
        <v>314.92200000000003</v>
      </c>
      <c r="UV36" s="5">
        <v>613.37</v>
      </c>
      <c r="UW36" s="5">
        <v>1172.518</v>
      </c>
      <c r="UX36" s="5">
        <v>1199.636</v>
      </c>
      <c r="UY36" s="5">
        <v>3133.8090000000002</v>
      </c>
      <c r="UZ36" s="5">
        <v>413.34800000000001</v>
      </c>
      <c r="VA36" s="5">
        <v>566.12699999999995</v>
      </c>
      <c r="VB36" s="5">
        <v>1144.9259999999999</v>
      </c>
      <c r="VC36" s="5">
        <v>1169.2729999999999</v>
      </c>
      <c r="VD36" s="5">
        <v>3429.86</v>
      </c>
      <c r="VE36" s="5">
        <v>515.25599999999997</v>
      </c>
      <c r="VF36" s="5">
        <v>493.73500000000001</v>
      </c>
      <c r="VG36" s="5">
        <v>961.76199999999994</v>
      </c>
      <c r="VH36" s="5">
        <v>955.91499999999996</v>
      </c>
      <c r="VI36" s="5">
        <v>3383.067</v>
      </c>
      <c r="VJ36" s="5">
        <v>602.76599999999996</v>
      </c>
      <c r="VK36" s="5">
        <v>434.80900000000003</v>
      </c>
      <c r="VL36" s="5">
        <v>863.50300000000004</v>
      </c>
      <c r="VM36" s="5">
        <v>851.83100000000002</v>
      </c>
      <c r="VN36" s="5">
        <v>3302.0749999999998</v>
      </c>
      <c r="VO36" s="5">
        <v>742.62400000000002</v>
      </c>
      <c r="VP36" s="5">
        <v>389.43299999999999</v>
      </c>
      <c r="VQ36" s="5">
        <v>845.98599999999999</v>
      </c>
      <c r="VR36" s="5">
        <v>823.10799999999995</v>
      </c>
      <c r="VS36" s="5">
        <v>3271.4659999999999</v>
      </c>
      <c r="VT36" s="5">
        <v>911.51599999999996</v>
      </c>
      <c r="VU36" s="5">
        <v>360.75599999999997</v>
      </c>
      <c r="VV36" s="5">
        <v>806.28499999999997</v>
      </c>
      <c r="VW36" s="5">
        <v>825.80200000000002</v>
      </c>
      <c r="VX36" s="5">
        <v>3316.348</v>
      </c>
      <c r="VY36" s="5">
        <v>1067.2059999999999</v>
      </c>
      <c r="VZ36" s="5">
        <v>346.96499999999997</v>
      </c>
      <c r="WA36" s="5">
        <v>747.22299999999996</v>
      </c>
      <c r="WB36" s="5">
        <v>838.41300000000001</v>
      </c>
      <c r="WC36" s="5">
        <v>3313.5</v>
      </c>
      <c r="WD36" s="5">
        <v>1221.769</v>
      </c>
      <c r="WE36" s="5">
        <v>345.23099999999999</v>
      </c>
      <c r="WF36" s="5">
        <v>704.88099999999997</v>
      </c>
      <c r="WG36" s="5">
        <v>798.87599999999998</v>
      </c>
      <c r="WH36" s="5">
        <v>3312.1550000000002</v>
      </c>
      <c r="WI36" s="5">
        <v>1367.019</v>
      </c>
      <c r="WJ36" s="25">
        <v>14.056281209828899</v>
      </c>
      <c r="WK36" s="25">
        <v>25.053458419855598</v>
      </c>
      <c r="WL36" s="25">
        <v>20.546805473153398</v>
      </c>
      <c r="WM36" s="25">
        <v>55.450866150004998</v>
      </c>
      <c r="WN36" s="25">
        <v>34.9040606768516</v>
      </c>
      <c r="WO36" s="25">
        <v>7.3553609833877198</v>
      </c>
      <c r="WP36" s="25">
        <v>5.4393942203104899</v>
      </c>
      <c r="WQ36" s="25">
        <v>0.738568241372491</v>
      </c>
      <c r="WR36" s="25">
        <v>13.1985315189488</v>
      </c>
      <c r="WS36" s="25">
        <v>25.726057997158399</v>
      </c>
      <c r="WT36" s="25">
        <v>20.718539120781699</v>
      </c>
      <c r="WU36" s="25">
        <v>55.958502137261299</v>
      </c>
      <c r="WV36" s="25">
        <v>35.239963016479699</v>
      </c>
      <c r="WW36" s="25">
        <v>7.6146911453729897</v>
      </c>
      <c r="WX36" s="25">
        <v>5.1169083466315097</v>
      </c>
      <c r="WY36" s="25">
        <v>0.80501751136504196</v>
      </c>
      <c r="WZ36" s="25">
        <v>12.6402053205243</v>
      </c>
      <c r="XA36" s="25">
        <v>24.615737529931899</v>
      </c>
      <c r="XB36" s="25">
        <v>21.273107121146001</v>
      </c>
      <c r="XC36" s="25">
        <v>57.484288441944301</v>
      </c>
      <c r="XD36" s="25">
        <v>36.211181320798303</v>
      </c>
      <c r="XE36" s="25">
        <v>8.1965885512545</v>
      </c>
      <c r="XF36" s="25">
        <v>5.2597687075994903</v>
      </c>
      <c r="XG36" s="25">
        <v>0.87037893252734899</v>
      </c>
      <c r="XH36" s="25">
        <v>12.1933046308234</v>
      </c>
      <c r="XI36" s="25">
        <v>20.4266888562708</v>
      </c>
      <c r="XJ36" s="25">
        <v>21.286857222537598</v>
      </c>
      <c r="XK36" s="25">
        <v>62.214234922042102</v>
      </c>
      <c r="XL36" s="25">
        <v>40.927377699504497</v>
      </c>
      <c r="XM36" s="25">
        <v>7.7786995104550796</v>
      </c>
      <c r="XN36" s="25">
        <v>5.1657715908636801</v>
      </c>
      <c r="XO36" s="25">
        <v>0.82306917709237004</v>
      </c>
      <c r="XP36" s="25">
        <v>10.819970156975099</v>
      </c>
      <c r="XQ36" s="25">
        <v>20.274052025958301</v>
      </c>
      <c r="XR36" s="25">
        <v>18.7712834530472</v>
      </c>
      <c r="XS36" s="25">
        <v>63.2064753222542</v>
      </c>
      <c r="XT36" s="25">
        <v>44.435191869207003</v>
      </c>
      <c r="XU36" s="25">
        <v>8.1386519217627704</v>
      </c>
      <c r="XV36" s="25">
        <v>5.6995024948123403</v>
      </c>
      <c r="XW36" s="25">
        <v>0.71443181410095902</v>
      </c>
      <c r="XX36" s="25">
        <v>9.0501091670761706</v>
      </c>
      <c r="XY36" s="25">
        <v>21.297231333962301</v>
      </c>
      <c r="XZ36" s="25">
        <v>18.6756253403823</v>
      </c>
      <c r="YA36" s="25">
        <v>63.711838078165698</v>
      </c>
      <c r="YB36" s="25">
        <v>45.036212737783401</v>
      </c>
      <c r="YC36" s="25">
        <v>8.1414228133756996</v>
      </c>
      <c r="YD36" s="25">
        <v>5.9408214207958201</v>
      </c>
      <c r="YE36" s="25">
        <v>0.80042377128779196</v>
      </c>
      <c r="YF36" s="25">
        <v>7.4854473917558897</v>
      </c>
      <c r="YG36" s="25">
        <v>18.330956353481401</v>
      </c>
      <c r="YH36" s="25">
        <v>19.5040887822164</v>
      </c>
      <c r="YI36" s="25">
        <v>67.825471263848002</v>
      </c>
      <c r="YJ36" s="25">
        <v>48.321382481631602</v>
      </c>
      <c r="YK36" s="25">
        <v>9.1977208451172796</v>
      </c>
      <c r="YL36" s="25">
        <v>6.3581249909147104</v>
      </c>
      <c r="YM36" s="25">
        <v>1.0368935269158599</v>
      </c>
      <c r="YN36" s="25">
        <v>9.3892538147814104</v>
      </c>
      <c r="YO36" s="25">
        <v>17.948496184032301</v>
      </c>
      <c r="YP36" s="25">
        <v>18.3636090603536</v>
      </c>
      <c r="YQ36" s="25">
        <v>66.334863128935893</v>
      </c>
      <c r="YR36" s="25">
        <v>47.971254068582297</v>
      </c>
      <c r="YS36" s="25">
        <v>9.5765582308396802</v>
      </c>
      <c r="YT36" s="25">
        <v>6.32738687225046</v>
      </c>
      <c r="YU36" s="25">
        <v>1.2626515820992901</v>
      </c>
      <c r="YV36" s="25">
        <v>8.2943639400935503</v>
      </c>
      <c r="YW36" s="25">
        <v>16.774386186271901</v>
      </c>
      <c r="YX36" s="25">
        <v>17.1310956858179</v>
      </c>
      <c r="YY36" s="25">
        <v>67.382200302925398</v>
      </c>
      <c r="YZ36" s="25">
        <v>50.2511046171076</v>
      </c>
      <c r="ZA36" s="25">
        <v>11.201428420313301</v>
      </c>
      <c r="ZB36" s="25">
        <v>7.5490495707091201</v>
      </c>
      <c r="ZC36" s="25">
        <v>1.5413946818389199</v>
      </c>
      <c r="ZD36" s="25">
        <v>7.7179317034129502</v>
      </c>
      <c r="ZE36" s="25">
        <v>15.0340029184438</v>
      </c>
      <c r="ZF36" s="25">
        <v>14.9426041991514</v>
      </c>
      <c r="ZG36" s="25">
        <v>67.825790633311698</v>
      </c>
      <c r="ZH36" s="25">
        <v>52.883186434160301</v>
      </c>
      <c r="ZI36" s="25">
        <v>14.199299854859399</v>
      </c>
      <c r="ZJ36" s="25">
        <v>9.4222747448315598</v>
      </c>
      <c r="ZK36" s="25">
        <v>1.6649354526831499</v>
      </c>
      <c r="ZL36" s="25">
        <v>7.0188876487891099</v>
      </c>
      <c r="ZM36" s="25">
        <v>13.9390641440088</v>
      </c>
      <c r="ZN36" s="25">
        <v>13.7506493305237</v>
      </c>
      <c r="ZO36" s="25">
        <v>67.054268696441298</v>
      </c>
      <c r="ZP36" s="25">
        <v>53.303619365917598</v>
      </c>
      <c r="ZQ36" s="25">
        <v>17.393583242316801</v>
      </c>
      <c r="ZR36" s="25">
        <v>11.987779510760699</v>
      </c>
      <c r="ZS36" s="25">
        <v>2.0360002724847499</v>
      </c>
      <c r="ZT36" s="25">
        <v>6.2394046055208801</v>
      </c>
      <c r="ZU36" s="25">
        <v>13.554190180611799</v>
      </c>
      <c r="ZV36" s="25">
        <v>13.187644205912401</v>
      </c>
      <c r="ZW36" s="25">
        <v>65.602308672470102</v>
      </c>
      <c r="ZX36" s="25">
        <v>52.414664466557703</v>
      </c>
      <c r="ZY36" s="25">
        <v>20.006492019798401</v>
      </c>
      <c r="ZZ36" s="25">
        <v>14.604096541397301</v>
      </c>
      <c r="AAA36" s="25">
        <v>2.7920491663153899</v>
      </c>
      <c r="AAB36" s="25">
        <v>5.6576778390680502</v>
      </c>
      <c r="AAC36" s="25">
        <v>12.6448368882929</v>
      </c>
      <c r="AAD36" s="25">
        <v>12.950918833943399</v>
      </c>
      <c r="AAE36" s="25">
        <v>64.960666658616105</v>
      </c>
      <c r="AAF36" s="25">
        <v>52.0097478246728</v>
      </c>
      <c r="AAG36" s="25">
        <v>22.499148029835698</v>
      </c>
      <c r="AAH36" s="25">
        <v>16.736818614022901</v>
      </c>
      <c r="AAI36" s="25">
        <v>3.60768001114109</v>
      </c>
      <c r="AAJ36" s="25">
        <v>5.3644399160774698</v>
      </c>
      <c r="AAK36" s="25">
        <v>11.5528450633671</v>
      </c>
      <c r="AAL36" s="25">
        <v>12.962737346297899</v>
      </c>
      <c r="AAM36" s="25">
        <v>64.19289503345</v>
      </c>
      <c r="AAN36" s="25">
        <v>51.230157687152001</v>
      </c>
      <c r="AAO36" s="25">
        <v>24.9088030526278</v>
      </c>
      <c r="AAP36" s="25">
        <v>18.889819987105501</v>
      </c>
      <c r="AAQ36" s="25">
        <v>4.7628508303351804</v>
      </c>
      <c r="AAR36" s="25">
        <v>5.2883338373036697</v>
      </c>
      <c r="AAS36" s="25">
        <v>10.7975414825796</v>
      </c>
      <c r="AAT36" s="25">
        <v>12.237380138544401</v>
      </c>
      <c r="AAU36" s="25">
        <v>62.973789559756597</v>
      </c>
      <c r="AAV36" s="25">
        <v>50.736409421212301</v>
      </c>
      <c r="AAW36" s="25">
        <v>27.1248630165734</v>
      </c>
      <c r="AAX36" s="25">
        <v>20.9403351203601</v>
      </c>
      <c r="AAY36" s="25">
        <v>5.9567455587039699</v>
      </c>
      <c r="AAZ36" s="5">
        <v>185.42099999999999</v>
      </c>
      <c r="ABA36" s="5">
        <v>171.244</v>
      </c>
      <c r="ABB36" s="5">
        <v>158.28299999999999</v>
      </c>
      <c r="ABC36" s="5">
        <v>144.47499999999999</v>
      </c>
      <c r="ABD36" s="5">
        <v>119.976</v>
      </c>
      <c r="ABE36" s="5">
        <v>100.004</v>
      </c>
      <c r="ABF36" s="5">
        <v>64.709999999999994</v>
      </c>
      <c r="ABG36" s="5">
        <v>50.357999999999997</v>
      </c>
      <c r="ABH36" s="5">
        <v>53.636000000000003</v>
      </c>
      <c r="ABI36" s="5">
        <v>55.604999999999997</v>
      </c>
      <c r="ABJ36" s="5">
        <v>50.427</v>
      </c>
      <c r="ABK36" s="5">
        <v>37.447000000000003</v>
      </c>
      <c r="ABL36" s="5">
        <v>24.518999999999998</v>
      </c>
      <c r="ABM36" s="5">
        <v>26.532</v>
      </c>
      <c r="ABN36" s="5">
        <v>19.263999999999999</v>
      </c>
      <c r="ABO36" s="5">
        <v>11.848000000000001</v>
      </c>
      <c r="ABP36" s="5">
        <v>5.4470000000000001</v>
      </c>
      <c r="ABQ36" s="5">
        <v>2.2240000000000002</v>
      </c>
      <c r="ABR36" s="5">
        <v>0.495</v>
      </c>
      <c r="ABS36" s="5">
        <v>6.4000000000000001E-2</v>
      </c>
      <c r="ABT36" s="5">
        <v>4.0000000000000001E-3</v>
      </c>
      <c r="ABU36" s="5">
        <v>289.06799999999998</v>
      </c>
      <c r="ABV36" s="5">
        <v>306.54399999999998</v>
      </c>
      <c r="ABW36" s="5">
        <v>293.83100000000002</v>
      </c>
      <c r="ABX36" s="5">
        <v>291.37099999999998</v>
      </c>
      <c r="ABY36" s="5">
        <v>294.13799999999998</v>
      </c>
      <c r="ABZ36" s="5">
        <v>280.101</v>
      </c>
      <c r="ACA36" s="5">
        <v>239.80500000000001</v>
      </c>
      <c r="ACB36" s="5">
        <v>228.624</v>
      </c>
      <c r="ACC36" s="5">
        <v>224.488</v>
      </c>
      <c r="ACD36" s="5">
        <v>207.15700000000001</v>
      </c>
      <c r="ACE36" s="5">
        <v>213.215</v>
      </c>
      <c r="ACF36" s="5">
        <v>197.62899999999999</v>
      </c>
      <c r="ACG36" s="5">
        <v>134.29300000000001</v>
      </c>
      <c r="ACH36" s="5">
        <v>91.716999999999999</v>
      </c>
      <c r="ACI36" s="5">
        <v>62.981000000000002</v>
      </c>
      <c r="ACJ36" s="5">
        <v>38.67</v>
      </c>
      <c r="ACK36" s="5">
        <v>26.526</v>
      </c>
      <c r="ACL36" s="5">
        <v>12.29</v>
      </c>
      <c r="ACM36" s="5">
        <v>2.8610000000000002</v>
      </c>
      <c r="ACN36" s="5">
        <v>0.41099999999999998</v>
      </c>
      <c r="ACO36" s="5">
        <v>2.5999999999999999E-2</v>
      </c>
      <c r="ACP36" s="5">
        <v>222.571</v>
      </c>
      <c r="ACQ36" s="5">
        <v>226.34899999999999</v>
      </c>
      <c r="ACR36" s="5">
        <v>216.34399999999999</v>
      </c>
      <c r="ACS36" s="5">
        <v>234.589</v>
      </c>
      <c r="ACT36" s="5">
        <v>224.37</v>
      </c>
      <c r="ACU36" s="5">
        <v>225.916</v>
      </c>
      <c r="ACV36" s="5">
        <v>232.608</v>
      </c>
      <c r="ACW36" s="5">
        <v>227.23500000000001</v>
      </c>
      <c r="ACX36" s="5">
        <v>197.85900000000001</v>
      </c>
      <c r="ACY36" s="5">
        <v>194.267</v>
      </c>
      <c r="ACZ36" s="5">
        <v>193.43700000000001</v>
      </c>
      <c r="ADA36" s="5">
        <v>177.958</v>
      </c>
      <c r="ADB36" s="5">
        <v>183.05699999999999</v>
      </c>
      <c r="ADC36" s="5">
        <v>164.89699999999999</v>
      </c>
      <c r="ADD36" s="5">
        <v>102.816</v>
      </c>
      <c r="ADE36" s="5">
        <v>60.406999999999996</v>
      </c>
      <c r="ADF36" s="5">
        <v>32.048000000000002</v>
      </c>
      <c r="ADG36" s="5">
        <v>13.124000000000001</v>
      </c>
      <c r="ADH36" s="5">
        <v>5.1660000000000004</v>
      </c>
      <c r="ADI36" s="5">
        <v>0.98099999999999998</v>
      </c>
      <c r="ADJ36" s="5">
        <v>6.7000000000000004E-2</v>
      </c>
      <c r="ADK36" s="5">
        <v>176.91800000000001</v>
      </c>
      <c r="ADL36" s="5">
        <v>177.27500000000001</v>
      </c>
      <c r="ADM36" s="5">
        <v>184.006</v>
      </c>
      <c r="ADN36" s="5">
        <v>197.762</v>
      </c>
      <c r="ADO36" s="5">
        <v>211.09899999999999</v>
      </c>
      <c r="ADP36" s="5">
        <v>212.72499999999999</v>
      </c>
      <c r="ADQ36" s="5">
        <v>201.422</v>
      </c>
      <c r="ADR36" s="5">
        <v>219.78</v>
      </c>
      <c r="ADS36" s="5">
        <v>211.012</v>
      </c>
      <c r="ADT36" s="5">
        <v>213.661</v>
      </c>
      <c r="ADU36" s="5">
        <v>220.15700000000001</v>
      </c>
      <c r="ADV36" s="5">
        <v>213.608</v>
      </c>
      <c r="ADW36" s="5">
        <v>182.38800000000001</v>
      </c>
      <c r="ADX36" s="5">
        <v>172.87700000000001</v>
      </c>
      <c r="ADY36" s="5">
        <v>160.40299999999999</v>
      </c>
      <c r="ADZ36" s="5">
        <v>129.709</v>
      </c>
      <c r="AEA36" s="5">
        <v>106.13200000000001</v>
      </c>
      <c r="AEB36" s="5">
        <v>63.372</v>
      </c>
      <c r="AEC36" s="5">
        <v>19.651</v>
      </c>
      <c r="AED36" s="5">
        <v>3.8159999999999998</v>
      </c>
      <c r="AEE36" s="5">
        <v>0.39900000000000002</v>
      </c>
      <c r="AEF36" s="5">
        <v>178.48599999999999</v>
      </c>
      <c r="AEG36" s="5">
        <v>165.489</v>
      </c>
      <c r="AEH36" s="5">
        <v>153.6</v>
      </c>
      <c r="AEI36" s="5">
        <v>142.93</v>
      </c>
      <c r="AEJ36" s="5">
        <v>124.56100000000001</v>
      </c>
      <c r="AEK36" s="5">
        <v>107.386</v>
      </c>
      <c r="AEL36" s="5">
        <v>72.108000000000004</v>
      </c>
      <c r="AEM36" s="5">
        <v>61.137</v>
      </c>
      <c r="AEN36" s="5">
        <v>58.918999999999997</v>
      </c>
      <c r="AEO36" s="5">
        <v>55.423000000000002</v>
      </c>
      <c r="AEP36" s="5">
        <v>49.536999999999999</v>
      </c>
      <c r="AEQ36" s="5">
        <v>37.341000000000001</v>
      </c>
      <c r="AER36" s="5">
        <v>25.084</v>
      </c>
      <c r="AES36" s="5">
        <v>28.61</v>
      </c>
      <c r="AET36" s="5">
        <v>21.404</v>
      </c>
      <c r="AEU36" s="5">
        <v>14.042999999999999</v>
      </c>
      <c r="AEV36" s="5">
        <v>6.8179999999999996</v>
      </c>
      <c r="AEW36" s="5">
        <v>3.1139999999999999</v>
      </c>
      <c r="AEX36" s="5">
        <v>0.82199999999999995</v>
      </c>
      <c r="AEY36" s="5">
        <v>0.123</v>
      </c>
      <c r="AEZ36" s="5">
        <v>0.01</v>
      </c>
      <c r="AFA36" s="5">
        <v>277.05900000000003</v>
      </c>
      <c r="AFB36" s="5">
        <v>279.48599999999999</v>
      </c>
      <c r="AFC36" s="5">
        <v>265.065</v>
      </c>
      <c r="AFD36" s="5">
        <v>284.73</v>
      </c>
      <c r="AFE36" s="5">
        <v>299.03399999999999</v>
      </c>
      <c r="AFF36" s="5">
        <v>303.30099999999999</v>
      </c>
      <c r="AFG36" s="5">
        <v>282.214</v>
      </c>
      <c r="AFH36" s="5">
        <v>259.00299999999999</v>
      </c>
      <c r="AFI36" s="5">
        <v>228.53</v>
      </c>
      <c r="AFJ36" s="5">
        <v>202.56800000000001</v>
      </c>
      <c r="AFK36" s="5">
        <v>177.15799999999999</v>
      </c>
      <c r="AFL36" s="5">
        <v>136.77600000000001</v>
      </c>
      <c r="AFM36" s="5">
        <v>114.998</v>
      </c>
      <c r="AFN36" s="5">
        <v>106.759</v>
      </c>
      <c r="AFO36" s="5">
        <v>68.5</v>
      </c>
      <c r="AFP36" s="5">
        <v>41.421999999999997</v>
      </c>
      <c r="AFQ36" s="5">
        <v>36.247999999999998</v>
      </c>
      <c r="AFR36" s="5">
        <v>20.38</v>
      </c>
      <c r="AFS36" s="5">
        <v>5.327</v>
      </c>
      <c r="AFT36" s="5">
        <v>1.014</v>
      </c>
      <c r="AFU36" s="5">
        <v>0.124</v>
      </c>
      <c r="AFV36" s="5">
        <v>212.238</v>
      </c>
      <c r="AFW36" s="5">
        <v>216.80500000000001</v>
      </c>
      <c r="AFX36" s="5">
        <v>204.005</v>
      </c>
      <c r="AFY36" s="5">
        <v>201.92500000000001</v>
      </c>
      <c r="AFZ36" s="5">
        <v>190.947</v>
      </c>
      <c r="AGA36" s="5">
        <v>214.95500000000001</v>
      </c>
      <c r="AGB36" s="5">
        <v>232.59200000000001</v>
      </c>
      <c r="AGC36" s="5">
        <v>245.143</v>
      </c>
      <c r="AGD36" s="5">
        <v>235.447</v>
      </c>
      <c r="AGE36" s="5">
        <v>220.86699999999999</v>
      </c>
      <c r="AGF36" s="5">
        <v>195.339</v>
      </c>
      <c r="AGG36" s="5">
        <v>173.571</v>
      </c>
      <c r="AGH36" s="5">
        <v>151.82400000000001</v>
      </c>
      <c r="AGI36" s="5">
        <v>115.133</v>
      </c>
      <c r="AGJ36" s="5">
        <v>93.481999999999999</v>
      </c>
      <c r="AGK36" s="5">
        <v>79.762</v>
      </c>
      <c r="AGL36" s="5">
        <v>41.805999999999997</v>
      </c>
      <c r="AGM36" s="5">
        <v>18.596</v>
      </c>
      <c r="AGN36" s="5">
        <v>10.916</v>
      </c>
      <c r="AGO36" s="5">
        <v>3.1139999999999999</v>
      </c>
      <c r="AGP36" s="5">
        <v>0.309</v>
      </c>
      <c r="AGQ36" s="5">
        <v>168.31299999999999</v>
      </c>
      <c r="AGR36" s="5">
        <v>168.595</v>
      </c>
      <c r="AGS36" s="5">
        <v>175.005</v>
      </c>
      <c r="AGT36" s="5">
        <v>188.29</v>
      </c>
      <c r="AGU36" s="5">
        <v>201.72499999999999</v>
      </c>
      <c r="AGV36" s="5">
        <v>204.62100000000001</v>
      </c>
      <c r="AGW36" s="5">
        <v>190.19499999999999</v>
      </c>
      <c r="AGX36" s="5">
        <v>187.74700000000001</v>
      </c>
      <c r="AGY36" s="5">
        <v>178.08</v>
      </c>
      <c r="AGZ36" s="5">
        <v>202.87899999999999</v>
      </c>
      <c r="AHA36" s="5">
        <v>220.34200000000001</v>
      </c>
      <c r="AHB36" s="5">
        <v>232.19</v>
      </c>
      <c r="AHC36" s="5">
        <v>221.34800000000001</v>
      </c>
      <c r="AHD36" s="5">
        <v>203.547</v>
      </c>
      <c r="AHE36" s="5">
        <v>171.97900000000001</v>
      </c>
      <c r="AHF36" s="5">
        <v>139.63800000000001</v>
      </c>
      <c r="AHG36" s="5">
        <v>102.488</v>
      </c>
      <c r="AHH36" s="5">
        <v>56.127000000000002</v>
      </c>
      <c r="AHI36" s="5">
        <v>26.196000000000002</v>
      </c>
      <c r="AHJ36" s="5">
        <v>9.327</v>
      </c>
      <c r="AHK36" s="5">
        <v>1.3580000000000001</v>
      </c>
      <c r="AHL36" s="5">
        <v>287.40499999999997</v>
      </c>
      <c r="AHM36" s="5">
        <v>244.53700000000001</v>
      </c>
      <c r="AHN36" s="5">
        <v>207.39</v>
      </c>
      <c r="AHO36" s="5">
        <v>576.101</v>
      </c>
      <c r="AHP36" s="5">
        <v>593.17200000000003</v>
      </c>
      <c r="AHQ36" s="5">
        <v>583.40200000000004</v>
      </c>
      <c r="AHR36" s="5">
        <v>436.51400000000001</v>
      </c>
      <c r="AHS36" s="5">
        <v>415.31700000000001</v>
      </c>
      <c r="AHT36" s="5">
        <v>440.87099999999998</v>
      </c>
      <c r="AHU36" s="5">
        <v>386.05200000000002</v>
      </c>
      <c r="AHV36" s="5">
        <v>412.82400000000001</v>
      </c>
      <c r="AHW36" s="5">
        <v>417.346</v>
      </c>
      <c r="AHX36" s="25">
        <v>7.0513415544511897</v>
      </c>
      <c r="AHY36" s="25">
        <v>5.1387576902345797</v>
      </c>
      <c r="AHZ36" s="25">
        <v>0.64228620816344695</v>
      </c>
      <c r="AIA36" s="25">
        <v>10.7625825657659</v>
      </c>
      <c r="AIB36" s="25">
        <v>6.8538826793365999</v>
      </c>
      <c r="AIC36" s="25">
        <v>1.22575999506366</v>
      </c>
      <c r="AID36" s="25">
        <v>17.938493641396601</v>
      </c>
      <c r="AIE36" s="25">
        <v>12.1013397039476</v>
      </c>
      <c r="AIF36" s="25">
        <v>1.6385496988902699</v>
      </c>
      <c r="AIG36" s="25">
        <v>25.585814289183102</v>
      </c>
      <c r="AIH36" s="25">
        <v>20.022103782229902</v>
      </c>
      <c r="AII36" s="25">
        <v>5.8987142834482098</v>
      </c>
      <c r="AIJ36" s="25">
        <v>7.6535737923172</v>
      </c>
      <c r="AIK36" s="25">
        <v>5.7342887420664201</v>
      </c>
      <c r="AIL36" s="25">
        <v>0.83301133559560703</v>
      </c>
      <c r="AIM36" s="25">
        <v>11.646236122649301</v>
      </c>
      <c r="AIN36" s="25">
        <v>8.2536605052488508</v>
      </c>
      <c r="AIO36" s="25">
        <v>1.8613173570727299</v>
      </c>
      <c r="AIP36" s="25">
        <v>16.834903896198998</v>
      </c>
      <c r="AIQ36" s="25">
        <v>11.8713498471284</v>
      </c>
      <c r="AIR36" s="25">
        <v>2.4434937373642298</v>
      </c>
      <c r="AIS36" s="25">
        <v>28.677257468484498</v>
      </c>
      <c r="AIT36" s="25">
        <v>21.8665288200887</v>
      </c>
      <c r="AIU36" s="25">
        <v>6.0152800470155299</v>
      </c>
      <c r="AIV36" s="31">
        <v>58.500903255390902</v>
      </c>
      <c r="AIW36" s="25">
        <v>55.740346709135103</v>
      </c>
      <c r="AIX36" s="25">
        <v>52.4381764440271</v>
      </c>
      <c r="AIY36" s="25">
        <v>51.091391883095497</v>
      </c>
      <c r="AIZ36" s="25">
        <v>53.054535577922501</v>
      </c>
      <c r="AJA36" s="26">
        <v>55.269851918628603</v>
      </c>
      <c r="AJB36" s="25">
        <v>70.937531619710498</v>
      </c>
      <c r="AJC36" s="25">
        <v>79.403261558133494</v>
      </c>
      <c r="AJD36" s="25">
        <v>90.7007580760189</v>
      </c>
      <c r="AJE36" s="25">
        <v>95.727687804658999</v>
      </c>
      <c r="AJF36" s="25">
        <v>88.485298967752698</v>
      </c>
      <c r="AJG36" s="25">
        <v>80.930464853109498</v>
      </c>
      <c r="AJH36" s="25">
        <v>80.339834060447899</v>
      </c>
      <c r="AJI36" s="25">
        <v>78.703854071555895</v>
      </c>
      <c r="AJJ36" s="25">
        <v>73.960577247109995</v>
      </c>
      <c r="AJK36" s="25">
        <v>60.734918825740699</v>
      </c>
      <c r="AJL36" s="25">
        <v>58.211638111690903</v>
      </c>
      <c r="AJM36" s="25">
        <v>56.956702265148401</v>
      </c>
      <c r="AJN36" s="25">
        <v>47.437235800382197</v>
      </c>
      <c r="AJO36" s="25">
        <v>50.750292204008602</v>
      </c>
      <c r="AJP36" s="25">
        <v>48.407145433715399</v>
      </c>
      <c r="AJQ36" s="25">
        <v>47.436541566662399</v>
      </c>
      <c r="AJR36" s="25">
        <v>49.132936566210198</v>
      </c>
      <c r="AJS36" s="25">
        <v>52.433659765338199</v>
      </c>
      <c r="AJT36" s="25">
        <v>53.939306881691898</v>
      </c>
      <c r="AJU36" s="25">
        <v>55.780479985972697</v>
      </c>
      <c r="AJV36" s="25">
        <v>58.796224110205003</v>
      </c>
      <c r="AJW36" s="25">
        <v>62.864938432366699</v>
      </c>
      <c r="AJX36" s="25">
        <v>68.258919037680499</v>
      </c>
      <c r="AJY36" s="25">
        <v>72.588860938200199</v>
      </c>
      <c r="AJZ36" s="25">
        <v>74.924055303234297</v>
      </c>
      <c r="AKA36" s="25">
        <v>75.562033146156907</v>
      </c>
      <c r="AKB36" s="25">
        <v>77.301055657825998</v>
      </c>
      <c r="AKC36" s="25">
        <v>78.846067215239103</v>
      </c>
      <c r="AKD36" s="25">
        <v>82.1854504947826</v>
      </c>
      <c r="AKE36" s="25">
        <v>85.589468764328103</v>
      </c>
      <c r="AKF36" s="25">
        <v>87.668305868077994</v>
      </c>
      <c r="AKG36" s="25">
        <v>70.530439549646402</v>
      </c>
      <c r="AKH36" s="25">
        <v>69.559741646816207</v>
      </c>
      <c r="AKI36" s="25">
        <v>64.810653241506998</v>
      </c>
      <c r="AKJ36" s="25">
        <v>52.431720052442799</v>
      </c>
      <c r="AKK36" s="25">
        <v>49.194361850431598</v>
      </c>
      <c r="AKL36" s="25">
        <v>47.632184875605702</v>
      </c>
      <c r="AKM36" s="25">
        <v>38.062992065044199</v>
      </c>
      <c r="AKN36" s="25">
        <v>41.211738005212901</v>
      </c>
      <c r="AKO36" s="25">
        <v>37.2038164584499</v>
      </c>
      <c r="AKP36" s="25">
        <v>33.5446655459737</v>
      </c>
      <c r="AKQ36" s="25">
        <v>31.2552089527303</v>
      </c>
      <c r="AKR36" s="25">
        <v>30.172100931623199</v>
      </c>
      <c r="AKS36" s="25">
        <v>28.174764313219001</v>
      </c>
      <c r="AKT36" s="25">
        <v>26.3538277415736</v>
      </c>
      <c r="AKU36" s="25">
        <v>25.54376262305</v>
      </c>
      <c r="AKV36" s="25">
        <v>25.683558722642001</v>
      </c>
      <c r="AKW36" s="25">
        <v>26.277919621434201</v>
      </c>
      <c r="AKX36" s="25">
        <v>26.446421702307099</v>
      </c>
      <c r="AKY36" s="25">
        <v>25.9380599008209</v>
      </c>
      <c r="AKZ36" s="25">
        <v>25.112370734654299</v>
      </c>
      <c r="ALA36" s="25">
        <v>24.746113724688101</v>
      </c>
      <c r="ALB36" s="25">
        <v>24.757076789417798</v>
      </c>
      <c r="ALC36" s="25">
        <v>25.225368471167901</v>
      </c>
      <c r="ALD36" s="25">
        <v>25.635578958865999</v>
      </c>
      <c r="ALE36" s="25">
        <v>25.6287249906695</v>
      </c>
      <c r="ALF36" s="25">
        <v>9.8093945108015408</v>
      </c>
      <c r="ALG36" s="25">
        <v>9.1441124247396406</v>
      </c>
      <c r="ALH36" s="25">
        <v>9.1499240056029194</v>
      </c>
      <c r="ALI36" s="25">
        <v>8.3031987732979093</v>
      </c>
      <c r="ALJ36" s="25">
        <v>9.0172762612592994</v>
      </c>
      <c r="ALK36" s="25">
        <v>9.3245173895426596</v>
      </c>
      <c r="ALL36" s="25">
        <v>9.3742437353379593</v>
      </c>
      <c r="ALM36" s="25">
        <v>9.5385541987956497</v>
      </c>
      <c r="ALN36" s="25">
        <v>11.203328975265601</v>
      </c>
      <c r="ALO36" s="25">
        <v>13.8918760206887</v>
      </c>
      <c r="ALP36" s="25">
        <v>17.877727613479902</v>
      </c>
      <c r="ALQ36" s="25">
        <v>22.2615588337151</v>
      </c>
      <c r="ALR36" s="25">
        <v>25.764542568472901</v>
      </c>
      <c r="ALS36" s="25">
        <v>29.4266522443992</v>
      </c>
      <c r="ALT36" s="25">
        <v>33.252461487154903</v>
      </c>
      <c r="ALU36" s="25">
        <v>37.181379709724702</v>
      </c>
      <c r="ALV36" s="25">
        <v>41.980999416246199</v>
      </c>
      <c r="ALW36" s="25">
        <v>46.1424392358931</v>
      </c>
      <c r="ALX36" s="25">
        <v>48.985995402413401</v>
      </c>
      <c r="ALY36" s="25">
        <v>50.449662411502601</v>
      </c>
      <c r="ALZ36" s="25">
        <v>52.554941933137897</v>
      </c>
      <c r="AMA36" s="25">
        <v>54.088990425821301</v>
      </c>
      <c r="AMB36" s="25">
        <v>56.960082023614703</v>
      </c>
      <c r="AMC36" s="25">
        <v>59.953889805462097</v>
      </c>
      <c r="AMD36" s="25">
        <v>62.039580877408497</v>
      </c>
    </row>
    <row r="37" spans="1:1018">
      <c r="A37" s="6" t="s">
        <v>23</v>
      </c>
      <c r="B37" s="5">
        <v>764.23299999999995</v>
      </c>
      <c r="C37" s="5">
        <v>786.40899999999999</v>
      </c>
      <c r="D37" s="5">
        <v>810.24699999999996</v>
      </c>
      <c r="E37" s="5">
        <v>835.70699999999999</v>
      </c>
      <c r="F37" s="5">
        <v>862.65099999999995</v>
      </c>
      <c r="G37" s="5">
        <v>891.04700000000003</v>
      </c>
      <c r="H37" s="5">
        <v>920.83699999999999</v>
      </c>
      <c r="I37" s="5">
        <v>952.31</v>
      </c>
      <c r="J37" s="5">
        <v>986.26700000000005</v>
      </c>
      <c r="K37" s="5">
        <v>1023.697</v>
      </c>
      <c r="L37" s="5">
        <v>1065.279</v>
      </c>
      <c r="M37" s="5">
        <v>1110.8920000000001</v>
      </c>
      <c r="N37" s="5">
        <v>1160.134</v>
      </c>
      <c r="O37" s="5">
        <v>1212.961</v>
      </c>
      <c r="P37" s="5">
        <v>1269.259</v>
      </c>
      <c r="Q37" s="5">
        <v>1328.673</v>
      </c>
      <c r="R37" s="5">
        <v>1391.7180000000001</v>
      </c>
      <c r="S37" s="5">
        <v>1457.5940000000001</v>
      </c>
      <c r="T37" s="5">
        <v>1523.038</v>
      </c>
      <c r="U37" s="5">
        <v>1583.739</v>
      </c>
      <c r="V37" s="5">
        <v>1636.79</v>
      </c>
      <c r="W37" s="5">
        <v>1680.6120000000001</v>
      </c>
      <c r="X37" s="5">
        <v>1716.518</v>
      </c>
      <c r="Y37" s="5">
        <v>1748.046</v>
      </c>
      <c r="Z37" s="5">
        <v>1780.354</v>
      </c>
      <c r="AA37" s="5">
        <v>1817.154</v>
      </c>
      <c r="AB37" s="5">
        <v>1859.76</v>
      </c>
      <c r="AC37" s="5">
        <v>1907.067</v>
      </c>
      <c r="AD37" s="5">
        <v>1957.441</v>
      </c>
      <c r="AE37" s="5">
        <v>2008.2629999999999</v>
      </c>
      <c r="AF37" s="5">
        <v>2057.69</v>
      </c>
      <c r="AG37" s="5">
        <v>2105.3200000000002</v>
      </c>
      <c r="AH37" s="5">
        <v>2152.0430000000001</v>
      </c>
      <c r="AI37" s="5">
        <v>2198.8490000000002</v>
      </c>
      <c r="AJ37" s="5">
        <v>2247.2130000000002</v>
      </c>
      <c r="AK37" s="5">
        <v>2298.1849999999999</v>
      </c>
      <c r="AL37" s="5">
        <v>2352.0120000000002</v>
      </c>
      <c r="AM37" s="5">
        <v>2408.2939999999999</v>
      </c>
      <c r="AN37" s="5">
        <v>2466.6170000000002</v>
      </c>
      <c r="AO37" s="5">
        <v>2526.35</v>
      </c>
      <c r="AP37" s="5">
        <v>2586.971</v>
      </c>
      <c r="AQ37" s="5">
        <v>2648.404</v>
      </c>
      <c r="AR37" s="5">
        <v>2710.663</v>
      </c>
      <c r="AS37" s="5">
        <v>2773.509</v>
      </c>
      <c r="AT37" s="5">
        <v>2836.652</v>
      </c>
      <c r="AU37" s="5">
        <v>2899.886</v>
      </c>
      <c r="AV37" s="5">
        <v>2963.0459999999998</v>
      </c>
      <c r="AW37" s="5">
        <v>3026.105</v>
      </c>
      <c r="AX37" s="5">
        <v>3089.1179999999999</v>
      </c>
      <c r="AY37" s="5">
        <v>3152.2489999999998</v>
      </c>
      <c r="AZ37" s="5">
        <v>3215.6</v>
      </c>
      <c r="BA37" s="5">
        <v>3279.1460000000002</v>
      </c>
      <c r="BB37" s="5">
        <v>3342.7979999999998</v>
      </c>
      <c r="BC37" s="5">
        <v>3406.53</v>
      </c>
      <c r="BD37" s="5">
        <v>3470.2950000000001</v>
      </c>
      <c r="BE37" s="5">
        <v>3534.0410000000002</v>
      </c>
      <c r="BF37" s="5">
        <v>3597.748</v>
      </c>
      <c r="BG37" s="5">
        <v>3661.3820000000001</v>
      </c>
      <c r="BH37" s="5">
        <v>3724.913</v>
      </c>
      <c r="BI37" s="5">
        <v>3788.3069999999998</v>
      </c>
      <c r="BJ37" s="5">
        <v>3851.5189999999998</v>
      </c>
      <c r="BK37" s="5">
        <v>3914.5039999999999</v>
      </c>
      <c r="BL37" s="5">
        <v>3977.252</v>
      </c>
      <c r="BM37" s="5">
        <v>4039.692</v>
      </c>
      <c r="BN37" s="5">
        <v>4101.8100000000004</v>
      </c>
      <c r="BO37" s="5">
        <v>4163.5770000000002</v>
      </c>
      <c r="BP37" s="5">
        <v>4224.9409999999998</v>
      </c>
      <c r="BQ37" s="5">
        <v>4285.8689999999997</v>
      </c>
      <c r="BR37" s="5">
        <v>4346.2950000000001</v>
      </c>
      <c r="BS37" s="5">
        <v>4406.1480000000001</v>
      </c>
      <c r="BT37" s="5">
        <v>4465.3680000000004</v>
      </c>
      <c r="BU37" s="5">
        <v>4523.9179999999997</v>
      </c>
      <c r="BV37" s="5">
        <v>4581.7619999999997</v>
      </c>
      <c r="BW37" s="5">
        <v>4638.8959999999997</v>
      </c>
      <c r="BX37" s="5">
        <v>4695.3249999999998</v>
      </c>
      <c r="BY37" s="5">
        <v>4751.0410000000002</v>
      </c>
      <c r="BZ37" s="5">
        <v>4806.0230000000001</v>
      </c>
      <c r="CA37" s="5">
        <v>4860.2280000000001</v>
      </c>
      <c r="CB37" s="5">
        <v>4913.6329999999998</v>
      </c>
      <c r="CC37" s="5">
        <v>4966.1729999999998</v>
      </c>
      <c r="CD37" s="5">
        <v>5017.8329999999996</v>
      </c>
      <c r="CE37" s="5">
        <v>5068.5709999999999</v>
      </c>
      <c r="CF37" s="5">
        <v>5118.3760000000002</v>
      </c>
      <c r="CG37" s="5">
        <v>5167.2179999999998</v>
      </c>
      <c r="CH37" s="5">
        <v>5215.1040000000003</v>
      </c>
      <c r="CI37" s="5">
        <v>5262.0249999999996</v>
      </c>
      <c r="CJ37" s="5">
        <v>5307.9560000000001</v>
      </c>
      <c r="CK37" s="5">
        <v>5352.8869999999997</v>
      </c>
      <c r="CL37" s="5">
        <v>5396.7669999999998</v>
      </c>
      <c r="CM37" s="5">
        <v>5439.567</v>
      </c>
      <c r="CN37" s="5">
        <v>5481.2560000000003</v>
      </c>
      <c r="CO37" s="5">
        <v>5521.8119999999999</v>
      </c>
      <c r="CP37" s="5">
        <v>5561.2219999999998</v>
      </c>
      <c r="CQ37" s="5">
        <v>5599.509</v>
      </c>
      <c r="CR37" s="5">
        <v>5636.6859999999997</v>
      </c>
      <c r="CS37" s="5">
        <v>5672.7560000000003</v>
      </c>
      <c r="CT37" s="5">
        <v>5707.7359999999999</v>
      </c>
      <c r="CU37" s="5">
        <v>5741.5969999999998</v>
      </c>
      <c r="CV37" s="5">
        <v>5774.3559999999998</v>
      </c>
      <c r="CW37" s="5">
        <v>5805.9840000000004</v>
      </c>
      <c r="CX37" s="5">
        <v>5836.4979999999996</v>
      </c>
      <c r="CY37" s="5">
        <v>5865.8739999999998</v>
      </c>
      <c r="CZ37" s="5">
        <v>5894.1419999999998</v>
      </c>
      <c r="DA37" s="5">
        <v>5921.2879999999996</v>
      </c>
      <c r="DB37" s="5">
        <v>5947.3609999999999</v>
      </c>
      <c r="DC37" s="5">
        <v>5972.357</v>
      </c>
      <c r="DD37" s="5">
        <v>5996.2939999999999</v>
      </c>
      <c r="DE37" s="5">
        <v>6019.1570000000002</v>
      </c>
      <c r="DF37" s="5">
        <v>6040.9480000000003</v>
      </c>
      <c r="DG37" s="5">
        <v>6061.6319999999996</v>
      </c>
      <c r="DH37" s="5">
        <v>6081.2139999999999</v>
      </c>
      <c r="DI37" s="5">
        <v>6099.6710000000003</v>
      </c>
      <c r="DJ37" s="5">
        <v>6117.0010000000002</v>
      </c>
      <c r="DK37" s="5">
        <v>6133.2240000000002</v>
      </c>
      <c r="DL37" s="5">
        <v>6148.3249999999998</v>
      </c>
      <c r="DM37" s="5">
        <v>6162.3059999999996</v>
      </c>
      <c r="DN37" s="5">
        <v>6175.152</v>
      </c>
      <c r="DO37" s="5">
        <v>6186.8549999999996</v>
      </c>
      <c r="DP37" s="5">
        <v>6197.4160000000002</v>
      </c>
      <c r="DQ37" s="5">
        <v>6206.8010000000004</v>
      </c>
      <c r="DR37" s="5">
        <v>6214.9960000000001</v>
      </c>
      <c r="DS37" s="5">
        <v>746.48400000000004</v>
      </c>
      <c r="DT37" s="5">
        <v>767.78099999999995</v>
      </c>
      <c r="DU37" s="5">
        <v>790.70899999999995</v>
      </c>
      <c r="DV37" s="5">
        <v>815.21900000000005</v>
      </c>
      <c r="DW37" s="5">
        <v>841.15700000000004</v>
      </c>
      <c r="DX37" s="5">
        <v>868.48599999999999</v>
      </c>
      <c r="DY37" s="5">
        <v>897.14400000000001</v>
      </c>
      <c r="DZ37" s="5">
        <v>927.44</v>
      </c>
      <c r="EA37" s="5">
        <v>960.10900000000004</v>
      </c>
      <c r="EB37" s="5">
        <v>996.12800000000004</v>
      </c>
      <c r="EC37" s="5">
        <v>1036.1659999999999</v>
      </c>
      <c r="ED37" s="5">
        <v>1080.1079999999999</v>
      </c>
      <c r="EE37" s="5">
        <v>1127.5419999999999</v>
      </c>
      <c r="EF37" s="5">
        <v>1178.4380000000001</v>
      </c>
      <c r="EG37" s="5">
        <v>1232.7139999999999</v>
      </c>
      <c r="EH37" s="5">
        <v>1289.998</v>
      </c>
      <c r="EI37" s="5">
        <v>1350.816</v>
      </c>
      <c r="EJ37" s="5">
        <v>1414.412</v>
      </c>
      <c r="EK37" s="5">
        <v>1477.586</v>
      </c>
      <c r="EL37" s="5">
        <v>1536.1289999999999</v>
      </c>
      <c r="EM37" s="5">
        <v>1587.2190000000001</v>
      </c>
      <c r="EN37" s="5">
        <v>1629.296</v>
      </c>
      <c r="EO37" s="5">
        <v>1663.643</v>
      </c>
      <c r="EP37" s="5">
        <v>1693.8219999999999</v>
      </c>
      <c r="EQ37" s="5">
        <v>1724.9659999999999</v>
      </c>
      <c r="ER37" s="5">
        <v>1760.8019999999999</v>
      </c>
      <c r="ES37" s="5">
        <v>1802.6610000000001</v>
      </c>
      <c r="ET37" s="5">
        <v>1849.3920000000001</v>
      </c>
      <c r="EU37" s="5">
        <v>1899.251</v>
      </c>
      <c r="EV37" s="5">
        <v>1949.421</v>
      </c>
      <c r="EW37" s="5">
        <v>1997.942</v>
      </c>
      <c r="EX37" s="5">
        <v>2044.3340000000001</v>
      </c>
      <c r="EY37" s="5">
        <v>2089.529</v>
      </c>
      <c r="EZ37" s="5">
        <v>2134.672</v>
      </c>
      <c r="FA37" s="5">
        <v>2181.4209999999998</v>
      </c>
      <c r="FB37" s="5">
        <v>2230.9749999999999</v>
      </c>
      <c r="FC37" s="5">
        <v>2283.6320000000001</v>
      </c>
      <c r="FD37" s="5">
        <v>2338.9389999999999</v>
      </c>
      <c r="FE37" s="5">
        <v>2396.3609999999999</v>
      </c>
      <c r="FF37" s="5">
        <v>2455.0720000000001</v>
      </c>
      <c r="FG37" s="5">
        <v>2514.4450000000002</v>
      </c>
      <c r="FH37" s="5">
        <v>2574.3519999999999</v>
      </c>
      <c r="FI37" s="5">
        <v>2634.8820000000001</v>
      </c>
      <c r="FJ37" s="5">
        <v>2695.8539999999998</v>
      </c>
      <c r="FK37" s="5">
        <v>2757.11</v>
      </c>
      <c r="FL37" s="5">
        <v>2818.529</v>
      </c>
      <c r="FM37" s="5">
        <v>2879.9569999999999</v>
      </c>
      <c r="FN37" s="5">
        <v>2941.3539999999998</v>
      </c>
      <c r="FO37" s="5">
        <v>3002.779</v>
      </c>
      <c r="FP37" s="5">
        <v>3064.3440000000001</v>
      </c>
      <c r="FQ37" s="5">
        <v>3126.1239999999998</v>
      </c>
      <c r="FR37" s="5">
        <v>3188.1109999999999</v>
      </c>
      <c r="FS37" s="5">
        <v>3250.2440000000001</v>
      </c>
      <c r="FT37" s="5">
        <v>3312.4589999999998</v>
      </c>
      <c r="FU37" s="5">
        <v>3374.7379999999998</v>
      </c>
      <c r="FV37" s="5">
        <v>3437.038</v>
      </c>
      <c r="FW37" s="5">
        <v>3499.3229999999999</v>
      </c>
      <c r="FX37" s="5">
        <v>3561.5709999999999</v>
      </c>
      <c r="FY37" s="5">
        <v>3623.75</v>
      </c>
      <c r="FZ37" s="5">
        <v>3685.808</v>
      </c>
      <c r="GA37" s="5">
        <v>3747.712</v>
      </c>
      <c r="GB37" s="5">
        <v>3809.4250000000002</v>
      </c>
      <c r="GC37" s="5">
        <v>3870.913</v>
      </c>
      <c r="GD37" s="5">
        <v>3932.1390000000001</v>
      </c>
      <c r="GE37" s="5">
        <v>3993.08</v>
      </c>
      <c r="GF37" s="5">
        <v>4053.6959999999999</v>
      </c>
      <c r="GG37" s="5">
        <v>4113.9579999999996</v>
      </c>
      <c r="GH37" s="5">
        <v>4173.8270000000002</v>
      </c>
      <c r="GI37" s="5">
        <v>4233.2299999999996</v>
      </c>
      <c r="GJ37" s="5">
        <v>4292.1109999999999</v>
      </c>
      <c r="GK37" s="5">
        <v>4350.4089999999997</v>
      </c>
      <c r="GL37" s="5">
        <v>4408.0709999999999</v>
      </c>
      <c r="GM37" s="5">
        <v>4465.0770000000002</v>
      </c>
      <c r="GN37" s="5">
        <v>4521.415</v>
      </c>
      <c r="GO37" s="5">
        <v>4577.09</v>
      </c>
      <c r="GP37" s="5">
        <v>4632.0749999999998</v>
      </c>
      <c r="GQ37" s="5">
        <v>4686.357</v>
      </c>
      <c r="GR37" s="5">
        <v>4739.893</v>
      </c>
      <c r="GS37" s="5">
        <v>4792.6559999999999</v>
      </c>
      <c r="GT37" s="5">
        <v>4844.5870000000004</v>
      </c>
      <c r="GU37" s="5">
        <v>4895.6459999999997</v>
      </c>
      <c r="GV37" s="5">
        <v>4945.817</v>
      </c>
      <c r="GW37" s="5">
        <v>4995.067</v>
      </c>
      <c r="GX37" s="5">
        <v>5043.3760000000002</v>
      </c>
      <c r="GY37" s="5">
        <v>5090.7309999999998</v>
      </c>
      <c r="GZ37" s="5">
        <v>5137.1080000000002</v>
      </c>
      <c r="HA37" s="5">
        <v>5182.4920000000002</v>
      </c>
      <c r="HB37" s="5">
        <v>5226.8599999999997</v>
      </c>
      <c r="HC37" s="5">
        <v>5270.1639999999998</v>
      </c>
      <c r="HD37" s="5">
        <v>5312.3670000000002</v>
      </c>
      <c r="HE37" s="5">
        <v>5353.4269999999997</v>
      </c>
      <c r="HF37" s="5">
        <v>5393.3149999999996</v>
      </c>
      <c r="HG37" s="5">
        <v>5432.0330000000004</v>
      </c>
      <c r="HH37" s="5">
        <v>5469.567</v>
      </c>
      <c r="HI37" s="5">
        <v>5505.9350000000004</v>
      </c>
      <c r="HJ37" s="5">
        <v>5541.1409999999996</v>
      </c>
      <c r="HK37" s="5">
        <v>5575.1580000000004</v>
      </c>
      <c r="HL37" s="5">
        <v>5607.9989999999998</v>
      </c>
      <c r="HM37" s="5">
        <v>5639.6620000000003</v>
      </c>
      <c r="HN37" s="5">
        <v>5670.125</v>
      </c>
      <c r="HO37" s="5">
        <v>5699.402</v>
      </c>
      <c r="HP37" s="5">
        <v>5727.482</v>
      </c>
      <c r="HQ37" s="5">
        <v>5754.3779999999997</v>
      </c>
      <c r="HR37" s="5">
        <v>5780.1229999999996</v>
      </c>
      <c r="HS37" s="5">
        <v>5804.7290000000003</v>
      </c>
      <c r="HT37" s="5">
        <v>5828.2280000000001</v>
      </c>
      <c r="HU37" s="5">
        <v>5850.6369999999997</v>
      </c>
      <c r="HV37" s="5">
        <v>5871.9570000000003</v>
      </c>
      <c r="HW37" s="5">
        <v>5892.1949999999997</v>
      </c>
      <c r="HX37" s="5">
        <v>5911.375</v>
      </c>
      <c r="HY37" s="5">
        <v>5929.4859999999999</v>
      </c>
      <c r="HZ37" s="5">
        <v>5946.5389999999998</v>
      </c>
      <c r="IA37" s="5">
        <v>5962.5540000000001</v>
      </c>
      <c r="IB37" s="5">
        <v>5977.5129999999999</v>
      </c>
      <c r="IC37" s="5">
        <v>5991.4449999999997</v>
      </c>
      <c r="ID37" s="5">
        <v>6004.3320000000003</v>
      </c>
      <c r="IE37" s="5">
        <v>6016.18</v>
      </c>
      <c r="IF37" s="5">
        <v>6026.9939999999997</v>
      </c>
      <c r="IG37" s="5">
        <v>6036.7839999999997</v>
      </c>
      <c r="IH37" s="5">
        <v>6045.518</v>
      </c>
      <c r="II37" s="5">
        <v>6053.2219999999998</v>
      </c>
      <c r="IJ37" s="5">
        <v>1510.7170000000001</v>
      </c>
      <c r="IK37" s="5">
        <v>1554.19</v>
      </c>
      <c r="IL37" s="5">
        <v>1600.9559999999999</v>
      </c>
      <c r="IM37" s="5">
        <v>1650.9259999999999</v>
      </c>
      <c r="IN37" s="5">
        <v>1703.808</v>
      </c>
      <c r="IO37" s="5">
        <v>1759.5329999999999</v>
      </c>
      <c r="IP37" s="5">
        <v>1817.981</v>
      </c>
      <c r="IQ37" s="5">
        <v>1879.75</v>
      </c>
      <c r="IR37" s="5">
        <v>1946.376</v>
      </c>
      <c r="IS37" s="5">
        <v>2019.825</v>
      </c>
      <c r="IT37" s="5">
        <v>2101.4450000000002</v>
      </c>
      <c r="IU37" s="5">
        <v>2191</v>
      </c>
      <c r="IV37" s="5">
        <v>2287.6759999999999</v>
      </c>
      <c r="IW37" s="5">
        <v>2391.3989999999999</v>
      </c>
      <c r="IX37" s="5">
        <v>2501.973</v>
      </c>
      <c r="IY37" s="5">
        <v>2618.6709999999998</v>
      </c>
      <c r="IZ37" s="5">
        <v>2742.5340000000001</v>
      </c>
      <c r="JA37" s="5">
        <v>2872.0059999999999</v>
      </c>
      <c r="JB37" s="5">
        <v>3000.6239999999998</v>
      </c>
      <c r="JC37" s="5">
        <v>3119.8679999999999</v>
      </c>
      <c r="JD37" s="5">
        <v>3224.009</v>
      </c>
      <c r="JE37" s="5">
        <v>3309.9079999999999</v>
      </c>
      <c r="JF37" s="5">
        <v>3380.1610000000001</v>
      </c>
      <c r="JG37" s="5">
        <v>3441.8679999999999</v>
      </c>
      <c r="JH37" s="5">
        <v>3505.32</v>
      </c>
      <c r="JI37" s="5">
        <v>3577.9560000000001</v>
      </c>
      <c r="JJ37" s="5">
        <v>3662.4209999999998</v>
      </c>
      <c r="JK37" s="5">
        <v>3756.4589999999998</v>
      </c>
      <c r="JL37" s="5">
        <v>3856.692</v>
      </c>
      <c r="JM37" s="5">
        <v>3957.6840000000002</v>
      </c>
      <c r="JN37" s="5">
        <v>4055.6320000000001</v>
      </c>
      <c r="JO37" s="5">
        <v>4149.6540000000005</v>
      </c>
      <c r="JP37" s="5">
        <v>4241.5720000000001</v>
      </c>
      <c r="JQ37" s="5">
        <v>4333.5209999999997</v>
      </c>
      <c r="JR37" s="5">
        <v>4428.634</v>
      </c>
      <c r="JS37" s="5">
        <v>4529.16</v>
      </c>
      <c r="JT37" s="5">
        <v>4635.6440000000002</v>
      </c>
      <c r="JU37" s="5">
        <v>4747.2330000000002</v>
      </c>
      <c r="JV37" s="5">
        <v>4862.9780000000001</v>
      </c>
      <c r="JW37" s="5">
        <v>4981.4219999999996</v>
      </c>
      <c r="JX37" s="5">
        <v>5101.4160000000002</v>
      </c>
      <c r="JY37" s="5">
        <v>5222.7560000000003</v>
      </c>
      <c r="JZ37" s="5">
        <v>5345.5450000000001</v>
      </c>
      <c r="KA37" s="5">
        <v>5469.3630000000003</v>
      </c>
      <c r="KB37" s="5">
        <v>5593.7619999999997</v>
      </c>
      <c r="KC37" s="5">
        <v>5718.415</v>
      </c>
      <c r="KD37" s="5">
        <v>5843.0029999999997</v>
      </c>
      <c r="KE37" s="5">
        <v>5967.4589999999998</v>
      </c>
      <c r="KF37" s="5">
        <v>6091.8969999999999</v>
      </c>
      <c r="KG37" s="5">
        <v>6216.5929999999998</v>
      </c>
      <c r="KH37" s="5">
        <v>6341.7240000000002</v>
      </c>
      <c r="KI37" s="5">
        <v>6467.2569999999996</v>
      </c>
      <c r="KJ37" s="5">
        <v>6593.0420000000004</v>
      </c>
      <c r="KK37" s="5">
        <v>6718.9889999999996</v>
      </c>
      <c r="KL37" s="5">
        <v>6845.0330000000004</v>
      </c>
      <c r="KM37" s="5">
        <v>6971.0789999999997</v>
      </c>
      <c r="KN37" s="5">
        <v>7097.0709999999999</v>
      </c>
      <c r="KO37" s="5">
        <v>7222.9530000000004</v>
      </c>
      <c r="KP37" s="5">
        <v>7348.6629999999996</v>
      </c>
      <c r="KQ37" s="5">
        <v>7474.1149999999998</v>
      </c>
      <c r="KR37" s="5">
        <v>7599.2309999999998</v>
      </c>
      <c r="KS37" s="5">
        <v>7723.9290000000001</v>
      </c>
      <c r="KT37" s="5">
        <v>7848.165</v>
      </c>
      <c r="KU37" s="5">
        <v>7971.8310000000001</v>
      </c>
      <c r="KV37" s="5">
        <v>8094.89</v>
      </c>
      <c r="KW37" s="5">
        <v>8217.2729999999992</v>
      </c>
      <c r="KX37" s="5">
        <v>8338.8989999999994</v>
      </c>
      <c r="KY37" s="5">
        <v>8459.6959999999999</v>
      </c>
      <c r="KZ37" s="5">
        <v>8579.5249999999996</v>
      </c>
      <c r="LA37" s="5">
        <v>8698.259</v>
      </c>
      <c r="LB37" s="5">
        <v>8815.777</v>
      </c>
      <c r="LC37" s="5">
        <v>8931.9889999999996</v>
      </c>
      <c r="LD37" s="5">
        <v>9046.8389999999999</v>
      </c>
      <c r="LE37" s="5">
        <v>9160.3109999999997</v>
      </c>
      <c r="LF37" s="5">
        <v>9272.4150000000009</v>
      </c>
      <c r="LG37" s="5">
        <v>9383.116</v>
      </c>
      <c r="LH37" s="5">
        <v>9492.3799999999992</v>
      </c>
      <c r="LI37" s="5">
        <v>9600.1209999999992</v>
      </c>
      <c r="LJ37" s="5">
        <v>9706.2890000000007</v>
      </c>
      <c r="LK37" s="5">
        <v>9810.76</v>
      </c>
      <c r="LL37" s="5">
        <v>9913.4789999999994</v>
      </c>
      <c r="LM37" s="5">
        <v>10014.388000000001</v>
      </c>
      <c r="LN37" s="5">
        <v>10113.442999999999</v>
      </c>
      <c r="LO37" s="5">
        <v>10210.593999999999</v>
      </c>
      <c r="LP37" s="5">
        <v>10305.834999999999</v>
      </c>
      <c r="LQ37" s="5">
        <v>10399.133</v>
      </c>
      <c r="LR37" s="5">
        <v>10490.448</v>
      </c>
      <c r="LS37" s="5">
        <v>10579.746999999999</v>
      </c>
      <c r="LT37" s="5">
        <v>10666.931</v>
      </c>
      <c r="LU37" s="5">
        <v>10751.933999999999</v>
      </c>
      <c r="LV37" s="5">
        <v>10834.683000000001</v>
      </c>
      <c r="LW37" s="5">
        <v>10915.127</v>
      </c>
      <c r="LX37" s="5">
        <v>10993.254999999999</v>
      </c>
      <c r="LY37" s="5">
        <v>11069.075999999999</v>
      </c>
      <c r="LZ37" s="5">
        <v>11142.620999999999</v>
      </c>
      <c r="MA37" s="5">
        <v>11213.897000000001</v>
      </c>
      <c r="MB37" s="5">
        <v>11282.894</v>
      </c>
      <c r="MC37" s="5">
        <v>11349.596</v>
      </c>
      <c r="MD37" s="5">
        <v>11414.018</v>
      </c>
      <c r="ME37" s="5">
        <v>11476.109</v>
      </c>
      <c r="MF37" s="5">
        <v>11535.9</v>
      </c>
      <c r="MG37" s="5">
        <v>11593.356</v>
      </c>
      <c r="MH37" s="5">
        <v>11648.52</v>
      </c>
      <c r="MI37" s="5">
        <v>11701.411</v>
      </c>
      <c r="MJ37" s="5">
        <v>11752.09</v>
      </c>
      <c r="MK37" s="5">
        <v>11800.584999999999</v>
      </c>
      <c r="ML37" s="5">
        <v>11846.931</v>
      </c>
      <c r="MM37" s="5">
        <v>11891.114</v>
      </c>
      <c r="MN37" s="5">
        <v>11933.143</v>
      </c>
      <c r="MO37" s="5">
        <v>11973.007</v>
      </c>
      <c r="MP37" s="5">
        <v>12010.7</v>
      </c>
      <c r="MQ37" s="5">
        <v>12046.21</v>
      </c>
      <c r="MR37" s="5">
        <v>12079.555</v>
      </c>
      <c r="MS37" s="5">
        <v>12110.736999999999</v>
      </c>
      <c r="MT37" s="5">
        <v>12139.77</v>
      </c>
      <c r="MU37" s="5">
        <v>12166.638000000001</v>
      </c>
      <c r="MV37" s="5">
        <v>12191.332</v>
      </c>
      <c r="MW37" s="5">
        <v>12213.849</v>
      </c>
      <c r="MX37" s="5">
        <v>12234.2</v>
      </c>
      <c r="MY37" s="5">
        <v>12252.319</v>
      </c>
      <c r="MZ37" s="5">
        <v>12268.218000000001</v>
      </c>
      <c r="NA37" s="16">
        <v>3.0489999999999999</v>
      </c>
      <c r="NB37" s="16">
        <v>3.552</v>
      </c>
      <c r="NC37" s="16">
        <v>4.4009999999999998</v>
      </c>
      <c r="ND37" s="16">
        <v>4.1589999999999998</v>
      </c>
      <c r="NE37" s="16">
        <v>2.0830000000000002</v>
      </c>
      <c r="NF37" s="16">
        <v>2.5059999999999998</v>
      </c>
      <c r="NG37" s="16">
        <v>2.2090000000000001</v>
      </c>
      <c r="NH37" s="16">
        <v>2.38</v>
      </c>
      <c r="NI37" s="16">
        <v>2.2829999999999999</v>
      </c>
      <c r="NJ37" s="16">
        <v>2.069</v>
      </c>
      <c r="NK37" s="16">
        <v>1.8919999999999999</v>
      </c>
      <c r="NL37" s="16">
        <v>1.726</v>
      </c>
      <c r="NM37" s="16">
        <v>1.5640000000000001</v>
      </c>
      <c r="NN37" s="16">
        <v>1.4059999999999999</v>
      </c>
      <c r="NO37" s="16">
        <v>1.2470000000000001</v>
      </c>
      <c r="NP37" s="16">
        <v>1.1000000000000001</v>
      </c>
      <c r="NQ37" s="16">
        <v>0.95699999999999996</v>
      </c>
      <c r="NR37" s="16">
        <v>0.82099999999999995</v>
      </c>
      <c r="NS37" s="16">
        <v>0.68799999999999994</v>
      </c>
      <c r="NT37" s="16">
        <v>0.56599999999999995</v>
      </c>
      <c r="NU37" s="16">
        <v>0.45400000000000001</v>
      </c>
      <c r="NV37" s="16">
        <v>0.35299999999999998</v>
      </c>
      <c r="NW37" s="16">
        <v>0.25800000000000001</v>
      </c>
      <c r="NX37" s="182">
        <v>0.16600000000000001</v>
      </c>
      <c r="NY37" s="16">
        <v>62.89</v>
      </c>
      <c r="NZ37" s="16">
        <v>65.56</v>
      </c>
      <c r="OA37" s="16">
        <v>67.52</v>
      </c>
      <c r="OB37" s="16">
        <v>68.959999999999994</v>
      </c>
      <c r="OC37" s="16">
        <v>69.98</v>
      </c>
      <c r="OD37" s="16">
        <v>70.81</v>
      </c>
      <c r="OE37" s="16">
        <v>71.39</v>
      </c>
      <c r="OF37" s="16">
        <v>72.2</v>
      </c>
      <c r="OG37" s="16">
        <v>72.92</v>
      </c>
      <c r="OH37" s="16">
        <v>73.66</v>
      </c>
      <c r="OI37" s="16">
        <v>74.38</v>
      </c>
      <c r="OJ37" s="16">
        <v>75.099999999999994</v>
      </c>
      <c r="OK37" s="16">
        <v>75.84</v>
      </c>
      <c r="OL37" s="16">
        <v>76.58</v>
      </c>
      <c r="OM37" s="16">
        <v>77.34</v>
      </c>
      <c r="ON37" s="16">
        <v>78.11</v>
      </c>
      <c r="OO37" s="16">
        <v>78.89</v>
      </c>
      <c r="OP37" s="16">
        <v>79.69</v>
      </c>
      <c r="OQ37" s="16">
        <v>80.48</v>
      </c>
      <c r="OR37" s="16">
        <v>81.27</v>
      </c>
      <c r="OS37" s="16">
        <v>82.02</v>
      </c>
      <c r="OT37" s="16">
        <v>82.72</v>
      </c>
      <c r="OU37" s="16">
        <v>83.37</v>
      </c>
      <c r="OV37" s="16">
        <v>83.95</v>
      </c>
      <c r="OW37" s="16">
        <v>65.55</v>
      </c>
      <c r="OX37" s="16">
        <v>68.34</v>
      </c>
      <c r="OY37" s="16">
        <v>70.38</v>
      </c>
      <c r="OZ37" s="16">
        <v>71.92</v>
      </c>
      <c r="PA37" s="16">
        <v>73.14</v>
      </c>
      <c r="PB37" s="16">
        <v>74.17</v>
      </c>
      <c r="PC37" s="16">
        <v>74.88</v>
      </c>
      <c r="PD37" s="16">
        <v>75.5</v>
      </c>
      <c r="PE37" s="16">
        <v>76.38</v>
      </c>
      <c r="PF37" s="16">
        <v>77.209999999999994</v>
      </c>
      <c r="PG37" s="16">
        <v>77.98</v>
      </c>
      <c r="PH37" s="16">
        <v>78.7</v>
      </c>
      <c r="PI37" s="16">
        <v>79.39</v>
      </c>
      <c r="PJ37" s="16">
        <v>80.05</v>
      </c>
      <c r="PK37" s="16">
        <v>80.7</v>
      </c>
      <c r="PL37" s="16">
        <v>81.319999999999993</v>
      </c>
      <c r="PM37" s="16">
        <v>81.93</v>
      </c>
      <c r="PN37" s="16">
        <v>82.52</v>
      </c>
      <c r="PO37" s="16">
        <v>83.11</v>
      </c>
      <c r="PP37" s="16">
        <v>83.68</v>
      </c>
      <c r="PQ37" s="16">
        <v>84.23</v>
      </c>
      <c r="PR37" s="16">
        <v>84.78</v>
      </c>
      <c r="PS37" s="16">
        <v>85.33</v>
      </c>
      <c r="PT37" s="16">
        <v>85.85</v>
      </c>
      <c r="PU37" s="16">
        <v>64.212000000000003</v>
      </c>
      <c r="PV37" s="16">
        <v>66.948999999999998</v>
      </c>
      <c r="PW37" s="16">
        <v>68.945999999999998</v>
      </c>
      <c r="PX37" s="16">
        <v>70.424999999999997</v>
      </c>
      <c r="PY37" s="16">
        <v>71.528999999999996</v>
      </c>
      <c r="PZ37" s="16">
        <v>72.453000000000003</v>
      </c>
      <c r="QA37" s="16">
        <v>73.091999999999999</v>
      </c>
      <c r="QB37" s="16">
        <v>73.816000000000003</v>
      </c>
      <c r="QC37" s="16">
        <v>74.62</v>
      </c>
      <c r="QD37" s="16">
        <v>75.406999999999996</v>
      </c>
      <c r="QE37" s="16">
        <v>76.156999999999996</v>
      </c>
      <c r="QF37" s="16">
        <v>76.885999999999996</v>
      </c>
      <c r="QG37" s="16">
        <v>77.602000000000004</v>
      </c>
      <c r="QH37" s="16">
        <v>78.311000000000007</v>
      </c>
      <c r="QI37" s="16">
        <v>79.018000000000001</v>
      </c>
      <c r="QJ37" s="16">
        <v>79.715999999999994</v>
      </c>
      <c r="QK37" s="16">
        <v>80.412999999999997</v>
      </c>
      <c r="QL37" s="16">
        <v>81.108000000000004</v>
      </c>
      <c r="QM37" s="16">
        <v>81.799000000000007</v>
      </c>
      <c r="QN37" s="16">
        <v>82.475999999999999</v>
      </c>
      <c r="QO37" s="16">
        <v>83.123000000000005</v>
      </c>
      <c r="QP37" s="16">
        <v>83.753</v>
      </c>
      <c r="QQ37" s="16">
        <v>84.344999999999999</v>
      </c>
      <c r="QR37" s="16">
        <v>84.891999999999996</v>
      </c>
      <c r="QS37" s="5">
        <v>52.082999999999998</v>
      </c>
      <c r="QT37" s="5">
        <v>40.703000000000003</v>
      </c>
      <c r="QU37" s="5">
        <v>32.677999999999997</v>
      </c>
      <c r="QV37" s="5">
        <v>27.335000000000001</v>
      </c>
      <c r="QW37" s="5">
        <v>23.716000000000001</v>
      </c>
      <c r="QX37" s="5">
        <v>21.045999999999999</v>
      </c>
      <c r="QY37" s="5">
        <v>19.3</v>
      </c>
      <c r="QZ37" s="5">
        <v>17.457999999999998</v>
      </c>
      <c r="RA37" s="5">
        <v>15.757</v>
      </c>
      <c r="RB37" s="5">
        <v>14.260999999999999</v>
      </c>
      <c r="RC37" s="5">
        <v>12.978</v>
      </c>
      <c r="RD37" s="5">
        <v>11.856</v>
      </c>
      <c r="RE37" s="5">
        <v>10.926</v>
      </c>
      <c r="RF37" s="5">
        <v>10.053000000000001</v>
      </c>
      <c r="RG37" s="5">
        <v>9.2390000000000008</v>
      </c>
      <c r="RH37" s="5">
        <v>8.5719999999999992</v>
      </c>
      <c r="RI37" s="5">
        <v>7.9640000000000004</v>
      </c>
      <c r="RJ37" s="5">
        <v>7.39</v>
      </c>
      <c r="RK37" s="5">
        <v>6.8570000000000002</v>
      </c>
      <c r="RL37" s="5">
        <v>6.3659999999999997</v>
      </c>
      <c r="RM37" s="5">
        <v>5.9219999999999997</v>
      </c>
      <c r="RN37" s="5">
        <v>5.51</v>
      </c>
      <c r="RO37" s="5">
        <v>5.1379999999999999</v>
      </c>
      <c r="RP37" s="5">
        <v>4.8099999999999996</v>
      </c>
      <c r="RQ37" s="5">
        <v>68.504000000000005</v>
      </c>
      <c r="RR37" s="5">
        <v>51.179000000000002</v>
      </c>
      <c r="RS37" s="5">
        <v>39.981000000000002</v>
      </c>
      <c r="RT37" s="5">
        <v>32.843000000000004</v>
      </c>
      <c r="RU37" s="5">
        <v>28.158999999999999</v>
      </c>
      <c r="RV37" s="5">
        <v>24.800999999999998</v>
      </c>
      <c r="RW37" s="5">
        <v>22.623000000000001</v>
      </c>
      <c r="RX37" s="5">
        <v>20.369</v>
      </c>
      <c r="RY37" s="5">
        <v>18.327999999999999</v>
      </c>
      <c r="RZ37" s="5">
        <v>16.550999999999998</v>
      </c>
      <c r="SA37" s="5">
        <v>15.04</v>
      </c>
      <c r="SB37" s="5">
        <v>13.731</v>
      </c>
      <c r="SC37" s="5">
        <v>12.659000000000001</v>
      </c>
      <c r="SD37" s="5">
        <v>11.654</v>
      </c>
      <c r="SE37" s="5">
        <v>10.712999999999999</v>
      </c>
      <c r="SF37" s="5">
        <v>9.9469999999999992</v>
      </c>
      <c r="SG37" s="5">
        <v>9.2509999999999994</v>
      </c>
      <c r="SH37" s="5">
        <v>8.5939999999999994</v>
      </c>
      <c r="SI37" s="5">
        <v>7.9779999999999998</v>
      </c>
      <c r="SJ37" s="5">
        <v>7.4109999999999996</v>
      </c>
      <c r="SK37" s="5">
        <v>6.8979999999999997</v>
      </c>
      <c r="SL37" s="5">
        <v>6.4210000000000003</v>
      </c>
      <c r="SM37" s="5">
        <v>5.9880000000000004</v>
      </c>
      <c r="SN37" s="5">
        <v>5.6059999999999999</v>
      </c>
      <c r="SO37" s="16">
        <v>7.0491000000000001</v>
      </c>
      <c r="SP37" s="16">
        <v>6.7572999999999999</v>
      </c>
      <c r="SQ37" s="16">
        <v>6.6031000000000004</v>
      </c>
      <c r="SR37" s="16">
        <v>5.8052000000000001</v>
      </c>
      <c r="SS37" s="16">
        <v>5.0155000000000003</v>
      </c>
      <c r="ST37" s="16">
        <v>4.6020000000000003</v>
      </c>
      <c r="SU37" s="16">
        <v>4.25</v>
      </c>
      <c r="SV37" s="16">
        <v>3.6677</v>
      </c>
      <c r="SW37" s="16">
        <v>3.359</v>
      </c>
      <c r="SX37" s="16">
        <v>3.0996000000000001</v>
      </c>
      <c r="SY37" s="16">
        <v>2.8935</v>
      </c>
      <c r="SZ37" s="16">
        <v>2.72</v>
      </c>
      <c r="TA37" s="16">
        <v>2.5775000000000001</v>
      </c>
      <c r="TB37" s="16">
        <v>2.4594</v>
      </c>
      <c r="TC37" s="16">
        <v>2.3532999999999999</v>
      </c>
      <c r="TD37" s="16">
        <v>2.2642000000000002</v>
      </c>
      <c r="TE37" s="16">
        <v>2.1779999999999999</v>
      </c>
      <c r="TF37" s="16">
        <v>2.1008</v>
      </c>
      <c r="TG37" s="16">
        <v>2.0297999999999998</v>
      </c>
      <c r="TH37" s="16">
        <v>1.9741</v>
      </c>
      <c r="TI37" s="16">
        <v>1.9277</v>
      </c>
      <c r="TJ37" s="16">
        <v>1.8907</v>
      </c>
      <c r="TK37" s="16">
        <v>1.8608</v>
      </c>
      <c r="TL37" s="16">
        <v>1.8386</v>
      </c>
      <c r="TM37" s="5">
        <v>300.26799999999997</v>
      </c>
      <c r="TN37" s="5">
        <v>452.67</v>
      </c>
      <c r="TO37" s="5">
        <v>289.51400000000001</v>
      </c>
      <c r="TP37" s="5">
        <v>434.18799999999999</v>
      </c>
      <c r="TQ37" s="5">
        <v>34.076999999999998</v>
      </c>
      <c r="TR37" s="5">
        <v>339.48700000000002</v>
      </c>
      <c r="TS37" s="5">
        <v>519.93200000000002</v>
      </c>
      <c r="TT37" s="5">
        <v>358.56900000000002</v>
      </c>
      <c r="TU37" s="5">
        <v>504.05399999999997</v>
      </c>
      <c r="TV37" s="5">
        <v>37.491</v>
      </c>
      <c r="TW37" s="5">
        <v>412.137</v>
      </c>
      <c r="TX37" s="5">
        <v>607.45899999999995</v>
      </c>
      <c r="TY37" s="5">
        <v>421.80700000000002</v>
      </c>
      <c r="TZ37" s="5">
        <v>615.31700000000001</v>
      </c>
      <c r="UA37" s="5">
        <v>44.725000000000001</v>
      </c>
      <c r="UB37" s="5">
        <v>522.77599999999995</v>
      </c>
      <c r="UC37" s="5">
        <v>748.90899999999999</v>
      </c>
      <c r="UD37" s="5">
        <v>512.20299999999997</v>
      </c>
      <c r="UE37" s="5">
        <v>778.91300000000001</v>
      </c>
      <c r="UF37" s="5">
        <v>55.87</v>
      </c>
      <c r="UG37" s="5">
        <v>584.16099999999994</v>
      </c>
      <c r="UH37" s="5">
        <v>957.10599999999999</v>
      </c>
      <c r="UI37" s="5">
        <v>627.1</v>
      </c>
      <c r="UJ37" s="5">
        <v>982.28300000000002</v>
      </c>
      <c r="UK37" s="5">
        <v>73.358999999999995</v>
      </c>
      <c r="UL37" s="5">
        <v>575.02599999999995</v>
      </c>
      <c r="UM37" s="5">
        <v>1053.662</v>
      </c>
      <c r="UN37" s="5">
        <v>720.53599999999994</v>
      </c>
      <c r="UO37" s="5">
        <v>1138.444</v>
      </c>
      <c r="UP37" s="5">
        <v>90.287999999999997</v>
      </c>
      <c r="UQ37" s="5">
        <v>625.24199999999996</v>
      </c>
      <c r="UR37" s="5">
        <v>1090.0329999999999</v>
      </c>
      <c r="US37" s="5">
        <v>877.77</v>
      </c>
      <c r="UT37" s="5">
        <v>1350.902</v>
      </c>
      <c r="UU37" s="5">
        <v>111.685</v>
      </c>
      <c r="UV37" s="5">
        <v>678.07399999999996</v>
      </c>
      <c r="UW37" s="5">
        <v>1129.202</v>
      </c>
      <c r="UX37" s="5">
        <v>985.69600000000003</v>
      </c>
      <c r="UY37" s="5">
        <v>1599.57</v>
      </c>
      <c r="UZ37" s="5">
        <v>136.61799999999999</v>
      </c>
      <c r="VA37" s="5">
        <v>692.91300000000001</v>
      </c>
      <c r="VB37" s="5">
        <v>1264.048</v>
      </c>
      <c r="VC37" s="5">
        <v>1015.702</v>
      </c>
      <c r="VD37" s="5">
        <v>1964.6890000000001</v>
      </c>
      <c r="VE37" s="5">
        <v>164.06399999999999</v>
      </c>
      <c r="VF37" s="5">
        <v>721.322</v>
      </c>
      <c r="VG37" s="5">
        <v>1355.547</v>
      </c>
      <c r="VH37" s="5">
        <v>1101.758</v>
      </c>
      <c r="VI37" s="5">
        <v>2338.7710000000002</v>
      </c>
      <c r="VJ37" s="5">
        <v>201.017</v>
      </c>
      <c r="VK37" s="5">
        <v>740.50699999999995</v>
      </c>
      <c r="VL37" s="5">
        <v>1400.674</v>
      </c>
      <c r="VM37" s="5">
        <v>1248.614</v>
      </c>
      <c r="VN37" s="5">
        <v>2689.08</v>
      </c>
      <c r="VO37" s="5">
        <v>262.84899999999999</v>
      </c>
      <c r="VP37" s="5">
        <v>762.04200000000003</v>
      </c>
      <c r="VQ37" s="5">
        <v>1449.0830000000001</v>
      </c>
      <c r="VR37" s="5">
        <v>1340.3440000000001</v>
      </c>
      <c r="VS37" s="5">
        <v>3078.8580000000002</v>
      </c>
      <c r="VT37" s="5">
        <v>340.75200000000001</v>
      </c>
      <c r="VU37" s="5">
        <v>779.59100000000001</v>
      </c>
      <c r="VV37" s="5">
        <v>1490.61</v>
      </c>
      <c r="VW37" s="5">
        <v>1386.06</v>
      </c>
      <c r="VX37" s="5">
        <v>3512.5230000000001</v>
      </c>
      <c r="VY37" s="5">
        <v>430.447</v>
      </c>
      <c r="VZ37" s="5">
        <v>791.95299999999997</v>
      </c>
      <c r="WA37" s="5">
        <v>1530.3710000000001</v>
      </c>
      <c r="WB37" s="5">
        <v>1435.12</v>
      </c>
      <c r="WC37" s="5">
        <v>3920.05</v>
      </c>
      <c r="WD37" s="5">
        <v>539.779</v>
      </c>
      <c r="WE37" s="5">
        <v>798.64400000000001</v>
      </c>
      <c r="WF37" s="5">
        <v>1560.873</v>
      </c>
      <c r="WG37" s="5">
        <v>1477.3219999999999</v>
      </c>
      <c r="WH37" s="5">
        <v>4312.3680000000004</v>
      </c>
      <c r="WI37" s="5">
        <v>666.57</v>
      </c>
      <c r="WJ37" s="25">
        <v>19.875860270322001</v>
      </c>
      <c r="WK37" s="25">
        <v>29.963917795324999</v>
      </c>
      <c r="WL37" s="25">
        <v>19.164012849527701</v>
      </c>
      <c r="WM37" s="25">
        <v>47.904538043856</v>
      </c>
      <c r="WN37" s="25">
        <v>28.740525194328299</v>
      </c>
      <c r="WO37" s="25">
        <v>3.4948306003043599</v>
      </c>
      <c r="WP37" s="25">
        <v>2.2556838904970302</v>
      </c>
      <c r="WQ37" s="25">
        <v>0.301115298232561</v>
      </c>
      <c r="WR37" s="25">
        <v>19.294153619170501</v>
      </c>
      <c r="WS37" s="25">
        <v>29.549431582130001</v>
      </c>
      <c r="WT37" s="25">
        <v>20.3786459247994</v>
      </c>
      <c r="WU37" s="25">
        <v>49.025678972772901</v>
      </c>
      <c r="WV37" s="25">
        <v>28.647033047973501</v>
      </c>
      <c r="WW37" s="25">
        <v>3.4292053630139399</v>
      </c>
      <c r="WX37" s="25">
        <v>2.1307358259265401</v>
      </c>
      <c r="WY37" s="25">
        <v>0.266093332719534</v>
      </c>
      <c r="WZ37" s="25">
        <v>19.612076452155499</v>
      </c>
      <c r="XA37" s="25">
        <v>28.906728465413099</v>
      </c>
      <c r="XB37" s="25">
        <v>20.072236009031901</v>
      </c>
      <c r="XC37" s="25">
        <v>49.352897648998699</v>
      </c>
      <c r="XD37" s="25">
        <v>29.280661639966802</v>
      </c>
      <c r="XE37" s="25">
        <v>3.4016593344103701</v>
      </c>
      <c r="XF37" s="25">
        <v>2.1282974334327101</v>
      </c>
      <c r="XG37" s="25">
        <v>0.25620465917499602</v>
      </c>
      <c r="XH37" s="25">
        <v>19.9634089200209</v>
      </c>
      <c r="XI37" s="25">
        <v>28.5988197830121</v>
      </c>
      <c r="XJ37" s="25">
        <v>19.5596544964984</v>
      </c>
      <c r="XK37" s="25">
        <v>49.304246314256403</v>
      </c>
      <c r="XL37" s="25">
        <v>29.7445918177579</v>
      </c>
      <c r="XM37" s="25">
        <v>3.4964300593698101</v>
      </c>
      <c r="XN37" s="25">
        <v>2.1335249827106999</v>
      </c>
      <c r="XO37" s="25">
        <v>0.242069355027798</v>
      </c>
      <c r="XP37" s="25">
        <v>18.119087136543399</v>
      </c>
      <c r="XQ37" s="25">
        <v>29.686827797316901</v>
      </c>
      <c r="XR37" s="25">
        <v>19.450938257306401</v>
      </c>
      <c r="XS37" s="25">
        <v>49.9186881922476</v>
      </c>
      <c r="XT37" s="25">
        <v>30.4677499349412</v>
      </c>
      <c r="XU37" s="25">
        <v>3.7433208157917699</v>
      </c>
      <c r="XV37" s="25">
        <v>2.2753968738921002</v>
      </c>
      <c r="XW37" s="25">
        <v>0.24854148980353299</v>
      </c>
      <c r="XX37" s="25">
        <v>16.071354706430199</v>
      </c>
      <c r="XY37" s="25">
        <v>29.4487131759027</v>
      </c>
      <c r="XZ37" s="25">
        <v>20.1382018113135</v>
      </c>
      <c r="YA37" s="25">
        <v>51.956480180304098</v>
      </c>
      <c r="YB37" s="25">
        <v>31.818278368990601</v>
      </c>
      <c r="YC37" s="25">
        <v>4.0217934485499498</v>
      </c>
      <c r="YD37" s="25">
        <v>2.5234519373631201</v>
      </c>
      <c r="YE37" s="25">
        <v>0.280299701840939</v>
      </c>
      <c r="YF37" s="25">
        <v>15.4166354343787</v>
      </c>
      <c r="YG37" s="25">
        <v>26.877019413990201</v>
      </c>
      <c r="YH37" s="25">
        <v>21.643235875444301</v>
      </c>
      <c r="YI37" s="25">
        <v>54.952520347013703</v>
      </c>
      <c r="YJ37" s="25">
        <v>33.309284471569399</v>
      </c>
      <c r="YK37" s="25">
        <v>4.3586548286432301</v>
      </c>
      <c r="YL37" s="25">
        <v>2.7538248046173801</v>
      </c>
      <c r="YM37" s="25">
        <v>0.31045716179377197</v>
      </c>
      <c r="YN37" s="25">
        <v>14.9712971058651</v>
      </c>
      <c r="YO37" s="25">
        <v>24.931819586854999</v>
      </c>
      <c r="YP37" s="25">
        <v>21.763329182453301</v>
      </c>
      <c r="YQ37" s="25">
        <v>57.080474083494501</v>
      </c>
      <c r="YR37" s="25">
        <v>35.317144901041303</v>
      </c>
      <c r="YS37" s="25">
        <v>4.5774492400356799</v>
      </c>
      <c r="YT37" s="25">
        <v>3.0164092237854301</v>
      </c>
      <c r="YU37" s="25">
        <v>0.36340071889710202</v>
      </c>
      <c r="YV37" s="25">
        <v>13.5827581989001</v>
      </c>
      <c r="YW37" s="25">
        <v>24.778375258947701</v>
      </c>
      <c r="YX37" s="25">
        <v>19.9101974824245</v>
      </c>
      <c r="YY37" s="25">
        <v>58.422818292019301</v>
      </c>
      <c r="YZ37" s="25">
        <v>38.5126208095948</v>
      </c>
      <c r="ZA37" s="25">
        <v>4.9381583466237604</v>
      </c>
      <c r="ZB37" s="25">
        <v>3.2160482501329</v>
      </c>
      <c r="ZC37" s="25">
        <v>0.43572216027863597</v>
      </c>
      <c r="ZD37" s="25">
        <v>12.614019793946399</v>
      </c>
      <c r="ZE37" s="25">
        <v>23.704942715769999</v>
      </c>
      <c r="ZF37" s="25">
        <v>19.266842298084299</v>
      </c>
      <c r="ZG37" s="25">
        <v>60.165780203080701</v>
      </c>
      <c r="ZH37" s="25">
        <v>40.898937904996401</v>
      </c>
      <c r="ZI37" s="25">
        <v>5.6706097756108997</v>
      </c>
      <c r="ZJ37" s="25">
        <v>3.5152572872028398</v>
      </c>
      <c r="ZK37" s="25">
        <v>0.50040089780122599</v>
      </c>
      <c r="ZL37" s="25">
        <v>11.6767459447936</v>
      </c>
      <c r="ZM37" s="25">
        <v>22.0866439472926</v>
      </c>
      <c r="ZN37" s="25">
        <v>19.688873246454801</v>
      </c>
      <c r="ZO37" s="25">
        <v>62.091853887050299</v>
      </c>
      <c r="ZP37" s="25">
        <v>42.402980640595501</v>
      </c>
      <c r="ZQ37" s="25">
        <v>6.5501431471946701</v>
      </c>
      <c r="ZR37" s="25">
        <v>4.1447562208636004</v>
      </c>
      <c r="ZS37" s="25">
        <v>0.58591323116553196</v>
      </c>
      <c r="ZT37" s="25">
        <v>10.9314784698323</v>
      </c>
      <c r="ZU37" s="25">
        <v>20.787068974544699</v>
      </c>
      <c r="ZV37" s="25">
        <v>19.227210020141801</v>
      </c>
      <c r="ZW37" s="25">
        <v>63.393371384831497</v>
      </c>
      <c r="ZX37" s="25">
        <v>44.1661613646897</v>
      </c>
      <c r="ZY37" s="25">
        <v>7.4788709179741</v>
      </c>
      <c r="ZZ37" s="25">
        <v>4.8880811707914997</v>
      </c>
      <c r="AAA37" s="25">
        <v>0.65887934995428998</v>
      </c>
      <c r="AAB37" s="25">
        <v>10.258814345819999</v>
      </c>
      <c r="AAC37" s="25">
        <v>19.6152742297214</v>
      </c>
      <c r="AAD37" s="25">
        <v>18.2394771260408</v>
      </c>
      <c r="AAE37" s="25">
        <v>64.461561965941002</v>
      </c>
      <c r="AAF37" s="25">
        <v>46.222084839900198</v>
      </c>
      <c r="AAG37" s="25">
        <v>8.5635901843225994</v>
      </c>
      <c r="AAH37" s="25">
        <v>5.66434945851758</v>
      </c>
      <c r="AAI37" s="25">
        <v>0.78021052393327694</v>
      </c>
      <c r="AAJ37" s="25">
        <v>9.6376620321607902</v>
      </c>
      <c r="AAK37" s="25">
        <v>18.6238305578992</v>
      </c>
      <c r="AAL37" s="25">
        <v>17.4646747162958</v>
      </c>
      <c r="AAM37" s="25">
        <v>65.169673686148698</v>
      </c>
      <c r="AAN37" s="25">
        <v>47.704998969852902</v>
      </c>
      <c r="AAO37" s="25">
        <v>9.7540145009177603</v>
      </c>
      <c r="AAP37" s="25">
        <v>6.5688337237913403</v>
      </c>
      <c r="AAQ37" s="25">
        <v>1.02754283568284</v>
      </c>
      <c r="AAR37" s="25">
        <v>9.0592581913086008</v>
      </c>
      <c r="AAS37" s="25">
        <v>17.705450126517501</v>
      </c>
      <c r="AAT37" s="25">
        <v>16.7577060989633</v>
      </c>
      <c r="AAU37" s="25">
        <v>65.674188446463603</v>
      </c>
      <c r="AAV37" s="25">
        <v>48.916482347500398</v>
      </c>
      <c r="AAW37" s="25">
        <v>11.290269706232399</v>
      </c>
      <c r="AAX37" s="25">
        <v>7.5611032357102497</v>
      </c>
      <c r="AAY37" s="25">
        <v>1.3012693038855201</v>
      </c>
      <c r="AAZ37" s="5">
        <v>153.22200000000001</v>
      </c>
      <c r="ABA37" s="5">
        <v>124.619</v>
      </c>
      <c r="ABB37" s="5">
        <v>104.877</v>
      </c>
      <c r="ABC37" s="5">
        <v>84.66</v>
      </c>
      <c r="ABD37" s="5">
        <v>61.066000000000003</v>
      </c>
      <c r="ABE37" s="5">
        <v>48.515999999999998</v>
      </c>
      <c r="ABF37" s="5">
        <v>46.429000000000002</v>
      </c>
      <c r="ABG37" s="5">
        <v>35.975999999999999</v>
      </c>
      <c r="ABH37" s="5">
        <v>29.728000000000002</v>
      </c>
      <c r="ABI37" s="5">
        <v>22.58</v>
      </c>
      <c r="ABJ37" s="5">
        <v>15.917</v>
      </c>
      <c r="ABK37" s="5">
        <v>11.694000000000001</v>
      </c>
      <c r="ABL37" s="5">
        <v>8.7439999999999998</v>
      </c>
      <c r="ABM37" s="5">
        <v>6.5039999999999996</v>
      </c>
      <c r="ABN37" s="5">
        <v>4.7720000000000002</v>
      </c>
      <c r="ABO37" s="5">
        <v>2.8180000000000001</v>
      </c>
      <c r="ABP37" s="5">
        <v>1.4379999999999999</v>
      </c>
      <c r="ABQ37" s="5">
        <v>0.55300000000000005</v>
      </c>
      <c r="ABR37" s="5">
        <v>0.106</v>
      </c>
      <c r="ABS37" s="5">
        <v>1.2999999999999999E-2</v>
      </c>
      <c r="ABT37" s="5">
        <v>1E-3</v>
      </c>
      <c r="ABU37" s="5">
        <v>354.51</v>
      </c>
      <c r="ABV37" s="5">
        <v>343.36</v>
      </c>
      <c r="ABW37" s="5">
        <v>302.55500000000001</v>
      </c>
      <c r="ABX37" s="5">
        <v>262.81</v>
      </c>
      <c r="ABY37" s="5">
        <v>253.19800000000001</v>
      </c>
      <c r="ABZ37" s="5">
        <v>237.804</v>
      </c>
      <c r="ACA37" s="5">
        <v>188.136</v>
      </c>
      <c r="ACB37" s="5">
        <v>149.72</v>
      </c>
      <c r="ACC37" s="5">
        <v>125.55200000000001</v>
      </c>
      <c r="ACD37" s="5">
        <v>101.465</v>
      </c>
      <c r="ACE37" s="5">
        <v>83.644000000000005</v>
      </c>
      <c r="ACF37" s="5">
        <v>64.680999999999997</v>
      </c>
      <c r="ACG37" s="5">
        <v>42.801000000000002</v>
      </c>
      <c r="ACH37" s="5">
        <v>30.053000000000001</v>
      </c>
      <c r="ACI37" s="5">
        <v>24.082000000000001</v>
      </c>
      <c r="ACJ37" s="5">
        <v>13.423999999999999</v>
      </c>
      <c r="ACK37" s="5">
        <v>6.6040000000000001</v>
      </c>
      <c r="ACL37" s="5">
        <v>2.1280000000000001</v>
      </c>
      <c r="ACM37" s="5">
        <v>0.39800000000000002</v>
      </c>
      <c r="ACN37" s="5">
        <v>4.2999999999999997E-2</v>
      </c>
      <c r="ACO37" s="5">
        <v>3.0000000000000001E-3</v>
      </c>
      <c r="ACP37" s="5">
        <v>378.99400000000003</v>
      </c>
      <c r="ACQ37" s="5">
        <v>366.70699999999999</v>
      </c>
      <c r="ACR37" s="5">
        <v>349.952</v>
      </c>
      <c r="ACS37" s="5">
        <v>339.27300000000002</v>
      </c>
      <c r="ACT37" s="5">
        <v>298.34399999999999</v>
      </c>
      <c r="ACU37" s="5">
        <v>258.56799999999998</v>
      </c>
      <c r="ACV37" s="5">
        <v>249.06100000000001</v>
      </c>
      <c r="ACW37" s="5">
        <v>233.798</v>
      </c>
      <c r="ACX37" s="5">
        <v>184.32900000000001</v>
      </c>
      <c r="ACY37" s="5">
        <v>145.62200000000001</v>
      </c>
      <c r="ACZ37" s="5">
        <v>120.422</v>
      </c>
      <c r="ADA37" s="5">
        <v>94.872</v>
      </c>
      <c r="ADB37" s="5">
        <v>74.989000000000004</v>
      </c>
      <c r="ADC37" s="5">
        <v>54.203000000000003</v>
      </c>
      <c r="ADD37" s="5">
        <v>32.067</v>
      </c>
      <c r="ADE37" s="5">
        <v>18.722000000000001</v>
      </c>
      <c r="ADF37" s="5">
        <v>11.044</v>
      </c>
      <c r="ADG37" s="5">
        <v>3.7</v>
      </c>
      <c r="ADH37" s="5">
        <v>0.83699999999999997</v>
      </c>
      <c r="ADI37" s="5">
        <v>9.0999999999999998E-2</v>
      </c>
      <c r="ADJ37" s="5">
        <v>5.0000000000000001E-3</v>
      </c>
      <c r="ADK37" s="5">
        <v>409.113</v>
      </c>
      <c r="ADL37" s="5">
        <v>403.79</v>
      </c>
      <c r="ADM37" s="5">
        <v>395.69</v>
      </c>
      <c r="ADN37" s="5">
        <v>384.71199999999999</v>
      </c>
      <c r="ADO37" s="5">
        <v>371.29300000000001</v>
      </c>
      <c r="ADP37" s="5">
        <v>358.96300000000002</v>
      </c>
      <c r="ADQ37" s="5">
        <v>341.995</v>
      </c>
      <c r="ADR37" s="5">
        <v>331.12900000000002</v>
      </c>
      <c r="ADS37" s="5">
        <v>290.39800000000002</v>
      </c>
      <c r="ADT37" s="5">
        <v>250.07300000000001</v>
      </c>
      <c r="ADU37" s="5">
        <v>237.88300000000001</v>
      </c>
      <c r="ADV37" s="5">
        <v>217.84899999999999</v>
      </c>
      <c r="ADW37" s="5">
        <v>164.083</v>
      </c>
      <c r="ADX37" s="5">
        <v>120.128</v>
      </c>
      <c r="ADY37" s="5">
        <v>87.352000000000004</v>
      </c>
      <c r="ADZ37" s="5">
        <v>55.494999999999997</v>
      </c>
      <c r="AEA37" s="5">
        <v>30.504999999999999</v>
      </c>
      <c r="AEB37" s="5">
        <v>11.917</v>
      </c>
      <c r="AEC37" s="5">
        <v>2.625</v>
      </c>
      <c r="AED37" s="5">
        <v>0.34799999999999998</v>
      </c>
      <c r="AEE37" s="5">
        <v>2.7E-2</v>
      </c>
      <c r="AEF37" s="5">
        <v>147.04599999999999</v>
      </c>
      <c r="AEG37" s="5">
        <v>120.77</v>
      </c>
      <c r="AEH37" s="5">
        <v>102.404</v>
      </c>
      <c r="AEI37" s="5">
        <v>83.326999999999998</v>
      </c>
      <c r="AEJ37" s="5">
        <v>60.460999999999999</v>
      </c>
      <c r="AEK37" s="5">
        <v>49.158999999999999</v>
      </c>
      <c r="AEL37" s="5">
        <v>40.323</v>
      </c>
      <c r="AEM37" s="5">
        <v>33.896000000000001</v>
      </c>
      <c r="AEN37" s="5">
        <v>28.332999999999998</v>
      </c>
      <c r="AEO37" s="5">
        <v>21.736000000000001</v>
      </c>
      <c r="AEP37" s="5">
        <v>16.899999999999999</v>
      </c>
      <c r="AEQ37" s="5">
        <v>14.281000000000001</v>
      </c>
      <c r="AER37" s="5">
        <v>9.9760000000000009</v>
      </c>
      <c r="AES37" s="5">
        <v>7.1280000000000001</v>
      </c>
      <c r="AET37" s="5">
        <v>5.2249999999999996</v>
      </c>
      <c r="AEU37" s="5">
        <v>3.081</v>
      </c>
      <c r="AEV37" s="5">
        <v>1.552</v>
      </c>
      <c r="AEW37" s="5">
        <v>0.70699999999999996</v>
      </c>
      <c r="AEX37" s="5">
        <v>0.152</v>
      </c>
      <c r="AEY37" s="5">
        <v>2.4E-2</v>
      </c>
      <c r="AEZ37" s="5">
        <v>3.0000000000000001E-3</v>
      </c>
      <c r="AFA37" s="5">
        <v>338.40300000000002</v>
      </c>
      <c r="AFB37" s="5">
        <v>328.255</v>
      </c>
      <c r="AFC37" s="5">
        <v>289.87799999999999</v>
      </c>
      <c r="AFD37" s="5">
        <v>254.25</v>
      </c>
      <c r="AFE37" s="5">
        <v>245.44399999999999</v>
      </c>
      <c r="AFF37" s="5">
        <v>229.279</v>
      </c>
      <c r="AFG37" s="5">
        <v>181.68199999999999</v>
      </c>
      <c r="AFH37" s="5">
        <v>144.75800000000001</v>
      </c>
      <c r="AFI37" s="5">
        <v>121.589</v>
      </c>
      <c r="AFJ37" s="5">
        <v>99.534000000000006</v>
      </c>
      <c r="AFK37" s="5">
        <v>83.186999999999998</v>
      </c>
      <c r="AFL37" s="5">
        <v>65.805999999999997</v>
      </c>
      <c r="AFM37" s="5">
        <v>45.051000000000002</v>
      </c>
      <c r="AFN37" s="5">
        <v>33.948</v>
      </c>
      <c r="AFO37" s="5">
        <v>24.257999999999999</v>
      </c>
      <c r="AFP37" s="5">
        <v>16.071000000000002</v>
      </c>
      <c r="AFQ37" s="5">
        <v>8.8260000000000005</v>
      </c>
      <c r="AFR37" s="5">
        <v>3.2679999999999998</v>
      </c>
      <c r="AFS37" s="5">
        <v>0.81799999999999995</v>
      </c>
      <c r="AFT37" s="5">
        <v>0.13100000000000001</v>
      </c>
      <c r="AFU37" s="5">
        <v>8.9999999999999993E-3</v>
      </c>
      <c r="AFV37" s="5">
        <v>361.51299999999998</v>
      </c>
      <c r="AFW37" s="5">
        <v>349.88</v>
      </c>
      <c r="AFX37" s="5">
        <v>334.13499999999999</v>
      </c>
      <c r="AFY37" s="5">
        <v>324.637</v>
      </c>
      <c r="AFZ37" s="5">
        <v>286.36</v>
      </c>
      <c r="AGA37" s="5">
        <v>250.72300000000001</v>
      </c>
      <c r="AGB37" s="5">
        <v>241.792</v>
      </c>
      <c r="AGC37" s="5">
        <v>225.565</v>
      </c>
      <c r="AGD37" s="5">
        <v>178.161</v>
      </c>
      <c r="AGE37" s="5">
        <v>141.18899999999999</v>
      </c>
      <c r="AGF37" s="5">
        <v>117.553</v>
      </c>
      <c r="AGG37" s="5">
        <v>94.882000000000005</v>
      </c>
      <c r="AGH37" s="5">
        <v>77.554000000000002</v>
      </c>
      <c r="AGI37" s="5">
        <v>58.923000000000002</v>
      </c>
      <c r="AGJ37" s="5">
        <v>37.325000000000003</v>
      </c>
      <c r="AGK37" s="5">
        <v>24.452000000000002</v>
      </c>
      <c r="AGL37" s="5">
        <v>13.599</v>
      </c>
      <c r="AGM37" s="5">
        <v>5.9</v>
      </c>
      <c r="AGN37" s="5">
        <v>1.702</v>
      </c>
      <c r="AGO37" s="5">
        <v>0.25800000000000001</v>
      </c>
      <c r="AGP37" s="5">
        <v>2.1000000000000001E-2</v>
      </c>
      <c r="AGQ37" s="5">
        <v>389.53100000000001</v>
      </c>
      <c r="AGR37" s="5">
        <v>384.46600000000001</v>
      </c>
      <c r="AGS37" s="5">
        <v>376.92700000000002</v>
      </c>
      <c r="AGT37" s="5">
        <v>366.81200000000001</v>
      </c>
      <c r="AGU37" s="5">
        <v>354.505</v>
      </c>
      <c r="AGV37" s="5">
        <v>343.089</v>
      </c>
      <c r="AGW37" s="5">
        <v>327.13400000000001</v>
      </c>
      <c r="AGX37" s="5">
        <v>317.32</v>
      </c>
      <c r="AGY37" s="5">
        <v>278.98200000000003</v>
      </c>
      <c r="AGZ37" s="5">
        <v>242.88499999999999</v>
      </c>
      <c r="AHA37" s="5">
        <v>232.268</v>
      </c>
      <c r="AHB37" s="5">
        <v>213.64500000000001</v>
      </c>
      <c r="AHC37" s="5">
        <v>164.672</v>
      </c>
      <c r="AHD37" s="5">
        <v>125.134</v>
      </c>
      <c r="AHE37" s="5">
        <v>96.409000000000006</v>
      </c>
      <c r="AHF37" s="5">
        <v>67.334999999999994</v>
      </c>
      <c r="AHG37" s="5">
        <v>42.125999999999998</v>
      </c>
      <c r="AHH37" s="5">
        <v>19.97</v>
      </c>
      <c r="AHI37" s="5">
        <v>5.8639999999999999</v>
      </c>
      <c r="AHJ37" s="5">
        <v>1.2030000000000001</v>
      </c>
      <c r="AHK37" s="5">
        <v>0.13200000000000001</v>
      </c>
      <c r="AHL37" s="5">
        <v>167.98699999999999</v>
      </c>
      <c r="AHM37" s="5">
        <v>121.527</v>
      </c>
      <c r="AHN37" s="5">
        <v>97.674999999999997</v>
      </c>
      <c r="AHO37" s="5">
        <v>517.05999999999995</v>
      </c>
      <c r="AHP37" s="5">
        <v>498.642</v>
      </c>
      <c r="AHQ37" s="5">
        <v>467.08300000000003</v>
      </c>
      <c r="AHR37" s="5">
        <v>663.91</v>
      </c>
      <c r="AHS37" s="5">
        <v>584.70399999999995</v>
      </c>
      <c r="AHT37" s="5">
        <v>509.291</v>
      </c>
      <c r="AHU37" s="5">
        <v>751.524</v>
      </c>
      <c r="AHV37" s="5">
        <v>725.798</v>
      </c>
      <c r="AHW37" s="5">
        <v>702.05200000000002</v>
      </c>
      <c r="AHX37" s="25">
        <v>3.2645803046976498</v>
      </c>
      <c r="AHY37" s="25">
        <v>2.1204266238176102</v>
      </c>
      <c r="AHZ37" s="25">
        <v>0.27622465923350598</v>
      </c>
      <c r="AIA37" s="25">
        <v>4.6206934673794198</v>
      </c>
      <c r="AIB37" s="25">
        <v>2.9662102899491298</v>
      </c>
      <c r="AIC37" s="25">
        <v>0.35470053587767297</v>
      </c>
      <c r="AID37" s="25">
        <v>6.0846498320686697</v>
      </c>
      <c r="AIE37" s="25">
        <v>3.7526122652071199</v>
      </c>
      <c r="AIF37" s="25">
        <v>0.48752954347555699</v>
      </c>
      <c r="AIG37" s="25">
        <v>10.5809868302008</v>
      </c>
      <c r="AIH37" s="25">
        <v>6.9064184631591399</v>
      </c>
      <c r="AII37" s="25">
        <v>1.01720619666733</v>
      </c>
      <c r="AIJ37" s="25">
        <v>3.7305555109017701</v>
      </c>
      <c r="AIK37" s="25">
        <v>2.3941571420151</v>
      </c>
      <c r="AIL37" s="25">
        <v>0.32659775695125398</v>
      </c>
      <c r="AIM37" s="25">
        <v>5.2647801005788502</v>
      </c>
      <c r="AIN37" s="25">
        <v>3.4730924716985299</v>
      </c>
      <c r="AIO37" s="25">
        <v>0.51908075141830501</v>
      </c>
      <c r="AIP37" s="25">
        <v>7.0289598237305997</v>
      </c>
      <c r="AIQ37" s="25">
        <v>4.5481241307126696</v>
      </c>
      <c r="AIR37" s="25">
        <v>0.687112859246786</v>
      </c>
      <c r="AIS37" s="25">
        <v>12.018295291316299</v>
      </c>
      <c r="AIT37" s="25">
        <v>8.2330879694300005</v>
      </c>
      <c r="AIU37" s="25">
        <v>1.5928387422883701</v>
      </c>
      <c r="AIV37" s="31">
        <v>49.735547388470103</v>
      </c>
      <c r="AIW37" s="25">
        <v>49.8424198001318</v>
      </c>
      <c r="AIX37" s="25">
        <v>49.741611008137902</v>
      </c>
      <c r="AIY37" s="25">
        <v>49.033096885043499</v>
      </c>
      <c r="AIZ37" s="25">
        <v>47.726046219337697</v>
      </c>
      <c r="AJA37" s="26">
        <v>47.054513315782899</v>
      </c>
      <c r="AJB37" s="25">
        <v>101.06343500942801</v>
      </c>
      <c r="AJC37" s="25">
        <v>100.632313601547</v>
      </c>
      <c r="AJD37" s="25">
        <v>101.038924902613</v>
      </c>
      <c r="AJE37" s="25">
        <v>103.94387944625799</v>
      </c>
      <c r="AJF37" s="25">
        <v>109.529194059829</v>
      </c>
      <c r="AJG37" s="25">
        <v>112.519465091265</v>
      </c>
      <c r="AJH37" s="25">
        <v>108.748490400745</v>
      </c>
      <c r="AJI37" s="25">
        <v>103.97473751569299</v>
      </c>
      <c r="AJJ37" s="25">
        <v>102.622347954536</v>
      </c>
      <c r="AJK37" s="25">
        <v>102.822287075677</v>
      </c>
      <c r="AJL37" s="25">
        <v>100.32577702138001</v>
      </c>
      <c r="AJM37" s="25">
        <v>92.468773198205497</v>
      </c>
      <c r="AJN37" s="25">
        <v>81.975274961950404</v>
      </c>
      <c r="AJO37" s="25">
        <v>75.191256915149197</v>
      </c>
      <c r="AJP37" s="25">
        <v>71.165998018380805</v>
      </c>
      <c r="AJQ37" s="25">
        <v>66.207434961309701</v>
      </c>
      <c r="AJR37" s="25">
        <v>61.051722150070603</v>
      </c>
      <c r="AJS37" s="25">
        <v>57.745199246379798</v>
      </c>
      <c r="AJT37" s="25">
        <v>55.131208351476303</v>
      </c>
      <c r="AJU37" s="25">
        <v>53.4456049014317</v>
      </c>
      <c r="AJV37" s="25">
        <v>52.266822575992897</v>
      </c>
      <c r="AJW37" s="25">
        <v>51.984726234073001</v>
      </c>
      <c r="AJX37" s="25">
        <v>52.900417637189598</v>
      </c>
      <c r="AJY37" s="25">
        <v>53.548423391331703</v>
      </c>
      <c r="AJZ37" s="25">
        <v>53.843247390161402</v>
      </c>
      <c r="AKA37" s="25">
        <v>54.9034634793151</v>
      </c>
      <c r="AKB37" s="25">
        <v>56.841295518155903</v>
      </c>
      <c r="AKC37" s="25">
        <v>58.559632396372997</v>
      </c>
      <c r="AKD37" s="25">
        <v>60.445716536059997</v>
      </c>
      <c r="AKE37" s="25">
        <v>62.351331421942099</v>
      </c>
      <c r="AKF37" s="25">
        <v>64.383097998214495</v>
      </c>
      <c r="AKG37" s="25">
        <v>104.03978433112</v>
      </c>
      <c r="AKH37" s="25">
        <v>99.628574707606901</v>
      </c>
      <c r="AKI37" s="25">
        <v>98.309941723458294</v>
      </c>
      <c r="AKJ37" s="25">
        <v>98.495022910412402</v>
      </c>
      <c r="AKK37" s="25">
        <v>95.767570553435704</v>
      </c>
      <c r="AKL37" s="25">
        <v>87.611916212116299</v>
      </c>
      <c r="AKM37" s="25">
        <v>76.963994701777594</v>
      </c>
      <c r="AKN37" s="25">
        <v>69.906771682295002</v>
      </c>
      <c r="AKO37" s="25">
        <v>65.661216934288205</v>
      </c>
      <c r="AKP37" s="25">
        <v>60.364815991959397</v>
      </c>
      <c r="AKQ37" s="25">
        <v>54.376520877447597</v>
      </c>
      <c r="AKR37" s="25">
        <v>50.034485864190003</v>
      </c>
      <c r="AKS37" s="25">
        <v>46.344034591227697</v>
      </c>
      <c r="AKT37" s="25">
        <v>43.366018258990799</v>
      </c>
      <c r="AKU37" s="25">
        <v>40.753770927286297</v>
      </c>
      <c r="AKV37" s="25">
        <v>38.501565424947003</v>
      </c>
      <c r="AKW37" s="25">
        <v>36.659871078154197</v>
      </c>
      <c r="AKX37" s="25">
        <v>34.852506658134203</v>
      </c>
      <c r="AKY37" s="25">
        <v>33.143618541642603</v>
      </c>
      <c r="AKZ37" s="25">
        <v>31.742047311052001</v>
      </c>
      <c r="ALA37" s="25">
        <v>30.6722834175057</v>
      </c>
      <c r="ALB37" s="25">
        <v>29.677492259179999</v>
      </c>
      <c r="ALC37" s="25">
        <v>28.839191464838802</v>
      </c>
      <c r="ALD37" s="25">
        <v>28.102227670123</v>
      </c>
      <c r="ALE37" s="25">
        <v>27.499176960191399</v>
      </c>
      <c r="ALF37" s="25">
        <v>4.7087060696253404</v>
      </c>
      <c r="ALG37" s="25">
        <v>4.3461628080864996</v>
      </c>
      <c r="ALH37" s="25">
        <v>4.31240623107748</v>
      </c>
      <c r="ALI37" s="25">
        <v>4.3272641652647801</v>
      </c>
      <c r="ALJ37" s="25">
        <v>4.55820646794455</v>
      </c>
      <c r="ALK37" s="25">
        <v>4.8568569860891504</v>
      </c>
      <c r="ALL37" s="25">
        <v>5.0112802601728701</v>
      </c>
      <c r="ALM37" s="25">
        <v>5.2844852328541796</v>
      </c>
      <c r="ALN37" s="25">
        <v>5.5047810840926603</v>
      </c>
      <c r="ALO37" s="25">
        <v>5.8426189693503501</v>
      </c>
      <c r="ALP37" s="25">
        <v>6.6752012726230099</v>
      </c>
      <c r="ALQ37" s="25">
        <v>7.7107133821898204</v>
      </c>
      <c r="ALR37" s="25">
        <v>8.7871737602486295</v>
      </c>
      <c r="ALS37" s="25">
        <v>10.0795866424409</v>
      </c>
      <c r="ALT37" s="25">
        <v>11.5130516487066</v>
      </c>
      <c r="ALU37" s="25">
        <v>13.483160809126</v>
      </c>
      <c r="ALV37" s="25">
        <v>16.240546559035401</v>
      </c>
      <c r="ALW37" s="25">
        <v>18.695916733197599</v>
      </c>
      <c r="ALX37" s="25">
        <v>20.699628848518799</v>
      </c>
      <c r="ALY37" s="25">
        <v>23.161416168263099</v>
      </c>
      <c r="ALZ37" s="25">
        <v>26.1690121006501</v>
      </c>
      <c r="AMA37" s="25">
        <v>28.882140137193002</v>
      </c>
      <c r="AMB37" s="25">
        <v>31.606525071221199</v>
      </c>
      <c r="AMC37" s="25">
        <v>34.249103751819099</v>
      </c>
      <c r="AMD37" s="25">
        <v>36.883921038022997</v>
      </c>
    </row>
    <row r="38" spans="1:1018">
      <c r="A38" s="6" t="s">
        <v>100</v>
      </c>
      <c r="B38" s="5">
        <v>4508.2190000000001</v>
      </c>
      <c r="C38" s="5">
        <v>4670.741</v>
      </c>
      <c r="D38" s="5">
        <v>4841.6689999999999</v>
      </c>
      <c r="E38" s="5">
        <v>5018.7520000000004</v>
      </c>
      <c r="F38" s="5">
        <v>5198.8209999999999</v>
      </c>
      <c r="G38" s="5">
        <v>5379.5219999999999</v>
      </c>
      <c r="H38" s="5">
        <v>5560.116</v>
      </c>
      <c r="I38" s="5">
        <v>5741.1009999999997</v>
      </c>
      <c r="J38" s="5">
        <v>5922.866</v>
      </c>
      <c r="K38" s="5">
        <v>6106.2430000000004</v>
      </c>
      <c r="L38" s="5">
        <v>6291.8819999999996</v>
      </c>
      <c r="M38" s="5">
        <v>6479.5469999999996</v>
      </c>
      <c r="N38" s="5">
        <v>6669.0280000000002</v>
      </c>
      <c r="O38" s="5">
        <v>6861.0079999999998</v>
      </c>
      <c r="P38" s="5">
        <v>7056.41</v>
      </c>
      <c r="Q38" s="5">
        <v>7255.799</v>
      </c>
      <c r="R38" s="5">
        <v>7460.39</v>
      </c>
      <c r="S38" s="5">
        <v>7669.9480000000003</v>
      </c>
      <c r="T38" s="5">
        <v>7882.06</v>
      </c>
      <c r="U38" s="5">
        <v>8093.3360000000002</v>
      </c>
      <c r="V38" s="5">
        <v>8301.81</v>
      </c>
      <c r="W38" s="5">
        <v>8497.1929999999993</v>
      </c>
      <c r="X38" s="5">
        <v>8679.6380000000008</v>
      </c>
      <c r="Y38" s="5">
        <v>8869.259</v>
      </c>
      <c r="Z38" s="5">
        <v>9093.9320000000007</v>
      </c>
      <c r="AA38" s="5">
        <v>9368.2829999999994</v>
      </c>
      <c r="AB38" s="5">
        <v>9712.2139999999999</v>
      </c>
      <c r="AC38" s="5">
        <v>10105.805</v>
      </c>
      <c r="AD38" s="5">
        <v>10476.296</v>
      </c>
      <c r="AE38" s="5">
        <v>10724.714</v>
      </c>
      <c r="AF38" s="5">
        <v>10785.05</v>
      </c>
      <c r="AG38" s="5">
        <v>10632.727000000001</v>
      </c>
      <c r="AH38" s="5">
        <v>10303.880999999999</v>
      </c>
      <c r="AI38" s="5">
        <v>9869.027</v>
      </c>
      <c r="AJ38" s="5">
        <v>9430.1380000000008</v>
      </c>
      <c r="AK38" s="5">
        <v>9065.9779999999992</v>
      </c>
      <c r="AL38" s="5">
        <v>8789.6029999999992</v>
      </c>
      <c r="AM38" s="5">
        <v>8592.3330000000005</v>
      </c>
      <c r="AN38" s="5">
        <v>8504.0130000000008</v>
      </c>
      <c r="AO38" s="5">
        <v>8554.5499999999993</v>
      </c>
      <c r="AP38" s="5">
        <v>8760.0650000000005</v>
      </c>
      <c r="AQ38" s="5">
        <v>9140.4120000000003</v>
      </c>
      <c r="AR38" s="5">
        <v>9679.9150000000009</v>
      </c>
      <c r="AS38" s="5">
        <v>10313.425999999999</v>
      </c>
      <c r="AT38" s="5">
        <v>10950.038</v>
      </c>
      <c r="AU38" s="5">
        <v>11522.079</v>
      </c>
      <c r="AV38" s="5">
        <v>12006.941999999999</v>
      </c>
      <c r="AW38" s="5">
        <v>12416.504000000001</v>
      </c>
      <c r="AX38" s="5">
        <v>12760.012000000001</v>
      </c>
      <c r="AY38" s="5">
        <v>13059.234</v>
      </c>
      <c r="AZ38" s="5">
        <v>13330.932000000001</v>
      </c>
      <c r="BA38" s="5">
        <v>13572.573</v>
      </c>
      <c r="BB38" s="5">
        <v>13777.62</v>
      </c>
      <c r="BC38" s="5">
        <v>13955.58</v>
      </c>
      <c r="BD38" s="5">
        <v>14118.897000000001</v>
      </c>
      <c r="BE38" s="5">
        <v>14277.174999999999</v>
      </c>
      <c r="BF38" s="5">
        <v>14434.499</v>
      </c>
      <c r="BG38" s="5">
        <v>14590.936</v>
      </c>
      <c r="BH38" s="5">
        <v>14747.058000000001</v>
      </c>
      <c r="BI38" s="5">
        <v>14901.965</v>
      </c>
      <c r="BJ38" s="5">
        <v>15055.038</v>
      </c>
      <c r="BK38" s="5">
        <v>15207.554</v>
      </c>
      <c r="BL38" s="5">
        <v>15360.873</v>
      </c>
      <c r="BM38" s="5">
        <v>15514.286</v>
      </c>
      <c r="BN38" s="5">
        <v>15666.496999999999</v>
      </c>
      <c r="BO38" s="5">
        <v>15816.467000000001</v>
      </c>
      <c r="BP38" s="5">
        <v>15964.041999999999</v>
      </c>
      <c r="BQ38" s="5">
        <v>16109.272000000001</v>
      </c>
      <c r="BR38" s="5">
        <v>16251.503000000001</v>
      </c>
      <c r="BS38" s="5">
        <v>16389.919999999998</v>
      </c>
      <c r="BT38" s="5">
        <v>16523.867999999999</v>
      </c>
      <c r="BU38" s="5">
        <v>16652.975999999999</v>
      </c>
      <c r="BV38" s="5">
        <v>16777.018</v>
      </c>
      <c r="BW38" s="5">
        <v>16895.562999999998</v>
      </c>
      <c r="BX38" s="5">
        <v>17008.226999999999</v>
      </c>
      <c r="BY38" s="5">
        <v>17114.716</v>
      </c>
      <c r="BZ38" s="5">
        <v>17214.845000000001</v>
      </c>
      <c r="CA38" s="5">
        <v>17308.523000000001</v>
      </c>
      <c r="CB38" s="5">
        <v>17395.679</v>
      </c>
      <c r="CC38" s="5">
        <v>17476.311000000002</v>
      </c>
      <c r="CD38" s="5">
        <v>17550.455999999998</v>
      </c>
      <c r="CE38" s="5">
        <v>17618.168000000001</v>
      </c>
      <c r="CF38" s="5">
        <v>17679.600999999999</v>
      </c>
      <c r="CG38" s="5">
        <v>17735.16</v>
      </c>
      <c r="CH38" s="5">
        <v>17785.319</v>
      </c>
      <c r="CI38" s="5">
        <v>17830.54</v>
      </c>
      <c r="CJ38" s="5">
        <v>17871.093000000001</v>
      </c>
      <c r="CK38" s="5">
        <v>17907.232</v>
      </c>
      <c r="CL38" s="5">
        <v>17939.448</v>
      </c>
      <c r="CM38" s="5">
        <v>17968.285</v>
      </c>
      <c r="CN38" s="5">
        <v>17994.216</v>
      </c>
      <c r="CO38" s="5">
        <v>18017.554</v>
      </c>
      <c r="CP38" s="5">
        <v>18038.552</v>
      </c>
      <c r="CQ38" s="5">
        <v>18057.553</v>
      </c>
      <c r="CR38" s="5">
        <v>18074.900000000001</v>
      </c>
      <c r="CS38" s="5">
        <v>18090.874</v>
      </c>
      <c r="CT38" s="5">
        <v>18105.663</v>
      </c>
      <c r="CU38" s="5">
        <v>18119.399000000001</v>
      </c>
      <c r="CV38" s="5">
        <v>18132.221000000001</v>
      </c>
      <c r="CW38" s="5">
        <v>18144.242999999999</v>
      </c>
      <c r="CX38" s="5">
        <v>18155.506000000001</v>
      </c>
      <c r="CY38" s="5">
        <v>18166.046999999999</v>
      </c>
      <c r="CZ38" s="5">
        <v>18175.809000000001</v>
      </c>
      <c r="DA38" s="5">
        <v>18184.606</v>
      </c>
      <c r="DB38" s="5">
        <v>18192.205000000002</v>
      </c>
      <c r="DC38" s="5">
        <v>18198.347000000002</v>
      </c>
      <c r="DD38" s="5">
        <v>18202.924999999999</v>
      </c>
      <c r="DE38" s="5">
        <v>18205.773000000001</v>
      </c>
      <c r="DF38" s="5">
        <v>18206.541000000001</v>
      </c>
      <c r="DG38" s="5">
        <v>18204.827000000001</v>
      </c>
      <c r="DH38" s="5">
        <v>18200.282999999999</v>
      </c>
      <c r="DI38" s="5">
        <v>18192.653999999999</v>
      </c>
      <c r="DJ38" s="5">
        <v>18181.784</v>
      </c>
      <c r="DK38" s="5">
        <v>18167.572</v>
      </c>
      <c r="DL38" s="5">
        <v>18149.915000000001</v>
      </c>
      <c r="DM38" s="5">
        <v>18128.708999999999</v>
      </c>
      <c r="DN38" s="5">
        <v>18103.793000000001</v>
      </c>
      <c r="DO38" s="5">
        <v>18074.972000000002</v>
      </c>
      <c r="DP38" s="5">
        <v>18042.010999999999</v>
      </c>
      <c r="DQ38" s="5">
        <v>18004.608</v>
      </c>
      <c r="DR38" s="5">
        <v>17962.446</v>
      </c>
      <c r="DS38" s="5">
        <v>4422.5569999999998</v>
      </c>
      <c r="DT38" s="5">
        <v>4582.1130000000003</v>
      </c>
      <c r="DU38" s="5">
        <v>4748.5569999999998</v>
      </c>
      <c r="DV38" s="5">
        <v>4920.1000000000004</v>
      </c>
      <c r="DW38" s="5">
        <v>5094.2269999999999</v>
      </c>
      <c r="DX38" s="5">
        <v>5269.1109999999999</v>
      </c>
      <c r="DY38" s="5">
        <v>5444.1570000000002</v>
      </c>
      <c r="DZ38" s="5">
        <v>5619.7470000000003</v>
      </c>
      <c r="EA38" s="5">
        <v>5796.1980000000003</v>
      </c>
      <c r="EB38" s="5">
        <v>5974.1959999999999</v>
      </c>
      <c r="EC38" s="5">
        <v>6154.2860000000001</v>
      </c>
      <c r="ED38" s="5">
        <v>6335.8530000000001</v>
      </c>
      <c r="EE38" s="5">
        <v>6518.6409999999996</v>
      </c>
      <c r="EF38" s="5">
        <v>6704.0659999999998</v>
      </c>
      <c r="EG38" s="5">
        <v>6894.076</v>
      </c>
      <c r="EH38" s="5">
        <v>7089.692</v>
      </c>
      <c r="EI38" s="5">
        <v>7293.7579999999998</v>
      </c>
      <c r="EJ38" s="5">
        <v>7505.36</v>
      </c>
      <c r="EK38" s="5">
        <v>7717.5280000000002</v>
      </c>
      <c r="EL38" s="5">
        <v>7920.6559999999999</v>
      </c>
      <c r="EM38" s="5">
        <v>8109.0370000000003</v>
      </c>
      <c r="EN38" s="5">
        <v>8269.3619999999992</v>
      </c>
      <c r="EO38" s="5">
        <v>8404.99</v>
      </c>
      <c r="EP38" s="5">
        <v>8545.9549999999999</v>
      </c>
      <c r="EQ38" s="5">
        <v>8733.8950000000004</v>
      </c>
      <c r="ER38" s="5">
        <v>8992.8950000000004</v>
      </c>
      <c r="ES38" s="5">
        <v>9347.0429999999997</v>
      </c>
      <c r="ET38" s="5">
        <v>9772.4519999999993</v>
      </c>
      <c r="EU38" s="5">
        <v>10187.741</v>
      </c>
      <c r="EV38" s="5">
        <v>10481.159</v>
      </c>
      <c r="EW38" s="5">
        <v>10577.491</v>
      </c>
      <c r="EX38" s="5">
        <v>10449.087</v>
      </c>
      <c r="EY38" s="5">
        <v>10134.98</v>
      </c>
      <c r="EZ38" s="5">
        <v>9709.4390000000003</v>
      </c>
      <c r="FA38" s="5">
        <v>9280.5730000000003</v>
      </c>
      <c r="FB38" s="5">
        <v>8931.4330000000009</v>
      </c>
      <c r="FC38" s="5">
        <v>8675.9639999999999</v>
      </c>
      <c r="FD38" s="5">
        <v>8503.3359999999993</v>
      </c>
      <c r="FE38" s="5">
        <v>8441.0490000000009</v>
      </c>
      <c r="FF38" s="5">
        <v>8515.5820000000003</v>
      </c>
      <c r="FG38" s="5">
        <v>8740.5920000000006</v>
      </c>
      <c r="FH38" s="5">
        <v>9135.2919999999995</v>
      </c>
      <c r="FI38" s="5">
        <v>9684.8919999999998</v>
      </c>
      <c r="FJ38" s="5">
        <v>10324.858</v>
      </c>
      <c r="FK38" s="5">
        <v>10965.445</v>
      </c>
      <c r="FL38" s="5">
        <v>11539.898999999999</v>
      </c>
      <c r="FM38" s="5">
        <v>12025.666999999999</v>
      </c>
      <c r="FN38" s="5">
        <v>12434.605</v>
      </c>
      <c r="FO38" s="5">
        <v>12776.674999999999</v>
      </c>
      <c r="FP38" s="5">
        <v>13074.536</v>
      </c>
      <c r="FQ38" s="5">
        <v>13345.636</v>
      </c>
      <c r="FR38" s="5">
        <v>13587.781000000001</v>
      </c>
      <c r="FS38" s="5">
        <v>13794.406999999999</v>
      </c>
      <c r="FT38" s="5">
        <v>13974.819</v>
      </c>
      <c r="FU38" s="5">
        <v>14141.058999999999</v>
      </c>
      <c r="FV38" s="5">
        <v>14302.423000000001</v>
      </c>
      <c r="FW38" s="5">
        <v>14463.012000000001</v>
      </c>
      <c r="FX38" s="5">
        <v>14623.002</v>
      </c>
      <c r="FY38" s="5">
        <v>14782.861999999999</v>
      </c>
      <c r="FZ38" s="5">
        <v>14941.508</v>
      </c>
      <c r="GA38" s="5">
        <v>15098.24</v>
      </c>
      <c r="GB38" s="5">
        <v>15254.269</v>
      </c>
      <c r="GC38" s="5">
        <v>15410.99</v>
      </c>
      <c r="GD38" s="5">
        <v>15567.752</v>
      </c>
      <c r="GE38" s="5">
        <v>15723.409</v>
      </c>
      <c r="GF38" s="5">
        <v>15877.013000000001</v>
      </c>
      <c r="GG38" s="5">
        <v>16028.421</v>
      </c>
      <c r="GH38" s="5">
        <v>16177.674000000001</v>
      </c>
      <c r="GI38" s="5">
        <v>16324.088</v>
      </c>
      <c r="GJ38" s="5">
        <v>16466.903999999999</v>
      </c>
      <c r="GK38" s="5">
        <v>16605.456999999999</v>
      </c>
      <c r="GL38" s="5">
        <v>16739.371999999999</v>
      </c>
      <c r="GM38" s="5">
        <v>16868.405999999999</v>
      </c>
      <c r="GN38" s="5">
        <v>16992.109</v>
      </c>
      <c r="GO38" s="5">
        <v>17110.060000000001</v>
      </c>
      <c r="GP38" s="5">
        <v>17221.909</v>
      </c>
      <c r="GQ38" s="5">
        <v>17327.437999999998</v>
      </c>
      <c r="GR38" s="5">
        <v>17426.522000000001</v>
      </c>
      <c r="GS38" s="5">
        <v>17519.04</v>
      </c>
      <c r="GT38" s="5">
        <v>17604.912</v>
      </c>
      <c r="GU38" s="5">
        <v>17684.133999999998</v>
      </c>
      <c r="GV38" s="5">
        <v>17756.7</v>
      </c>
      <c r="GW38" s="5">
        <v>17822.726999999999</v>
      </c>
      <c r="GX38" s="5">
        <v>17882.473000000002</v>
      </c>
      <c r="GY38" s="5">
        <v>17936.306</v>
      </c>
      <c r="GZ38" s="5">
        <v>17984.553</v>
      </c>
      <c r="HA38" s="5">
        <v>18027.465</v>
      </c>
      <c r="HB38" s="5">
        <v>18065.272000000001</v>
      </c>
      <c r="HC38" s="5">
        <v>18098.393</v>
      </c>
      <c r="HD38" s="5">
        <v>18127.303</v>
      </c>
      <c r="HE38" s="5">
        <v>18152.431</v>
      </c>
      <c r="HF38" s="5">
        <v>18174.098000000002</v>
      </c>
      <c r="HG38" s="5">
        <v>18192.585999999999</v>
      </c>
      <c r="HH38" s="5">
        <v>18208.298999999999</v>
      </c>
      <c r="HI38" s="5">
        <v>18221.66</v>
      </c>
      <c r="HJ38" s="5">
        <v>18233.045999999998</v>
      </c>
      <c r="HK38" s="5">
        <v>18242.724999999999</v>
      </c>
      <c r="HL38" s="5">
        <v>18250.916000000001</v>
      </c>
      <c r="HM38" s="5">
        <v>18257.878000000001</v>
      </c>
      <c r="HN38" s="5">
        <v>18263.88</v>
      </c>
      <c r="HO38" s="5">
        <v>18269.111000000001</v>
      </c>
      <c r="HP38" s="5">
        <v>18273.690999999999</v>
      </c>
      <c r="HQ38" s="5">
        <v>18277.690999999999</v>
      </c>
      <c r="HR38" s="5">
        <v>18281.228999999999</v>
      </c>
      <c r="HS38" s="5">
        <v>18284.377</v>
      </c>
      <c r="HT38" s="5">
        <v>18287.162</v>
      </c>
      <c r="HU38" s="5">
        <v>18289.577000000001</v>
      </c>
      <c r="HV38" s="5">
        <v>18291.492999999999</v>
      </c>
      <c r="HW38" s="5">
        <v>18292.627</v>
      </c>
      <c r="HX38" s="5">
        <v>18292.591</v>
      </c>
      <c r="HY38" s="5">
        <v>18291.047999999999</v>
      </c>
      <c r="HZ38" s="5">
        <v>18287.732</v>
      </c>
      <c r="IA38" s="5">
        <v>18282.462</v>
      </c>
      <c r="IB38" s="5">
        <v>18275.052</v>
      </c>
      <c r="IC38" s="5">
        <v>18265.338</v>
      </c>
      <c r="ID38" s="5">
        <v>18253.073</v>
      </c>
      <c r="IE38" s="5">
        <v>18237.995999999999</v>
      </c>
      <c r="IF38" s="5">
        <v>18219.699000000001</v>
      </c>
      <c r="IG38" s="5">
        <v>18197.748</v>
      </c>
      <c r="IH38" s="5">
        <v>18171.637999999999</v>
      </c>
      <c r="II38" s="5">
        <v>18140.732</v>
      </c>
      <c r="IJ38" s="5">
        <v>8930.7759999999998</v>
      </c>
      <c r="IK38" s="5">
        <v>9252.8539999999994</v>
      </c>
      <c r="IL38" s="5">
        <v>9590.2260000000006</v>
      </c>
      <c r="IM38" s="5">
        <v>9938.8520000000008</v>
      </c>
      <c r="IN38" s="5">
        <v>10293.048000000001</v>
      </c>
      <c r="IO38" s="5">
        <v>10648.633</v>
      </c>
      <c r="IP38" s="5">
        <v>11004.272999999999</v>
      </c>
      <c r="IQ38" s="5">
        <v>11360.848</v>
      </c>
      <c r="IR38" s="5">
        <v>11719.064</v>
      </c>
      <c r="IS38" s="5">
        <v>12080.439</v>
      </c>
      <c r="IT38" s="5">
        <v>12446.168</v>
      </c>
      <c r="IU38" s="5">
        <v>12815.4</v>
      </c>
      <c r="IV38" s="5">
        <v>13187.669</v>
      </c>
      <c r="IW38" s="5">
        <v>13565.074000000001</v>
      </c>
      <c r="IX38" s="5">
        <v>13950.486000000001</v>
      </c>
      <c r="IY38" s="5">
        <v>14345.491</v>
      </c>
      <c r="IZ38" s="5">
        <v>14754.147999999999</v>
      </c>
      <c r="JA38" s="5">
        <v>15175.308000000001</v>
      </c>
      <c r="JB38" s="5">
        <v>15599.588</v>
      </c>
      <c r="JC38" s="5">
        <v>16013.992</v>
      </c>
      <c r="JD38" s="5">
        <v>16410.847000000002</v>
      </c>
      <c r="JE38" s="5">
        <v>16766.555</v>
      </c>
      <c r="JF38" s="5">
        <v>17084.628000000001</v>
      </c>
      <c r="JG38" s="5">
        <v>17415.214</v>
      </c>
      <c r="JH38" s="5">
        <v>17827.827000000001</v>
      </c>
      <c r="JI38" s="5">
        <v>18361.178</v>
      </c>
      <c r="JJ38" s="5">
        <v>19059.257000000001</v>
      </c>
      <c r="JK38" s="5">
        <v>19878.257000000001</v>
      </c>
      <c r="JL38" s="5">
        <v>20664.037</v>
      </c>
      <c r="JM38" s="5">
        <v>21205.873</v>
      </c>
      <c r="JN38" s="5">
        <v>21362.541000000001</v>
      </c>
      <c r="JO38" s="5">
        <v>21081.813999999998</v>
      </c>
      <c r="JP38" s="5">
        <v>20438.861000000001</v>
      </c>
      <c r="JQ38" s="5">
        <v>19578.466</v>
      </c>
      <c r="JR38" s="5">
        <v>18710.710999999999</v>
      </c>
      <c r="JS38" s="5">
        <v>17997.411</v>
      </c>
      <c r="JT38" s="5">
        <v>17465.566999999999</v>
      </c>
      <c r="JU38" s="5">
        <v>17095.669000000002</v>
      </c>
      <c r="JV38" s="5">
        <v>16945.062000000002</v>
      </c>
      <c r="JW38" s="5">
        <v>17070.132000000001</v>
      </c>
      <c r="JX38" s="5">
        <v>17500.656999999999</v>
      </c>
      <c r="JY38" s="5">
        <v>18275.704000000002</v>
      </c>
      <c r="JZ38" s="5">
        <v>19364.807000000001</v>
      </c>
      <c r="KA38" s="5">
        <v>20638.284</v>
      </c>
      <c r="KB38" s="5">
        <v>21915.483</v>
      </c>
      <c r="KC38" s="5">
        <v>23061.977999999999</v>
      </c>
      <c r="KD38" s="5">
        <v>24032.609</v>
      </c>
      <c r="KE38" s="5">
        <v>24851.109</v>
      </c>
      <c r="KF38" s="5">
        <v>25536.687000000002</v>
      </c>
      <c r="KG38" s="5">
        <v>26133.77</v>
      </c>
      <c r="KH38" s="5">
        <v>26676.567999999999</v>
      </c>
      <c r="KI38" s="5">
        <v>27160.353999999999</v>
      </c>
      <c r="KJ38" s="5">
        <v>27572.026999999998</v>
      </c>
      <c r="KK38" s="5">
        <v>27930.399000000001</v>
      </c>
      <c r="KL38" s="5">
        <v>28259.955999999998</v>
      </c>
      <c r="KM38" s="5">
        <v>28579.598000000002</v>
      </c>
      <c r="KN38" s="5">
        <v>28897.510999999999</v>
      </c>
      <c r="KO38" s="5">
        <v>29213.937999999998</v>
      </c>
      <c r="KP38" s="5">
        <v>29529.919999999998</v>
      </c>
      <c r="KQ38" s="5">
        <v>29843.473000000002</v>
      </c>
      <c r="KR38" s="5">
        <v>30153.277999999998</v>
      </c>
      <c r="KS38" s="5">
        <v>30461.823</v>
      </c>
      <c r="KT38" s="5">
        <v>30771.863000000001</v>
      </c>
      <c r="KU38" s="5">
        <v>31082.038</v>
      </c>
      <c r="KV38" s="5">
        <v>31389.905999999999</v>
      </c>
      <c r="KW38" s="5">
        <v>31693.48</v>
      </c>
      <c r="KX38" s="5">
        <v>31992.463</v>
      </c>
      <c r="KY38" s="5">
        <v>32286.946</v>
      </c>
      <c r="KZ38" s="5">
        <v>32575.591</v>
      </c>
      <c r="LA38" s="5">
        <v>32856.824000000001</v>
      </c>
      <c r="LB38" s="5">
        <v>33129.324999999997</v>
      </c>
      <c r="LC38" s="5">
        <v>33392.347999999998</v>
      </c>
      <c r="LD38" s="5">
        <v>33645.423999999999</v>
      </c>
      <c r="LE38" s="5">
        <v>33887.671999999999</v>
      </c>
      <c r="LF38" s="5">
        <v>34118.286999999997</v>
      </c>
      <c r="LG38" s="5">
        <v>34336.625</v>
      </c>
      <c r="LH38" s="5">
        <v>34542.283000000003</v>
      </c>
      <c r="LI38" s="5">
        <v>34735.044999999998</v>
      </c>
      <c r="LJ38" s="5">
        <v>34914.718999999997</v>
      </c>
      <c r="LK38" s="5">
        <v>35081.222999999998</v>
      </c>
      <c r="LL38" s="5">
        <v>35234.589999999997</v>
      </c>
      <c r="LM38" s="5">
        <v>35374.868000000002</v>
      </c>
      <c r="LN38" s="5">
        <v>35502.328000000001</v>
      </c>
      <c r="LO38" s="5">
        <v>35617.633000000002</v>
      </c>
      <c r="LP38" s="5">
        <v>35721.625</v>
      </c>
      <c r="LQ38" s="5">
        <v>35815.093000000001</v>
      </c>
      <c r="LR38" s="5">
        <v>35898.557999999997</v>
      </c>
      <c r="LS38" s="5">
        <v>35972.504000000001</v>
      </c>
      <c r="LT38" s="5">
        <v>36037.841</v>
      </c>
      <c r="LU38" s="5">
        <v>36095.588000000003</v>
      </c>
      <c r="LV38" s="5">
        <v>36146.646999999997</v>
      </c>
      <c r="LW38" s="5">
        <v>36191.652000000002</v>
      </c>
      <c r="LX38" s="5">
        <v>36231.137999999999</v>
      </c>
      <c r="LY38" s="5">
        <v>36265.851999999999</v>
      </c>
      <c r="LZ38" s="5">
        <v>36296.559999999998</v>
      </c>
      <c r="MA38" s="5">
        <v>36323.919999999998</v>
      </c>
      <c r="MB38" s="5">
        <v>36348.387999999999</v>
      </c>
      <c r="MC38" s="5">
        <v>36370.315000000002</v>
      </c>
      <c r="MD38" s="5">
        <v>36390.099000000002</v>
      </c>
      <c r="ME38" s="5">
        <v>36408.123</v>
      </c>
      <c r="MF38" s="5">
        <v>36424.616999999998</v>
      </c>
      <c r="MG38" s="5">
        <v>36439.737999999998</v>
      </c>
      <c r="MH38" s="5">
        <v>36453.5</v>
      </c>
      <c r="MI38" s="5">
        <v>36465.834999999999</v>
      </c>
      <c r="MJ38" s="5">
        <v>36476.582000000002</v>
      </c>
      <c r="MK38" s="5">
        <v>36485.508999999998</v>
      </c>
      <c r="ML38" s="5">
        <v>36492.502</v>
      </c>
      <c r="MM38" s="5">
        <v>36497.266000000003</v>
      </c>
      <c r="MN38" s="5">
        <v>36499.167999999998</v>
      </c>
      <c r="MO38" s="5">
        <v>36497.417999999998</v>
      </c>
      <c r="MP38" s="5">
        <v>36491.330999999998</v>
      </c>
      <c r="MQ38" s="5">
        <v>36480.385999999999</v>
      </c>
      <c r="MR38" s="5">
        <v>36464.245999999999</v>
      </c>
      <c r="MS38" s="5">
        <v>36442.624000000003</v>
      </c>
      <c r="MT38" s="5">
        <v>36415.252999999997</v>
      </c>
      <c r="MU38" s="5">
        <v>36381.781999999999</v>
      </c>
      <c r="MV38" s="5">
        <v>36341.788999999997</v>
      </c>
      <c r="MW38" s="5">
        <v>36294.671000000002</v>
      </c>
      <c r="MX38" s="5">
        <v>36239.758999999998</v>
      </c>
      <c r="MY38" s="5">
        <v>36176.245999999999</v>
      </c>
      <c r="MZ38" s="5">
        <v>36103.178</v>
      </c>
      <c r="NA38" s="16">
        <v>3.5190000000000001</v>
      </c>
      <c r="NB38" s="16">
        <v>3.12</v>
      </c>
      <c r="NC38" s="16">
        <v>2.84</v>
      </c>
      <c r="ND38" s="16">
        <v>2.69</v>
      </c>
      <c r="NE38" s="16">
        <v>2.246</v>
      </c>
      <c r="NF38" s="16">
        <v>3.028</v>
      </c>
      <c r="NG38" s="16">
        <v>-3.4279999999999999</v>
      </c>
      <c r="NH38" s="16">
        <v>-0.56000000000000005</v>
      </c>
      <c r="NI38" s="16">
        <v>5.5190000000000001</v>
      </c>
      <c r="NJ38" s="16">
        <v>2.9119999999999999</v>
      </c>
      <c r="NK38" s="16">
        <v>1.3779999999999999</v>
      </c>
      <c r="NL38" s="16">
        <v>1.0720000000000001</v>
      </c>
      <c r="NM38" s="16">
        <v>0.996</v>
      </c>
      <c r="NN38" s="16">
        <v>0.88600000000000001</v>
      </c>
      <c r="NO38" s="16">
        <v>0.71599999999999997</v>
      </c>
      <c r="NP38" s="16">
        <v>0.51600000000000001</v>
      </c>
      <c r="NQ38" s="16">
        <v>0.32700000000000001</v>
      </c>
      <c r="NR38" s="16">
        <v>0.184</v>
      </c>
      <c r="NS38" s="16">
        <v>9.8000000000000004E-2</v>
      </c>
      <c r="NT38" s="16">
        <v>5.5E-2</v>
      </c>
      <c r="NU38" s="16">
        <v>3.3000000000000002E-2</v>
      </c>
      <c r="NV38" s="16">
        <v>3.0000000000000001E-3</v>
      </c>
      <c r="NW38" s="16">
        <v>-0.06</v>
      </c>
      <c r="NX38" s="182">
        <v>-0.154</v>
      </c>
      <c r="NY38" s="16">
        <v>65.94</v>
      </c>
      <c r="NZ38" s="16">
        <v>68.239999999999995</v>
      </c>
      <c r="OA38" s="16">
        <v>69.69</v>
      </c>
      <c r="OB38" s="16">
        <v>70.61</v>
      </c>
      <c r="OC38" s="16">
        <v>71.36</v>
      </c>
      <c r="OD38" s="16">
        <v>72.010000000000005</v>
      </c>
      <c r="OE38" s="16">
        <v>64.38</v>
      </c>
      <c r="OF38" s="16">
        <v>65.86</v>
      </c>
      <c r="OG38" s="16">
        <v>73.13</v>
      </c>
      <c r="OH38" s="16">
        <v>75.709999999999994</v>
      </c>
      <c r="OI38" s="16">
        <v>76.52</v>
      </c>
      <c r="OJ38" s="16">
        <v>77.260000000000005</v>
      </c>
      <c r="OK38" s="16">
        <v>78.040000000000006</v>
      </c>
      <c r="OL38" s="16">
        <v>78.650000000000006</v>
      </c>
      <c r="OM38" s="16">
        <v>79.25</v>
      </c>
      <c r="ON38" s="16">
        <v>79.84</v>
      </c>
      <c r="OO38" s="16">
        <v>80.41</v>
      </c>
      <c r="OP38" s="16">
        <v>80.959999999999994</v>
      </c>
      <c r="OQ38" s="16">
        <v>81.510000000000005</v>
      </c>
      <c r="OR38" s="16">
        <v>82.04</v>
      </c>
      <c r="OS38" s="16">
        <v>82.56</v>
      </c>
      <c r="OT38" s="16">
        <v>83.08</v>
      </c>
      <c r="OU38" s="16">
        <v>83.58</v>
      </c>
      <c r="OV38" s="16">
        <v>84.12</v>
      </c>
      <c r="OW38" s="16">
        <v>68.48</v>
      </c>
      <c r="OX38" s="16">
        <v>71.099999999999994</v>
      </c>
      <c r="OY38" s="16">
        <v>72.95</v>
      </c>
      <c r="OZ38" s="16">
        <v>74.56</v>
      </c>
      <c r="PA38" s="16">
        <v>75.930000000000007</v>
      </c>
      <c r="PB38" s="16">
        <v>77.27</v>
      </c>
      <c r="PC38" s="16">
        <v>76.290000000000006</v>
      </c>
      <c r="PD38" s="16">
        <v>77.66</v>
      </c>
      <c r="PE38" s="16">
        <v>79.11</v>
      </c>
      <c r="PF38" s="16">
        <v>79.94</v>
      </c>
      <c r="PG38" s="16">
        <v>80.709999999999994</v>
      </c>
      <c r="PH38" s="16">
        <v>81.430000000000007</v>
      </c>
      <c r="PI38" s="16">
        <v>82.11</v>
      </c>
      <c r="PJ38" s="16">
        <v>82.76</v>
      </c>
      <c r="PK38" s="16">
        <v>83.38</v>
      </c>
      <c r="PL38" s="16">
        <v>83.99</v>
      </c>
      <c r="PM38" s="16">
        <v>84.58</v>
      </c>
      <c r="PN38" s="16">
        <v>85.14</v>
      </c>
      <c r="PO38" s="16">
        <v>85.7</v>
      </c>
      <c r="PP38" s="16">
        <v>86.25</v>
      </c>
      <c r="PQ38" s="16">
        <v>86.78</v>
      </c>
      <c r="PR38" s="16">
        <v>87.32</v>
      </c>
      <c r="PS38" s="16">
        <v>87.84</v>
      </c>
      <c r="PT38" s="16">
        <v>88.38</v>
      </c>
      <c r="PU38" s="16">
        <v>67.176000000000002</v>
      </c>
      <c r="PV38" s="16">
        <v>69.632999999999996</v>
      </c>
      <c r="PW38" s="16">
        <v>71.284000000000006</v>
      </c>
      <c r="PX38" s="16">
        <v>72.539000000000001</v>
      </c>
      <c r="PY38" s="16">
        <v>73.582999999999998</v>
      </c>
      <c r="PZ38" s="16">
        <v>74.451999999999998</v>
      </c>
      <c r="QA38" s="16">
        <v>69.873000000000005</v>
      </c>
      <c r="QB38" s="16">
        <v>71.319999999999993</v>
      </c>
      <c r="QC38" s="16">
        <v>76.063000000000002</v>
      </c>
      <c r="QD38" s="16">
        <v>77.820999999999998</v>
      </c>
      <c r="QE38" s="16">
        <v>78.608000000000004</v>
      </c>
      <c r="QF38" s="16">
        <v>79.346999999999994</v>
      </c>
      <c r="QG38" s="16">
        <v>80.082999999999998</v>
      </c>
      <c r="QH38" s="16">
        <v>80.718000000000004</v>
      </c>
      <c r="QI38" s="16">
        <v>81.320999999999998</v>
      </c>
      <c r="QJ38" s="16">
        <v>81.927000000000007</v>
      </c>
      <c r="QK38" s="16">
        <v>82.5</v>
      </c>
      <c r="QL38" s="16">
        <v>83.049000000000007</v>
      </c>
      <c r="QM38" s="16">
        <v>83.597999999999999</v>
      </c>
      <c r="QN38" s="16">
        <v>84.13</v>
      </c>
      <c r="QO38" s="16">
        <v>84.650999999999996</v>
      </c>
      <c r="QP38" s="16">
        <v>85.176000000000002</v>
      </c>
      <c r="QQ38" s="16">
        <v>85.686999999999998</v>
      </c>
      <c r="QR38" s="16">
        <v>86.213999999999999</v>
      </c>
      <c r="QS38" s="5">
        <v>42.911000000000001</v>
      </c>
      <c r="QT38" s="5">
        <v>33.457000000000001</v>
      </c>
      <c r="QU38" s="5">
        <v>26.257999999999999</v>
      </c>
      <c r="QV38" s="5">
        <v>21.248999999999999</v>
      </c>
      <c r="QW38" s="5">
        <v>17.741</v>
      </c>
      <c r="QX38" s="5">
        <v>14.962</v>
      </c>
      <c r="QY38" s="5">
        <v>17.867999999999999</v>
      </c>
      <c r="QZ38" s="5">
        <v>15.542</v>
      </c>
      <c r="RA38" s="5">
        <v>11.260999999999999</v>
      </c>
      <c r="RB38" s="5">
        <v>7.2930000000000001</v>
      </c>
      <c r="RC38" s="5">
        <v>5.923</v>
      </c>
      <c r="RD38" s="5">
        <v>4.7859999999999996</v>
      </c>
      <c r="RE38" s="5">
        <v>3.8479999999999999</v>
      </c>
      <c r="RF38" s="5">
        <v>3.4889999999999999</v>
      </c>
      <c r="RG38" s="5">
        <v>3.1949999999999998</v>
      </c>
      <c r="RH38" s="5">
        <v>2.923</v>
      </c>
      <c r="RI38" s="5">
        <v>2.698</v>
      </c>
      <c r="RJ38" s="5">
        <v>2.5</v>
      </c>
      <c r="RK38" s="5">
        <v>2.319</v>
      </c>
      <c r="RL38" s="5">
        <v>2.16</v>
      </c>
      <c r="RM38" s="5">
        <v>2.0110000000000001</v>
      </c>
      <c r="RN38" s="5">
        <v>1.875</v>
      </c>
      <c r="RO38" s="5">
        <v>1.748</v>
      </c>
      <c r="RP38" s="5">
        <v>1.629</v>
      </c>
      <c r="RQ38" s="5">
        <v>55.021999999999998</v>
      </c>
      <c r="RR38" s="5">
        <v>41.488999999999997</v>
      </c>
      <c r="RS38" s="5">
        <v>31.672999999999998</v>
      </c>
      <c r="RT38" s="5">
        <v>25.187000000000001</v>
      </c>
      <c r="RU38" s="5">
        <v>20.884</v>
      </c>
      <c r="RV38" s="5">
        <v>17.309999999999999</v>
      </c>
      <c r="RW38" s="5">
        <v>20.677</v>
      </c>
      <c r="RX38" s="5">
        <v>17.771999999999998</v>
      </c>
      <c r="RY38" s="5">
        <v>12.727</v>
      </c>
      <c r="RZ38" s="5">
        <v>8.0239999999999991</v>
      </c>
      <c r="SA38" s="5">
        <v>6.4489999999999998</v>
      </c>
      <c r="SB38" s="5">
        <v>5.1639999999999997</v>
      </c>
      <c r="SC38" s="5">
        <v>4.1180000000000003</v>
      </c>
      <c r="SD38" s="5">
        <v>3.7320000000000002</v>
      </c>
      <c r="SE38" s="5">
        <v>3.4180000000000001</v>
      </c>
      <c r="SF38" s="5">
        <v>3.1280000000000001</v>
      </c>
      <c r="SG38" s="5">
        <v>2.8889999999999998</v>
      </c>
      <c r="SH38" s="5">
        <v>2.68</v>
      </c>
      <c r="SI38" s="5">
        <v>2.488</v>
      </c>
      <c r="SJ38" s="5">
        <v>2.3210000000000002</v>
      </c>
      <c r="SK38" s="5">
        <v>2.1640000000000001</v>
      </c>
      <c r="SL38" s="5">
        <v>2.0209999999999999</v>
      </c>
      <c r="SM38" s="5">
        <v>1.889</v>
      </c>
      <c r="SN38" s="5">
        <v>1.764</v>
      </c>
      <c r="SO38" s="16">
        <v>6.7670000000000003</v>
      </c>
      <c r="SP38" s="16">
        <v>5.8730000000000002</v>
      </c>
      <c r="SQ38" s="16">
        <v>4.8041</v>
      </c>
      <c r="SR38" s="16">
        <v>4.3</v>
      </c>
      <c r="SS38" s="16">
        <v>3.9</v>
      </c>
      <c r="ST38" s="16">
        <v>3.7</v>
      </c>
      <c r="SU38" s="16">
        <v>3.1</v>
      </c>
      <c r="SV38" s="16">
        <v>2.8397999999999999</v>
      </c>
      <c r="SW38" s="16">
        <v>2.6444000000000001</v>
      </c>
      <c r="SX38" s="16">
        <v>2.4761000000000002</v>
      </c>
      <c r="SY38" s="16">
        <v>2.3252999999999999</v>
      </c>
      <c r="SZ38" s="16">
        <v>2.2014999999999998</v>
      </c>
      <c r="TA38" s="16">
        <v>2.0897999999999999</v>
      </c>
      <c r="TB38" s="16">
        <v>1.9976</v>
      </c>
      <c r="TC38" s="16">
        <v>1.9224000000000001</v>
      </c>
      <c r="TD38" s="16">
        <v>1.8657999999999999</v>
      </c>
      <c r="TE38" s="16">
        <v>1.8208</v>
      </c>
      <c r="TF38" s="16">
        <v>1.7901</v>
      </c>
      <c r="TG38" s="16">
        <v>1.7677</v>
      </c>
      <c r="TH38" s="16">
        <v>1.7523</v>
      </c>
      <c r="TI38" s="16">
        <v>1.7437</v>
      </c>
      <c r="TJ38" s="16">
        <v>1.7392000000000001</v>
      </c>
      <c r="TK38" s="16">
        <v>1.736</v>
      </c>
      <c r="TL38" s="16">
        <v>1.7346999999999999</v>
      </c>
      <c r="TM38" s="5">
        <v>1757.1010000000001</v>
      </c>
      <c r="TN38" s="5">
        <v>2614.712</v>
      </c>
      <c r="TO38" s="5">
        <v>1767.769</v>
      </c>
      <c r="TP38" s="5">
        <v>2526.4189999999999</v>
      </c>
      <c r="TQ38" s="5">
        <v>264.77499999999998</v>
      </c>
      <c r="TR38" s="5">
        <v>2004.855</v>
      </c>
      <c r="TS38" s="5">
        <v>3174.0149999999999</v>
      </c>
      <c r="TT38" s="5">
        <v>2108.817</v>
      </c>
      <c r="TU38" s="5">
        <v>3051.9140000000002</v>
      </c>
      <c r="TV38" s="5">
        <v>309.03199999999998</v>
      </c>
      <c r="TW38" s="5">
        <v>2144.8589999999999</v>
      </c>
      <c r="TX38" s="5">
        <v>3714.53</v>
      </c>
      <c r="TY38" s="5">
        <v>2551.2979999999998</v>
      </c>
      <c r="TZ38" s="5">
        <v>3659.4490000000001</v>
      </c>
      <c r="UA38" s="5">
        <v>376.03199999999998</v>
      </c>
      <c r="UB38" s="5">
        <v>2185.9070000000002</v>
      </c>
      <c r="UC38" s="5">
        <v>4112.1679999999997</v>
      </c>
      <c r="UD38" s="5">
        <v>3124.8519999999999</v>
      </c>
      <c r="UE38" s="5">
        <v>4466.098</v>
      </c>
      <c r="UF38" s="5">
        <v>456.46600000000001</v>
      </c>
      <c r="UG38" s="5">
        <v>2432.0259999999998</v>
      </c>
      <c r="UH38" s="5">
        <v>4298.7460000000001</v>
      </c>
      <c r="UI38" s="5">
        <v>3657.797</v>
      </c>
      <c r="UJ38" s="5">
        <v>5474.0659999999998</v>
      </c>
      <c r="UK38" s="5">
        <v>548.21199999999999</v>
      </c>
      <c r="UL38" s="5">
        <v>2589.2979999999998</v>
      </c>
      <c r="UM38" s="5">
        <v>4632.0339999999997</v>
      </c>
      <c r="UN38" s="5">
        <v>4070.6439999999998</v>
      </c>
      <c r="UO38" s="5">
        <v>6453.3360000000002</v>
      </c>
      <c r="UP38" s="5">
        <v>615.86599999999999</v>
      </c>
      <c r="UQ38" s="5">
        <v>2942.7629999999999</v>
      </c>
      <c r="UR38" s="5">
        <v>5044.76</v>
      </c>
      <c r="US38" s="5">
        <v>4391.366</v>
      </c>
      <c r="UT38" s="5">
        <v>8254.4509999999991</v>
      </c>
      <c r="UU38" s="5">
        <v>729.20100000000002</v>
      </c>
      <c r="UV38" s="5">
        <v>2067.4169999999999</v>
      </c>
      <c r="UW38" s="5">
        <v>3881.7280000000001</v>
      </c>
      <c r="UX38" s="5">
        <v>3520.8020000000001</v>
      </c>
      <c r="UY38" s="5">
        <v>7809.0450000000001</v>
      </c>
      <c r="UZ38" s="5">
        <v>718.41899999999998</v>
      </c>
      <c r="VA38" s="5">
        <v>1919.096</v>
      </c>
      <c r="VB38" s="5">
        <v>3466.67</v>
      </c>
      <c r="VC38" s="5">
        <v>3178.7620000000002</v>
      </c>
      <c r="VD38" s="5">
        <v>8083.0690000000004</v>
      </c>
      <c r="VE38" s="5">
        <v>853.06</v>
      </c>
      <c r="VF38" s="5">
        <v>2433.7489999999998</v>
      </c>
      <c r="VG38" s="5">
        <v>4608.683</v>
      </c>
      <c r="VH38" s="5">
        <v>3498.7640000000001</v>
      </c>
      <c r="VI38" s="5">
        <v>11328.722</v>
      </c>
      <c r="VJ38" s="5">
        <v>1192.06</v>
      </c>
      <c r="VK38" s="5">
        <v>2375.3609999999999</v>
      </c>
      <c r="VL38" s="5">
        <v>5435.09</v>
      </c>
      <c r="VM38" s="5">
        <v>4156.8720000000003</v>
      </c>
      <c r="VN38" s="5">
        <v>13095.64</v>
      </c>
      <c r="VO38" s="5">
        <v>1613.605</v>
      </c>
      <c r="VP38" s="5">
        <v>2226.9679999999998</v>
      </c>
      <c r="VQ38" s="5">
        <v>5064.509</v>
      </c>
      <c r="VR38" s="5">
        <v>5050.8379999999997</v>
      </c>
      <c r="VS38" s="5">
        <v>14192.573</v>
      </c>
      <c r="VT38" s="5">
        <v>2044.71</v>
      </c>
      <c r="VU38" s="5">
        <v>2266.2040000000002</v>
      </c>
      <c r="VV38" s="5">
        <v>4605.402</v>
      </c>
      <c r="VW38" s="5">
        <v>5436.7839999999997</v>
      </c>
      <c r="VX38" s="5">
        <v>15251.02</v>
      </c>
      <c r="VY38" s="5">
        <v>2593.8679999999999</v>
      </c>
      <c r="VZ38" s="5">
        <v>2350.8359999999998</v>
      </c>
      <c r="WA38" s="5">
        <v>4485.07</v>
      </c>
      <c r="WB38" s="5">
        <v>5043.53</v>
      </c>
      <c r="WC38" s="5">
        <v>16421.014999999999</v>
      </c>
      <c r="WD38" s="5">
        <v>3393.029</v>
      </c>
      <c r="WE38" s="5">
        <v>2382.5709999999999</v>
      </c>
      <c r="WF38" s="5">
        <v>4609.3059999999996</v>
      </c>
      <c r="WG38" s="5">
        <v>4585.6980000000003</v>
      </c>
      <c r="WH38" s="5">
        <v>17079.859</v>
      </c>
      <c r="WI38" s="5">
        <v>4471.8909999999996</v>
      </c>
      <c r="WJ38" s="25">
        <v>19.6746732870693</v>
      </c>
      <c r="WK38" s="25">
        <v>29.277545422704598</v>
      </c>
      <c r="WL38" s="25">
        <v>19.794125392910999</v>
      </c>
      <c r="WM38" s="25">
        <v>48.083033322076403</v>
      </c>
      <c r="WN38" s="25">
        <v>28.288907929165401</v>
      </c>
      <c r="WO38" s="25">
        <v>4.5901050479823899</v>
      </c>
      <c r="WP38" s="25">
        <v>2.9647479681496902</v>
      </c>
      <c r="WQ38" s="25">
        <v>0.38595750246115201</v>
      </c>
      <c r="WR38" s="25">
        <v>18.827346195516402</v>
      </c>
      <c r="WS38" s="25">
        <v>29.8067836500704</v>
      </c>
      <c r="WT38" s="25">
        <v>19.803640523624001</v>
      </c>
      <c r="WU38" s="25">
        <v>48.463788732319003</v>
      </c>
      <c r="WV38" s="25">
        <v>28.660148208694999</v>
      </c>
      <c r="WW38" s="25">
        <v>4.5979235081160201</v>
      </c>
      <c r="WX38" s="25">
        <v>2.9020814220942701</v>
      </c>
      <c r="WY38" s="25">
        <v>0.36949343638756299</v>
      </c>
      <c r="WZ38" s="25">
        <v>17.2330873245484</v>
      </c>
      <c r="XA38" s="25">
        <v>29.844768285306799</v>
      </c>
      <c r="XB38" s="25">
        <v>20.498662720927399</v>
      </c>
      <c r="XC38" s="25">
        <v>49.9008771213758</v>
      </c>
      <c r="XD38" s="25">
        <v>29.402214400448401</v>
      </c>
      <c r="XE38" s="25">
        <v>4.7088951394517604</v>
      </c>
      <c r="XF38" s="25">
        <v>3.0212672687689901</v>
      </c>
      <c r="XG38" s="25">
        <v>0.37229129479852802</v>
      </c>
      <c r="XH38" s="25">
        <v>15.237589288508801</v>
      </c>
      <c r="XI38" s="25">
        <v>28.6652300712468</v>
      </c>
      <c r="XJ38" s="25">
        <v>21.782816635554699</v>
      </c>
      <c r="XK38" s="25">
        <v>52.915233086131401</v>
      </c>
      <c r="XL38" s="25">
        <v>31.132416450576699</v>
      </c>
      <c r="XM38" s="25">
        <v>4.8445814785983998</v>
      </c>
      <c r="XN38" s="25">
        <v>3.181947554113</v>
      </c>
      <c r="XO38" s="25">
        <v>0.38873538730741197</v>
      </c>
      <c r="XP38" s="25">
        <v>14.8196250930863</v>
      </c>
      <c r="XQ38" s="25">
        <v>26.194540720536899</v>
      </c>
      <c r="XR38" s="25">
        <v>22.288898312195599</v>
      </c>
      <c r="XS38" s="25">
        <v>55.645287534519099</v>
      </c>
      <c r="XT38" s="25">
        <v>33.3563892223235</v>
      </c>
      <c r="XU38" s="25">
        <v>4.7888082802794996</v>
      </c>
      <c r="XV38" s="25">
        <v>3.34054665185776</v>
      </c>
      <c r="XW38" s="25">
        <v>0.43070293690508499</v>
      </c>
      <c r="XX38" s="25">
        <v>14.1020254800645</v>
      </c>
      <c r="XY38" s="25">
        <v>25.227324739186098</v>
      </c>
      <c r="XZ38" s="25">
        <v>22.1698411724999</v>
      </c>
      <c r="YA38" s="25">
        <v>57.316475010481398</v>
      </c>
      <c r="YB38" s="25">
        <v>35.146633837981398</v>
      </c>
      <c r="YC38" s="25">
        <v>4.9244607290447302</v>
      </c>
      <c r="YD38" s="25">
        <v>3.3541747702680098</v>
      </c>
      <c r="YE38" s="25">
        <v>0.45961647994480498</v>
      </c>
      <c r="YF38" s="25">
        <v>13.7753416131536</v>
      </c>
      <c r="YG38" s="25">
        <v>23.6149810081113</v>
      </c>
      <c r="YH38" s="25">
        <v>20.556384186693901</v>
      </c>
      <c r="YI38" s="25">
        <v>59.196221086246297</v>
      </c>
      <c r="YJ38" s="25">
        <v>38.6398368995524</v>
      </c>
      <c r="YK38" s="25">
        <v>5.0098955924765702</v>
      </c>
      <c r="YL38" s="25">
        <v>3.4134562924887999</v>
      </c>
      <c r="YM38" s="25">
        <v>0.525471197457269</v>
      </c>
      <c r="YN38" s="25">
        <v>11.4873022569746</v>
      </c>
      <c r="YO38" s="25">
        <v>21.568257789967699</v>
      </c>
      <c r="YP38" s="25">
        <v>19.5628248974255</v>
      </c>
      <c r="YQ38" s="25">
        <v>62.952649133811498</v>
      </c>
      <c r="YR38" s="25">
        <v>43.389824236385998</v>
      </c>
      <c r="YS38" s="25">
        <v>6.2820424559954802</v>
      </c>
      <c r="YT38" s="25">
        <v>3.99179081924617</v>
      </c>
      <c r="YU38" s="25">
        <v>0.71980908809606003</v>
      </c>
      <c r="YV38" s="25">
        <v>10.965851167759</v>
      </c>
      <c r="YW38" s="25">
        <v>19.808799178225101</v>
      </c>
      <c r="YX38" s="25">
        <v>18.1636723695573</v>
      </c>
      <c r="YY38" s="25">
        <v>64.350904083201002</v>
      </c>
      <c r="YZ38" s="25">
        <v>46.187231713643698</v>
      </c>
      <c r="ZA38" s="25">
        <v>7.53232292936202</v>
      </c>
      <c r="ZB38" s="25">
        <v>4.87444557081486</v>
      </c>
      <c r="ZC38" s="25">
        <v>0.80164990377218404</v>
      </c>
      <c r="ZD38" s="25">
        <v>10.5530800523702</v>
      </c>
      <c r="ZE38" s="25">
        <v>19.9839016410474</v>
      </c>
      <c r="ZF38" s="25">
        <v>15.1711357976319</v>
      </c>
      <c r="ZG38" s="25">
        <v>64.294077463780397</v>
      </c>
      <c r="ZH38" s="25">
        <v>49.122941666148499</v>
      </c>
      <c r="ZI38" s="25">
        <v>8.0111818682681992</v>
      </c>
      <c r="ZJ38" s="25">
        <v>5.1689408428019501</v>
      </c>
      <c r="ZK38" s="25">
        <v>0.75134491932999004</v>
      </c>
      <c r="ZL38" s="25">
        <v>8.9042975843069492</v>
      </c>
      <c r="ZM38" s="25">
        <v>20.374022625399199</v>
      </c>
      <c r="ZN38" s="25">
        <v>15.5824842236078</v>
      </c>
      <c r="ZO38" s="25">
        <v>64.672906949649601</v>
      </c>
      <c r="ZP38" s="25">
        <v>49.090422726041801</v>
      </c>
      <c r="ZQ38" s="25">
        <v>9.1501725409355501</v>
      </c>
      <c r="ZR38" s="25">
        <v>6.0487728406442702</v>
      </c>
      <c r="ZS38" s="25">
        <v>0.81347420702693096</v>
      </c>
      <c r="ZT38" s="25">
        <v>7.7921599876947196</v>
      </c>
      <c r="ZU38" s="25">
        <v>17.720714616069799</v>
      </c>
      <c r="ZV38" s="25">
        <v>17.6728797934807</v>
      </c>
      <c r="ZW38" s="25">
        <v>67.332686065073403</v>
      </c>
      <c r="ZX38" s="25">
        <v>49.659806271592799</v>
      </c>
      <c r="ZY38" s="25">
        <v>10.8212648757341</v>
      </c>
      <c r="ZZ38" s="25">
        <v>7.15443933116204</v>
      </c>
      <c r="AAA38" s="25">
        <v>1.0785771024491</v>
      </c>
      <c r="AAB38" s="25">
        <v>7.51561405695261</v>
      </c>
      <c r="AAC38" s="25">
        <v>15.2733046138466</v>
      </c>
      <c r="AAD38" s="25">
        <v>18.030490747971101</v>
      </c>
      <c r="AAE38" s="25">
        <v>68.608805981226993</v>
      </c>
      <c r="AAF38" s="25">
        <v>50.5783152332559</v>
      </c>
      <c r="AAG38" s="25">
        <v>13.3064935759223</v>
      </c>
      <c r="AAH38" s="25">
        <v>8.6022753479737801</v>
      </c>
      <c r="AAI38" s="25">
        <v>1.37603613112976</v>
      </c>
      <c r="AAJ38" s="25">
        <v>7.4174120355353903</v>
      </c>
      <c r="AAK38" s="25">
        <v>14.151396438636599</v>
      </c>
      <c r="AAL38" s="25">
        <v>15.9134623272673</v>
      </c>
      <c r="AAM38" s="25">
        <v>67.7254280691171</v>
      </c>
      <c r="AAN38" s="25">
        <v>51.811965741849697</v>
      </c>
      <c r="AAO38" s="25">
        <v>16.525749144618999</v>
      </c>
      <c r="AAP38" s="25">
        <v>10.705763456711001</v>
      </c>
      <c r="AAQ38" s="25">
        <v>1.7466494685973299</v>
      </c>
      <c r="AAR38" s="25">
        <v>7.1917281743591204</v>
      </c>
      <c r="AAS38" s="25">
        <v>13.9130694633833</v>
      </c>
      <c r="AAT38" s="25">
        <v>13.841809333573799</v>
      </c>
      <c r="AAU38" s="25">
        <v>65.3969164780749</v>
      </c>
      <c r="AAV38" s="25">
        <v>51.5551071445011</v>
      </c>
      <c r="AAW38" s="25">
        <v>19.758377208107898</v>
      </c>
      <c r="AAX38" s="25">
        <v>13.4982858841827</v>
      </c>
      <c r="AAY38" s="25">
        <v>2.15009813812989</v>
      </c>
      <c r="AAZ38" s="5">
        <v>895.2</v>
      </c>
      <c r="ABA38" s="5">
        <v>734.97799999999995</v>
      </c>
      <c r="ABB38" s="5">
        <v>592.63900000000001</v>
      </c>
      <c r="ABC38" s="5">
        <v>490.26</v>
      </c>
      <c r="ABD38" s="5">
        <v>398.51600000000002</v>
      </c>
      <c r="ABE38" s="5">
        <v>320.23200000000003</v>
      </c>
      <c r="ABF38" s="5">
        <v>215.67500000000001</v>
      </c>
      <c r="ABG38" s="5">
        <v>164.078</v>
      </c>
      <c r="ABH38" s="5">
        <v>140.80500000000001</v>
      </c>
      <c r="ABI38" s="5">
        <v>134.49700000000001</v>
      </c>
      <c r="ABJ38" s="5">
        <v>120.378</v>
      </c>
      <c r="ABK38" s="5">
        <v>101.974</v>
      </c>
      <c r="ABL38" s="5">
        <v>71.084999999999994</v>
      </c>
      <c r="ABM38" s="5">
        <v>52.006999999999998</v>
      </c>
      <c r="ABN38" s="5">
        <v>36.462000000000003</v>
      </c>
      <c r="ABO38" s="5">
        <v>22.63</v>
      </c>
      <c r="ABP38" s="5">
        <v>11.52</v>
      </c>
      <c r="ABQ38" s="5">
        <v>4.2880000000000003</v>
      </c>
      <c r="ABR38" s="5">
        <v>0.88700000000000001</v>
      </c>
      <c r="ABS38" s="5">
        <v>0.10100000000000001</v>
      </c>
      <c r="ABT38" s="5">
        <v>7.0000000000000001E-3</v>
      </c>
      <c r="ABU38" s="5">
        <v>979.58799999999997</v>
      </c>
      <c r="ABV38" s="5">
        <v>875.34100000000001</v>
      </c>
      <c r="ABW38" s="5">
        <v>891.63900000000001</v>
      </c>
      <c r="ABX38" s="5">
        <v>803.71799999999996</v>
      </c>
      <c r="ABY38" s="5">
        <v>818.34299999999996</v>
      </c>
      <c r="ABZ38" s="5">
        <v>766.44899999999996</v>
      </c>
      <c r="ACA38" s="5">
        <v>771.49199999999996</v>
      </c>
      <c r="ACB38" s="5">
        <v>686.02</v>
      </c>
      <c r="ACC38" s="5">
        <v>533.14700000000005</v>
      </c>
      <c r="ACD38" s="5">
        <v>405</v>
      </c>
      <c r="ACE38" s="5">
        <v>333.827</v>
      </c>
      <c r="ACF38" s="5">
        <v>286.46300000000002</v>
      </c>
      <c r="ACG38" s="5">
        <v>222.416</v>
      </c>
      <c r="ACH38" s="5">
        <v>166.71199999999999</v>
      </c>
      <c r="ACI38" s="5">
        <v>98.402000000000001</v>
      </c>
      <c r="ACJ38" s="5">
        <v>63.206000000000003</v>
      </c>
      <c r="ACK38" s="5">
        <v>36.042000000000002</v>
      </c>
      <c r="ACL38" s="5">
        <v>17.036000000000001</v>
      </c>
      <c r="ACM38" s="5">
        <v>4.5830000000000002</v>
      </c>
      <c r="ACN38" s="5">
        <v>0.60599999999999998</v>
      </c>
      <c r="ACO38" s="5">
        <v>3.5000000000000003E-2</v>
      </c>
      <c r="ACP38" s="5">
        <v>1214.819</v>
      </c>
      <c r="ACQ38" s="5">
        <v>1369.1959999999999</v>
      </c>
      <c r="ACR38" s="5">
        <v>1414.4770000000001</v>
      </c>
      <c r="ACS38" s="5">
        <v>1147.404</v>
      </c>
      <c r="ACT38" s="5">
        <v>968.43399999999997</v>
      </c>
      <c r="ACU38" s="5">
        <v>841.78499999999997</v>
      </c>
      <c r="ACV38" s="5">
        <v>923.09100000000001</v>
      </c>
      <c r="ACW38" s="5">
        <v>1018.244</v>
      </c>
      <c r="ACX38" s="5">
        <v>1087.425</v>
      </c>
      <c r="ACY38" s="5">
        <v>956.34</v>
      </c>
      <c r="ACZ38" s="5">
        <v>724.74400000000003</v>
      </c>
      <c r="ADA38" s="5">
        <v>524.37199999999996</v>
      </c>
      <c r="ADB38" s="5">
        <v>398.82600000000002</v>
      </c>
      <c r="ADC38" s="5">
        <v>307.78399999999999</v>
      </c>
      <c r="ADD38" s="5">
        <v>210.84200000000001</v>
      </c>
      <c r="ADE38" s="5">
        <v>131.953</v>
      </c>
      <c r="ADF38" s="5">
        <v>60.819000000000003</v>
      </c>
      <c r="ADG38" s="5">
        <v>23.779</v>
      </c>
      <c r="ADH38" s="5">
        <v>5.69</v>
      </c>
      <c r="ADI38" s="5">
        <v>0.84399999999999997</v>
      </c>
      <c r="ADJ38" s="5">
        <v>6.4000000000000001E-2</v>
      </c>
      <c r="ADK38" s="5">
        <v>1218.442</v>
      </c>
      <c r="ADL38" s="5">
        <v>1200.3309999999999</v>
      </c>
      <c r="ADM38" s="5">
        <v>1155.604</v>
      </c>
      <c r="ADN38" s="5">
        <v>1132.588</v>
      </c>
      <c r="ADO38" s="5">
        <v>1209.434</v>
      </c>
      <c r="ADP38" s="5">
        <v>1354.8779999999999</v>
      </c>
      <c r="ADQ38" s="5">
        <v>1398.338</v>
      </c>
      <c r="ADR38" s="5">
        <v>1140.068</v>
      </c>
      <c r="ADS38" s="5">
        <v>966.77099999999996</v>
      </c>
      <c r="ADT38" s="5">
        <v>836.89</v>
      </c>
      <c r="ADU38" s="5">
        <v>903.13900000000001</v>
      </c>
      <c r="ADV38" s="5">
        <v>972.56299999999999</v>
      </c>
      <c r="ADW38" s="5">
        <v>1002.849</v>
      </c>
      <c r="ADX38" s="5">
        <v>831.76400000000001</v>
      </c>
      <c r="ADY38" s="5">
        <v>567.92700000000002</v>
      </c>
      <c r="ADZ38" s="5">
        <v>341.78399999999999</v>
      </c>
      <c r="AEA38" s="5">
        <v>186.745</v>
      </c>
      <c r="AEB38" s="5">
        <v>80.099000000000004</v>
      </c>
      <c r="AEC38" s="5">
        <v>20.606999999999999</v>
      </c>
      <c r="AED38" s="5">
        <v>2.8730000000000002</v>
      </c>
      <c r="AEE38" s="5">
        <v>0.17399999999999999</v>
      </c>
      <c r="AEF38" s="5">
        <v>861.90099999999995</v>
      </c>
      <c r="AEG38" s="5">
        <v>710.52</v>
      </c>
      <c r="AEH38" s="5">
        <v>576.57500000000005</v>
      </c>
      <c r="AEI38" s="5">
        <v>481.76799999999997</v>
      </c>
      <c r="AEJ38" s="5">
        <v>397.22500000000002</v>
      </c>
      <c r="AEK38" s="5">
        <v>325.25599999999997</v>
      </c>
      <c r="AEL38" s="5">
        <v>203.66800000000001</v>
      </c>
      <c r="AEM38" s="5">
        <v>161.809</v>
      </c>
      <c r="AEN38" s="5">
        <v>142.20500000000001</v>
      </c>
      <c r="AEO38" s="5">
        <v>141.00899999999999</v>
      </c>
      <c r="AEP38" s="5">
        <v>116.297</v>
      </c>
      <c r="AEQ38" s="5">
        <v>93.379000000000005</v>
      </c>
      <c r="AER38" s="5">
        <v>74.072000000000003</v>
      </c>
      <c r="AES38" s="5">
        <v>55.728000000000002</v>
      </c>
      <c r="AET38" s="5">
        <v>39.347000000000001</v>
      </c>
      <c r="AEU38" s="5">
        <v>24.132000000000001</v>
      </c>
      <c r="AEV38" s="5">
        <v>12.084</v>
      </c>
      <c r="AEW38" s="5">
        <v>4.4429999999999996</v>
      </c>
      <c r="AEX38" s="5">
        <v>0.999</v>
      </c>
      <c r="AEY38" s="5">
        <v>0.129</v>
      </c>
      <c r="AEZ38" s="5">
        <v>1.0999999999999999E-2</v>
      </c>
      <c r="AFA38" s="5">
        <v>939.50800000000004</v>
      </c>
      <c r="AFB38" s="5">
        <v>841.46600000000001</v>
      </c>
      <c r="AFC38" s="5">
        <v>858.22400000000005</v>
      </c>
      <c r="AFD38" s="5">
        <v>771.54399999999998</v>
      </c>
      <c r="AFE38" s="5">
        <v>785.15700000000004</v>
      </c>
      <c r="AFF38" s="5">
        <v>730.03399999999999</v>
      </c>
      <c r="AFG38" s="5">
        <v>749.35599999999999</v>
      </c>
      <c r="AFH38" s="5">
        <v>700.32500000000005</v>
      </c>
      <c r="AFI38" s="5">
        <v>561.88900000000001</v>
      </c>
      <c r="AFJ38" s="5">
        <v>428.86500000000001</v>
      </c>
      <c r="AFK38" s="5">
        <v>355.61099999999999</v>
      </c>
      <c r="AFL38" s="5">
        <v>309.44499999999999</v>
      </c>
      <c r="AFM38" s="5">
        <v>242.73</v>
      </c>
      <c r="AFN38" s="5">
        <v>190.50700000000001</v>
      </c>
      <c r="AFO38" s="5">
        <v>110.91800000000001</v>
      </c>
      <c r="AFP38" s="5">
        <v>83.021000000000001</v>
      </c>
      <c r="AFQ38" s="5">
        <v>48.881</v>
      </c>
      <c r="AFR38" s="5">
        <v>24.85</v>
      </c>
      <c r="AFS38" s="5">
        <v>6.9580000000000002</v>
      </c>
      <c r="AFT38" s="5">
        <v>1.1739999999999999</v>
      </c>
      <c r="AFU38" s="5">
        <v>0.129</v>
      </c>
      <c r="AFV38" s="5">
        <v>1160.5419999999999</v>
      </c>
      <c r="AFW38" s="5">
        <v>1307.4359999999999</v>
      </c>
      <c r="AFX38" s="5">
        <v>1343.981</v>
      </c>
      <c r="AFY38" s="5">
        <v>1100.904</v>
      </c>
      <c r="AFZ38" s="5">
        <v>940.13</v>
      </c>
      <c r="AGA38" s="5">
        <v>816.10400000000004</v>
      </c>
      <c r="AGB38" s="5">
        <v>913.78599999999994</v>
      </c>
      <c r="AGC38" s="5">
        <v>1028.79</v>
      </c>
      <c r="AGD38" s="5">
        <v>1113.413</v>
      </c>
      <c r="AGE38" s="5">
        <v>998.71400000000006</v>
      </c>
      <c r="AGF38" s="5">
        <v>765.38300000000004</v>
      </c>
      <c r="AGG38" s="5">
        <v>556.10199999999998</v>
      </c>
      <c r="AGH38" s="5">
        <v>428.52100000000002</v>
      </c>
      <c r="AGI38" s="5">
        <v>340.93799999999999</v>
      </c>
      <c r="AGJ38" s="5">
        <v>241.97200000000001</v>
      </c>
      <c r="AGK38" s="5">
        <v>163.10900000000001</v>
      </c>
      <c r="AGL38" s="5">
        <v>76.489999999999995</v>
      </c>
      <c r="AGM38" s="5">
        <v>36.627000000000002</v>
      </c>
      <c r="AGN38" s="5">
        <v>10.513</v>
      </c>
      <c r="AGO38" s="5">
        <v>2.008</v>
      </c>
      <c r="AGP38" s="5">
        <v>0.17299999999999999</v>
      </c>
      <c r="AGQ38" s="5">
        <v>1164.1289999999999</v>
      </c>
      <c r="AGR38" s="5">
        <v>1147.559</v>
      </c>
      <c r="AGS38" s="5">
        <v>1105.8119999999999</v>
      </c>
      <c r="AGT38" s="5">
        <v>1085.1300000000001</v>
      </c>
      <c r="AGU38" s="5">
        <v>1158.546</v>
      </c>
      <c r="AGV38" s="5">
        <v>1298.777</v>
      </c>
      <c r="AGW38" s="5">
        <v>1337.327</v>
      </c>
      <c r="AGX38" s="5">
        <v>1104.8879999999999</v>
      </c>
      <c r="AGY38" s="5">
        <v>949.904</v>
      </c>
      <c r="AGZ38" s="5">
        <v>822.73900000000003</v>
      </c>
      <c r="AHA38" s="5">
        <v>910.18200000000002</v>
      </c>
      <c r="AHB38" s="5">
        <v>1009.4690000000001</v>
      </c>
      <c r="AHC38" s="5">
        <v>1071.077</v>
      </c>
      <c r="AHD38" s="5">
        <v>928.62400000000002</v>
      </c>
      <c r="AHE38" s="5">
        <v>665.45299999999997</v>
      </c>
      <c r="AHF38" s="5">
        <v>424.02600000000001</v>
      </c>
      <c r="AHG38" s="5">
        <v>252.22200000000001</v>
      </c>
      <c r="AHH38" s="5">
        <v>123.667</v>
      </c>
      <c r="AHI38" s="5">
        <v>38.308</v>
      </c>
      <c r="AHJ38" s="5">
        <v>7.0830000000000002</v>
      </c>
      <c r="AHK38" s="5">
        <v>0.53500000000000003</v>
      </c>
      <c r="AHL38" s="5">
        <v>972.02800000000002</v>
      </c>
      <c r="AHM38" s="5">
        <v>795.74099999999999</v>
      </c>
      <c r="AHN38" s="5">
        <v>645.48800000000006</v>
      </c>
      <c r="AHO38" s="5">
        <v>1575.2619999999999</v>
      </c>
      <c r="AHP38" s="5">
        <v>1603.5</v>
      </c>
      <c r="AHQ38" s="5">
        <v>1496.4829999999999</v>
      </c>
      <c r="AHR38" s="5">
        <v>2248.308</v>
      </c>
      <c r="AHS38" s="5">
        <v>1908.5640000000001</v>
      </c>
      <c r="AHT38" s="5">
        <v>1657.8889999999999</v>
      </c>
      <c r="AHU38" s="5">
        <v>2217.7179999999998</v>
      </c>
      <c r="AHV38" s="5">
        <v>2367.98</v>
      </c>
      <c r="AHW38" s="5">
        <v>2653.6550000000002</v>
      </c>
      <c r="AHX38" s="25">
        <v>4.4138716419943202</v>
      </c>
      <c r="AHY38" s="25">
        <v>2.8370848887332198</v>
      </c>
      <c r="AHZ38" s="25">
        <v>0.37271924899832898</v>
      </c>
      <c r="AIA38" s="25">
        <v>6.9524369967574398</v>
      </c>
      <c r="AIB38" s="25">
        <v>4.4134604024056898</v>
      </c>
      <c r="AIC38" s="25">
        <v>0.66554300681558898</v>
      </c>
      <c r="AID38" s="25">
        <v>8.5560484443248193</v>
      </c>
      <c r="AIE38" s="25">
        <v>5.5643146330654103</v>
      </c>
      <c r="AIF38" s="25">
        <v>0.68409320518625405</v>
      </c>
      <c r="AIG38" s="25">
        <v>18.366292928507999</v>
      </c>
      <c r="AIH38" s="25">
        <v>12.297199420862</v>
      </c>
      <c r="AII38" s="25">
        <v>1.7580508389440099</v>
      </c>
      <c r="AIJ38" s="25">
        <v>4.7697519783238498</v>
      </c>
      <c r="AIK38" s="25">
        <v>3.0948837968623102</v>
      </c>
      <c r="AIL38" s="25">
        <v>0.39945217212576301</v>
      </c>
      <c r="AIM38" s="25">
        <v>8.1135007788946094</v>
      </c>
      <c r="AIN38" s="25">
        <v>5.3364577593828901</v>
      </c>
      <c r="AIO38" s="25">
        <v>0.93806003071645505</v>
      </c>
      <c r="AIP38" s="25">
        <v>9.7436420414883198</v>
      </c>
      <c r="AIQ38" s="25">
        <v>6.5326972802195398</v>
      </c>
      <c r="AIR38" s="25">
        <v>0.94271265902951396</v>
      </c>
      <c r="AIS38" s="25">
        <v>21.143621641969901</v>
      </c>
      <c r="AIT38" s="25">
        <v>14.6934709475325</v>
      </c>
      <c r="AIU38" s="25">
        <v>2.54021915807557</v>
      </c>
      <c r="AIV38" s="31">
        <v>56.674357115129702</v>
      </c>
      <c r="AIW38" s="25">
        <v>52.576008622785601</v>
      </c>
      <c r="AIX38" s="25">
        <v>49.527518665079</v>
      </c>
      <c r="AIY38" s="25">
        <v>47.797478456253799</v>
      </c>
      <c r="AIZ38" s="25">
        <v>48.598986165594603</v>
      </c>
      <c r="AJA38" s="26">
        <v>48.566287339688401</v>
      </c>
      <c r="AJB38" s="25">
        <v>76.446641991646402</v>
      </c>
      <c r="AJC38" s="25">
        <v>90.200820905719397</v>
      </c>
      <c r="AJD38" s="25">
        <v>101.907954800304</v>
      </c>
      <c r="AJE38" s="25">
        <v>109.216057477852</v>
      </c>
      <c r="AJF38" s="25">
        <v>105.76560930564099</v>
      </c>
      <c r="AJG38" s="25">
        <v>105.90414766639999</v>
      </c>
      <c r="AJH38" s="25">
        <v>107.97356799469399</v>
      </c>
      <c r="AJI38" s="25">
        <v>106.339625142252</v>
      </c>
      <c r="AJJ38" s="25">
        <v>100.397279103464</v>
      </c>
      <c r="AJK38" s="25">
        <v>88.981497704503397</v>
      </c>
      <c r="AJL38" s="25">
        <v>79.709737213534595</v>
      </c>
      <c r="AJM38" s="25">
        <v>74.469905872113003</v>
      </c>
      <c r="AJN38" s="25">
        <v>68.929702209038794</v>
      </c>
      <c r="AJO38" s="25">
        <v>58.849550218992398</v>
      </c>
      <c r="AJP38" s="25">
        <v>55.397972141475101</v>
      </c>
      <c r="AJQ38" s="25">
        <v>55.535321361962502</v>
      </c>
      <c r="AJR38" s="25">
        <v>54.624254137600403</v>
      </c>
      <c r="AJS38" s="25">
        <v>48.516279156538303</v>
      </c>
      <c r="AJT38" s="25">
        <v>45.753884752581797</v>
      </c>
      <c r="AJU38" s="25">
        <v>47.655028326945697</v>
      </c>
      <c r="AJV38" s="25">
        <v>52.912408390885098</v>
      </c>
      <c r="AJW38" s="25">
        <v>58.281275310091701</v>
      </c>
      <c r="AJX38" s="25">
        <v>60.475099267084602</v>
      </c>
      <c r="AJY38" s="25">
        <v>59.569142602448999</v>
      </c>
      <c r="AJZ38" s="25">
        <v>57.020085274810903</v>
      </c>
      <c r="AKA38" s="25">
        <v>56.410881663866803</v>
      </c>
      <c r="AKB38" s="25">
        <v>58.3967488687396</v>
      </c>
      <c r="AKC38" s="25">
        <v>63.990745989946198</v>
      </c>
      <c r="AKD38" s="25">
        <v>69.159194505257105</v>
      </c>
      <c r="AKE38" s="25">
        <v>71.941837165728202</v>
      </c>
      <c r="AKF38" s="25">
        <v>73.161230378266893</v>
      </c>
      <c r="AKG38" s="25">
        <v>101.807675863283</v>
      </c>
      <c r="AKH38" s="25">
        <v>100.35148121458001</v>
      </c>
      <c r="AKI38" s="25">
        <v>94.342741702407196</v>
      </c>
      <c r="AKJ38" s="25">
        <v>82.968205560568805</v>
      </c>
      <c r="AKK38" s="25">
        <v>73.706449603985504</v>
      </c>
      <c r="AKL38" s="25">
        <v>68.617880307640306</v>
      </c>
      <c r="AKM38" s="25">
        <v>63.163360659101699</v>
      </c>
      <c r="AKN38" s="25">
        <v>52.508608456936798</v>
      </c>
      <c r="AKO38" s="25">
        <v>47.823182571288797</v>
      </c>
      <c r="AKP38" s="25">
        <v>47.495792611100804</v>
      </c>
      <c r="AKQ38" s="25">
        <v>45.271384248276398</v>
      </c>
      <c r="AKR38" s="25">
        <v>37.890772067384503</v>
      </c>
      <c r="AKS38" s="25">
        <v>33.215734255796299</v>
      </c>
      <c r="AKT38" s="25">
        <v>31.8474302623233</v>
      </c>
      <c r="AKU38" s="25">
        <v>32.271854353894497</v>
      </c>
      <c r="AKV38" s="25">
        <v>32.440608033163201</v>
      </c>
      <c r="AKW38" s="25">
        <v>31.277523268590802</v>
      </c>
      <c r="AKX38" s="25">
        <v>29.153935103400499</v>
      </c>
      <c r="AKY38" s="25">
        <v>27.053977392309999</v>
      </c>
      <c r="AKZ38" s="25">
        <v>25.9284160710856</v>
      </c>
      <c r="ALA38" s="25">
        <v>25.717879660778198</v>
      </c>
      <c r="ALB38" s="25">
        <v>26.158125505623602</v>
      </c>
      <c r="ALC38" s="25">
        <v>26.301371539449701</v>
      </c>
      <c r="ALD38" s="25">
        <v>25.867982548049401</v>
      </c>
      <c r="ALE38" s="25">
        <v>25.240689710015499</v>
      </c>
      <c r="ALF38" s="25">
        <v>6.1658921314111099</v>
      </c>
      <c r="ALG38" s="25">
        <v>5.9881439276722599</v>
      </c>
      <c r="ALH38" s="25">
        <v>6.0545374010565904</v>
      </c>
      <c r="ALI38" s="25">
        <v>6.0132921439345504</v>
      </c>
      <c r="ALJ38" s="25">
        <v>6.0032876095491101</v>
      </c>
      <c r="ALK38" s="25">
        <v>5.8520255644727603</v>
      </c>
      <c r="ALL38" s="25">
        <v>5.7663415499370299</v>
      </c>
      <c r="ALM38" s="25">
        <v>6.3409417620555697</v>
      </c>
      <c r="ALN38" s="25">
        <v>7.5747895701862298</v>
      </c>
      <c r="ALO38" s="25">
        <v>8.0395287508617397</v>
      </c>
      <c r="ALP38" s="25">
        <v>9.3528698893239408</v>
      </c>
      <c r="ALQ38" s="25">
        <v>10.6255070891538</v>
      </c>
      <c r="ALR38" s="25">
        <v>12.5381504967854</v>
      </c>
      <c r="ALS38" s="25">
        <v>15.8075980646224</v>
      </c>
      <c r="ALT38" s="25">
        <v>20.640554036990601</v>
      </c>
      <c r="ALU38" s="25">
        <v>25.8406672769285</v>
      </c>
      <c r="ALV38" s="25">
        <v>29.197575998493701</v>
      </c>
      <c r="ALW38" s="25">
        <v>30.415207499048599</v>
      </c>
      <c r="ALX38" s="25">
        <v>29.9661078825009</v>
      </c>
      <c r="ALY38" s="25">
        <v>30.482465592781299</v>
      </c>
      <c r="ALZ38" s="25">
        <v>32.678869207961398</v>
      </c>
      <c r="AMA38" s="25">
        <v>37.832620484322597</v>
      </c>
      <c r="AMB38" s="25">
        <v>42.857822965807401</v>
      </c>
      <c r="AMC38" s="25">
        <v>46.073854617678798</v>
      </c>
      <c r="AMD38" s="25">
        <v>47.920540668251398</v>
      </c>
    </row>
    <row r="39" spans="1:1018">
      <c r="A39" s="121" t="s">
        <v>1028</v>
      </c>
      <c r="B39" s="122">
        <v>7645.2449999999999</v>
      </c>
      <c r="C39" s="122">
        <v>8155.8289999999997</v>
      </c>
      <c r="D39" s="122">
        <v>8687.473</v>
      </c>
      <c r="E39" s="122">
        <v>9236.1779999999999</v>
      </c>
      <c r="F39" s="122">
        <v>9797.3870000000006</v>
      </c>
      <c r="G39" s="122">
        <v>10365.838</v>
      </c>
      <c r="H39" s="122">
        <v>10942.066000000001</v>
      </c>
      <c r="I39" s="122">
        <v>11521.023999999999</v>
      </c>
      <c r="J39" s="122">
        <v>12085.38</v>
      </c>
      <c r="K39" s="122">
        <v>12613.215</v>
      </c>
      <c r="L39" s="122">
        <v>13089.709000000001</v>
      </c>
      <c r="M39" s="122">
        <v>13512.194</v>
      </c>
      <c r="N39" s="122">
        <v>13888.081</v>
      </c>
      <c r="O39" s="122">
        <v>14226.094999999999</v>
      </c>
      <c r="P39" s="122">
        <v>14539.611999999999</v>
      </c>
      <c r="Q39" s="122">
        <v>14842.127</v>
      </c>
      <c r="R39" s="122">
        <v>15139.848</v>
      </c>
      <c r="S39" s="122">
        <v>15442.084999999999</v>
      </c>
      <c r="T39" s="122">
        <v>15770.054</v>
      </c>
      <c r="U39" s="122">
        <v>16149.281999999999</v>
      </c>
      <c r="V39" s="122">
        <v>16601.734</v>
      </c>
      <c r="W39" s="122">
        <v>17122.544999999998</v>
      </c>
      <c r="X39" s="122">
        <v>17716.669999999998</v>
      </c>
      <c r="Y39" s="122">
        <v>18425.330999999998</v>
      </c>
      <c r="Z39" s="122">
        <v>19300.241000000002</v>
      </c>
      <c r="AA39" s="122">
        <v>20370.031999999999</v>
      </c>
      <c r="AB39" s="122">
        <v>21658.101999999999</v>
      </c>
      <c r="AC39" s="122">
        <v>23131.600999999999</v>
      </c>
      <c r="AD39" s="122">
        <v>24693.061000000002</v>
      </c>
      <c r="AE39" s="122">
        <v>26208.777999999998</v>
      </c>
      <c r="AF39" s="122">
        <v>27581.217000000001</v>
      </c>
      <c r="AG39" s="122">
        <v>28770.276000000002</v>
      </c>
      <c r="AH39" s="122">
        <v>29797.593000000001</v>
      </c>
      <c r="AI39" s="122">
        <v>30702.931</v>
      </c>
      <c r="AJ39" s="122">
        <v>31553.626</v>
      </c>
      <c r="AK39" s="122">
        <v>32397.687000000002</v>
      </c>
      <c r="AL39" s="122">
        <v>33245.112999999998</v>
      </c>
      <c r="AM39" s="122">
        <v>34074.258000000002</v>
      </c>
      <c r="AN39" s="122">
        <v>34864.826000000001</v>
      </c>
      <c r="AO39" s="122">
        <v>35586.159</v>
      </c>
      <c r="AP39" s="122">
        <v>36217.942000000003</v>
      </c>
      <c r="AQ39" s="122">
        <v>36753.748</v>
      </c>
      <c r="AR39" s="122">
        <v>37206.705000000002</v>
      </c>
      <c r="AS39" s="122">
        <v>37599.620999999999</v>
      </c>
      <c r="AT39" s="122">
        <v>37964.671000000002</v>
      </c>
      <c r="AU39" s="122">
        <v>38325.474999999999</v>
      </c>
      <c r="AV39" s="122">
        <v>38690.879000000001</v>
      </c>
      <c r="AW39" s="122">
        <v>39055.519</v>
      </c>
      <c r="AX39" s="122">
        <v>39411.445</v>
      </c>
      <c r="AY39" s="122">
        <v>39744.81</v>
      </c>
      <c r="AZ39" s="122">
        <v>40045.856</v>
      </c>
      <c r="BA39" s="122">
        <v>40314.036</v>
      </c>
      <c r="BB39" s="122">
        <v>40554.743999999999</v>
      </c>
      <c r="BC39" s="122">
        <v>40771.224999999999</v>
      </c>
      <c r="BD39" s="122">
        <v>40968.28</v>
      </c>
      <c r="BE39" s="122">
        <v>41149.798000000003</v>
      </c>
      <c r="BF39" s="122">
        <v>41316.718999999997</v>
      </c>
      <c r="BG39" s="122">
        <v>41469.095000000001</v>
      </c>
      <c r="BH39" s="122">
        <v>41608.648999999998</v>
      </c>
      <c r="BI39" s="122">
        <v>41737.228999999999</v>
      </c>
      <c r="BJ39" s="122">
        <v>41856.194000000003</v>
      </c>
      <c r="BK39" s="122">
        <v>41967.048000000003</v>
      </c>
      <c r="BL39" s="122">
        <v>42070.226999999999</v>
      </c>
      <c r="BM39" s="122">
        <v>42164.696000000004</v>
      </c>
      <c r="BN39" s="122">
        <v>42248.644</v>
      </c>
      <c r="BO39" s="122">
        <v>42320.991999999998</v>
      </c>
      <c r="BP39" s="122">
        <v>42381.603000000003</v>
      </c>
      <c r="BQ39" s="122">
        <v>42431.692000000003</v>
      </c>
      <c r="BR39" s="122">
        <v>42473.531000000003</v>
      </c>
      <c r="BS39" s="122">
        <v>42510.040999999997</v>
      </c>
      <c r="BT39" s="122">
        <v>42543.409</v>
      </c>
      <c r="BU39" s="122">
        <v>42574.559000000001</v>
      </c>
      <c r="BV39" s="122">
        <v>42603.152999999998</v>
      </c>
      <c r="BW39" s="122">
        <v>42628.366999999998</v>
      </c>
      <c r="BX39" s="122">
        <v>42648.767999999996</v>
      </c>
      <c r="BY39" s="122">
        <v>42663.394</v>
      </c>
      <c r="BZ39" s="122">
        <v>42672.27</v>
      </c>
      <c r="CA39" s="122">
        <v>42675.92</v>
      </c>
      <c r="CB39" s="122">
        <v>42674.277999999998</v>
      </c>
      <c r="CC39" s="122">
        <v>42667.260999999999</v>
      </c>
      <c r="CD39" s="122">
        <v>42654.955999999998</v>
      </c>
      <c r="CE39" s="122">
        <v>42637.487000000001</v>
      </c>
      <c r="CF39" s="122">
        <v>42615.154999999999</v>
      </c>
      <c r="CG39" s="122">
        <v>42588.521999999997</v>
      </c>
      <c r="CH39" s="122">
        <v>42558.322999999997</v>
      </c>
      <c r="CI39" s="122">
        <v>42525.156999999999</v>
      </c>
      <c r="CJ39" s="122">
        <v>42489.377999999997</v>
      </c>
      <c r="CK39" s="122">
        <v>42451.317000000003</v>
      </c>
      <c r="CL39" s="122">
        <v>42411.76</v>
      </c>
      <c r="CM39" s="122">
        <v>42371.692999999999</v>
      </c>
      <c r="CN39" s="122">
        <v>42331.822999999997</v>
      </c>
      <c r="CO39" s="122">
        <v>42292.536</v>
      </c>
      <c r="CP39" s="122">
        <v>42253.913999999997</v>
      </c>
      <c r="CQ39" s="122">
        <v>42216.158000000003</v>
      </c>
      <c r="CR39" s="122">
        <v>42179.317000000003</v>
      </c>
      <c r="CS39" s="122">
        <v>42143.373</v>
      </c>
      <c r="CT39" s="122">
        <v>42108.398000000001</v>
      </c>
      <c r="CU39" s="122">
        <v>42074.381999999998</v>
      </c>
      <c r="CV39" s="122">
        <v>42041.019</v>
      </c>
      <c r="CW39" s="122">
        <v>42007.86</v>
      </c>
      <c r="CX39" s="122">
        <v>41974.500999999997</v>
      </c>
      <c r="CY39" s="122">
        <v>41940.828000000001</v>
      </c>
      <c r="CZ39" s="122">
        <v>41906.688000000002</v>
      </c>
      <c r="DA39" s="122">
        <v>41871.667000000001</v>
      </c>
      <c r="DB39" s="122">
        <v>41835.296999999999</v>
      </c>
      <c r="DC39" s="122">
        <v>41797.224000000002</v>
      </c>
      <c r="DD39" s="122">
        <v>41757.201999999997</v>
      </c>
      <c r="DE39" s="122">
        <v>41715.231</v>
      </c>
      <c r="DF39" s="122">
        <v>41671.201000000001</v>
      </c>
      <c r="DG39" s="122">
        <v>41625.07</v>
      </c>
      <c r="DH39" s="122">
        <v>41576.836000000003</v>
      </c>
      <c r="DI39" s="122">
        <v>41526.517999999996</v>
      </c>
      <c r="DJ39" s="122">
        <v>41474.15</v>
      </c>
      <c r="DK39" s="122">
        <v>41419.834000000003</v>
      </c>
      <c r="DL39" s="122">
        <v>41363.656000000003</v>
      </c>
      <c r="DM39" s="122">
        <v>41305.796999999999</v>
      </c>
      <c r="DN39" s="122">
        <v>41246.455999999998</v>
      </c>
      <c r="DO39" s="122">
        <v>41185.887999999999</v>
      </c>
      <c r="DP39" s="122">
        <v>41124.364000000001</v>
      </c>
      <c r="DQ39" s="122">
        <v>41062.256000000001</v>
      </c>
      <c r="DR39" s="122">
        <v>40999.968999999997</v>
      </c>
      <c r="DS39" s="122">
        <v>6172.3050000000003</v>
      </c>
      <c r="DT39" s="122">
        <v>6534.56</v>
      </c>
      <c r="DU39" s="122">
        <v>6927.1329999999998</v>
      </c>
      <c r="DV39" s="122">
        <v>7337.2209999999995</v>
      </c>
      <c r="DW39" s="122">
        <v>7747.14</v>
      </c>
      <c r="DX39" s="122">
        <v>8143.33</v>
      </c>
      <c r="DY39" s="122">
        <v>8523.1859999999997</v>
      </c>
      <c r="DZ39" s="122">
        <v>8888.0869999999995</v>
      </c>
      <c r="EA39" s="122">
        <v>9233.5480000000007</v>
      </c>
      <c r="EB39" s="122">
        <v>9555.4599999999991</v>
      </c>
      <c r="EC39" s="122">
        <v>9852.2240000000002</v>
      </c>
      <c r="ED39" s="122">
        <v>10119.834000000001</v>
      </c>
      <c r="EE39" s="122">
        <v>10361.679</v>
      </c>
      <c r="EF39" s="122">
        <v>10592.741</v>
      </c>
      <c r="EG39" s="122">
        <v>10833.593999999999</v>
      </c>
      <c r="EH39" s="122">
        <v>11099.081</v>
      </c>
      <c r="EI39" s="122">
        <v>11397.817999999999</v>
      </c>
      <c r="EJ39" s="122">
        <v>11726.677</v>
      </c>
      <c r="EK39" s="122">
        <v>12074.704</v>
      </c>
      <c r="EL39" s="122">
        <v>12424.843999999999</v>
      </c>
      <c r="EM39" s="122">
        <v>12766.346</v>
      </c>
      <c r="EN39" s="122">
        <v>13093.618</v>
      </c>
      <c r="EO39" s="122">
        <v>13415.284</v>
      </c>
      <c r="EP39" s="122">
        <v>13751.534</v>
      </c>
      <c r="EQ39" s="122">
        <v>14130.222</v>
      </c>
      <c r="ER39" s="122">
        <v>14570.382</v>
      </c>
      <c r="ES39" s="122">
        <v>15075.924000000001</v>
      </c>
      <c r="ET39" s="122">
        <v>15637.387000000001</v>
      </c>
      <c r="EU39" s="122">
        <v>16243.241</v>
      </c>
      <c r="EV39" s="122">
        <v>16876.138999999999</v>
      </c>
      <c r="EW39" s="122">
        <v>17520.760999999999</v>
      </c>
      <c r="EX39" s="122">
        <v>18177.263999999999</v>
      </c>
      <c r="EY39" s="122">
        <v>18841.813999999998</v>
      </c>
      <c r="EZ39" s="122">
        <v>19489.830000000002</v>
      </c>
      <c r="FA39" s="122">
        <v>20090.628000000001</v>
      </c>
      <c r="FB39" s="122">
        <v>20623.375</v>
      </c>
      <c r="FC39" s="122">
        <v>21075.556</v>
      </c>
      <c r="FD39" s="122">
        <v>21454.963</v>
      </c>
      <c r="FE39" s="122">
        <v>21786.809000000001</v>
      </c>
      <c r="FF39" s="122">
        <v>22108.2</v>
      </c>
      <c r="FG39" s="122">
        <v>22446.152999999998</v>
      </c>
      <c r="FH39" s="122">
        <v>22808.762999999999</v>
      </c>
      <c r="FI39" s="122">
        <v>23188.22</v>
      </c>
      <c r="FJ39" s="122">
        <v>23576.223999999998</v>
      </c>
      <c r="FK39" s="122">
        <v>23958.579000000002</v>
      </c>
      <c r="FL39" s="122">
        <v>24324.968000000001</v>
      </c>
      <c r="FM39" s="122">
        <v>24674.364000000001</v>
      </c>
      <c r="FN39" s="122">
        <v>25011.187000000002</v>
      </c>
      <c r="FO39" s="122">
        <v>25336.517</v>
      </c>
      <c r="FP39" s="122">
        <v>25652.58</v>
      </c>
      <c r="FQ39" s="122">
        <v>25961.028999999999</v>
      </c>
      <c r="FR39" s="122">
        <v>26261.97</v>
      </c>
      <c r="FS39" s="122">
        <v>26554.922999999999</v>
      </c>
      <c r="FT39" s="122">
        <v>26840.561000000002</v>
      </c>
      <c r="FU39" s="122">
        <v>27119.695</v>
      </c>
      <c r="FV39" s="122">
        <v>27392.955000000002</v>
      </c>
      <c r="FW39" s="122">
        <v>27660.62</v>
      </c>
      <c r="FX39" s="122">
        <v>27922.921999999999</v>
      </c>
      <c r="FY39" s="122">
        <v>28180.431</v>
      </c>
      <c r="FZ39" s="122">
        <v>28433.816999999999</v>
      </c>
      <c r="GA39" s="122">
        <v>28683.483</v>
      </c>
      <c r="GB39" s="122">
        <v>28929.759999999998</v>
      </c>
      <c r="GC39" s="122">
        <v>29172.484</v>
      </c>
      <c r="GD39" s="122">
        <v>29411.030999999999</v>
      </c>
      <c r="GE39" s="122">
        <v>29644.545999999998</v>
      </c>
      <c r="GF39" s="122">
        <v>29872.306</v>
      </c>
      <c r="GG39" s="122">
        <v>30094.047999999999</v>
      </c>
      <c r="GH39" s="122">
        <v>30309.719000000001</v>
      </c>
      <c r="GI39" s="122">
        <v>30519.32</v>
      </c>
      <c r="GJ39" s="122">
        <v>30722.904999999999</v>
      </c>
      <c r="GK39" s="122">
        <v>30920.449000000001</v>
      </c>
      <c r="GL39" s="122">
        <v>31111.829000000002</v>
      </c>
      <c r="GM39" s="122">
        <v>31296.742999999999</v>
      </c>
      <c r="GN39" s="122">
        <v>31474.485000000001</v>
      </c>
      <c r="GO39" s="122">
        <v>31644.249</v>
      </c>
      <c r="GP39" s="122">
        <v>31805.481</v>
      </c>
      <c r="GQ39" s="122">
        <v>31957.945</v>
      </c>
      <c r="GR39" s="122">
        <v>32101.732</v>
      </c>
      <c r="GS39" s="122">
        <v>32236.763999999999</v>
      </c>
      <c r="GT39" s="122">
        <v>32363.044999999998</v>
      </c>
      <c r="GU39" s="122">
        <v>32480.690999999999</v>
      </c>
      <c r="GV39" s="122">
        <v>32589.775000000001</v>
      </c>
      <c r="GW39" s="122">
        <v>32690.546999999999</v>
      </c>
      <c r="GX39" s="122">
        <v>32783.498</v>
      </c>
      <c r="GY39" s="122">
        <v>32869.205000000002</v>
      </c>
      <c r="GZ39" s="122">
        <v>32948.292999999998</v>
      </c>
      <c r="HA39" s="122">
        <v>33021.082999999999</v>
      </c>
      <c r="HB39" s="122">
        <v>33087.963000000003</v>
      </c>
      <c r="HC39" s="122">
        <v>33149.758000000002</v>
      </c>
      <c r="HD39" s="122">
        <v>33207.351999999999</v>
      </c>
      <c r="HE39" s="122">
        <v>33261.531000000003</v>
      </c>
      <c r="HF39" s="122">
        <v>33312.728000000003</v>
      </c>
      <c r="HG39" s="122">
        <v>33361.233999999997</v>
      </c>
      <c r="HH39" s="122">
        <v>33407.489000000001</v>
      </c>
      <c r="HI39" s="122">
        <v>33451.826999999997</v>
      </c>
      <c r="HJ39" s="122">
        <v>33494.569000000003</v>
      </c>
      <c r="HK39" s="122">
        <v>33535.962</v>
      </c>
      <c r="HL39" s="122">
        <v>33576.182000000001</v>
      </c>
      <c r="HM39" s="122">
        <v>33615.296999999999</v>
      </c>
      <c r="HN39" s="122">
        <v>33653.258999999998</v>
      </c>
      <c r="HO39" s="122">
        <v>33690.076999999997</v>
      </c>
      <c r="HP39" s="122">
        <v>33725.79</v>
      </c>
      <c r="HQ39" s="122">
        <v>33760.364999999998</v>
      </c>
      <c r="HR39" s="122">
        <v>33793.673999999999</v>
      </c>
      <c r="HS39" s="122">
        <v>33825.434000000001</v>
      </c>
      <c r="HT39" s="122">
        <v>33855.459000000003</v>
      </c>
      <c r="HU39" s="122">
        <v>33883.635999999999</v>
      </c>
      <c r="HV39" s="122">
        <v>33909.904999999999</v>
      </c>
      <c r="HW39" s="122">
        <v>33934.059000000001</v>
      </c>
      <c r="HX39" s="122">
        <v>33955.881000000001</v>
      </c>
      <c r="HY39" s="122">
        <v>33975.190999999999</v>
      </c>
      <c r="HZ39" s="122">
        <v>33991.860999999997</v>
      </c>
      <c r="IA39" s="122">
        <v>34005.781999999999</v>
      </c>
      <c r="IB39" s="122">
        <v>34016.934999999998</v>
      </c>
      <c r="IC39" s="122">
        <v>34025.252999999997</v>
      </c>
      <c r="ID39" s="122">
        <v>34030.697999999997</v>
      </c>
      <c r="IE39" s="122">
        <v>34033.211000000003</v>
      </c>
      <c r="IF39" s="122">
        <v>34032.69</v>
      </c>
      <c r="IG39" s="122">
        <v>34029.084000000003</v>
      </c>
      <c r="IH39" s="122">
        <v>34022.254000000001</v>
      </c>
      <c r="II39" s="122">
        <v>34012.087</v>
      </c>
      <c r="IJ39" s="122">
        <v>13817.55</v>
      </c>
      <c r="IK39" s="122">
        <v>14690.388999999999</v>
      </c>
      <c r="IL39" s="122">
        <v>15614.606</v>
      </c>
      <c r="IM39" s="122">
        <v>16573.399000000001</v>
      </c>
      <c r="IN39" s="122">
        <v>17544.526999999998</v>
      </c>
      <c r="IO39" s="122">
        <v>18509.168000000001</v>
      </c>
      <c r="IP39" s="122">
        <v>19465.252</v>
      </c>
      <c r="IQ39" s="122">
        <v>20409.111000000001</v>
      </c>
      <c r="IR39" s="122">
        <v>21318.928</v>
      </c>
      <c r="IS39" s="122">
        <v>22168.674999999999</v>
      </c>
      <c r="IT39" s="122">
        <v>22941.933000000001</v>
      </c>
      <c r="IU39" s="122">
        <v>23632.027999999998</v>
      </c>
      <c r="IV39" s="122">
        <v>24249.759999999998</v>
      </c>
      <c r="IW39" s="122">
        <v>24818.835999999999</v>
      </c>
      <c r="IX39" s="122">
        <v>25373.205999999998</v>
      </c>
      <c r="IY39" s="122">
        <v>25941.207999999999</v>
      </c>
      <c r="IZ39" s="122">
        <v>26537.666000000001</v>
      </c>
      <c r="JA39" s="122">
        <v>27168.761999999999</v>
      </c>
      <c r="JB39" s="122">
        <v>27844.758000000002</v>
      </c>
      <c r="JC39" s="122">
        <v>28574.126</v>
      </c>
      <c r="JD39" s="122">
        <v>29368.080000000002</v>
      </c>
      <c r="JE39" s="122">
        <v>30216.163</v>
      </c>
      <c r="JF39" s="122">
        <v>31131.954000000002</v>
      </c>
      <c r="JG39" s="122">
        <v>32176.865000000002</v>
      </c>
      <c r="JH39" s="122">
        <v>33430.463000000003</v>
      </c>
      <c r="JI39" s="122">
        <v>34940.413999999997</v>
      </c>
      <c r="JJ39" s="122">
        <v>36734.025999999998</v>
      </c>
      <c r="JK39" s="122">
        <v>38768.987999999998</v>
      </c>
      <c r="JL39" s="122">
        <v>40936.302000000003</v>
      </c>
      <c r="JM39" s="122">
        <v>43084.917000000001</v>
      </c>
      <c r="JN39" s="122">
        <v>45101.978000000003</v>
      </c>
      <c r="JO39" s="122">
        <v>46947.54</v>
      </c>
      <c r="JP39" s="122">
        <v>48639.406999999999</v>
      </c>
      <c r="JQ39" s="122">
        <v>50192.760999999999</v>
      </c>
      <c r="JR39" s="122">
        <v>51644.254000000001</v>
      </c>
      <c r="JS39" s="122">
        <v>53021.061999999998</v>
      </c>
      <c r="JT39" s="122">
        <v>54320.669000000002</v>
      </c>
      <c r="JU39" s="122">
        <v>55529.220999999998</v>
      </c>
      <c r="JV39" s="122">
        <v>56651.635000000002</v>
      </c>
      <c r="JW39" s="122">
        <v>57694.358999999997</v>
      </c>
      <c r="JX39" s="122">
        <v>58664.095000000001</v>
      </c>
      <c r="JY39" s="122">
        <v>59562.510999999999</v>
      </c>
      <c r="JZ39" s="122">
        <v>60394.925000000003</v>
      </c>
      <c r="KA39" s="122">
        <v>61175.845000000001</v>
      </c>
      <c r="KB39" s="122">
        <v>61923.25</v>
      </c>
      <c r="KC39" s="122">
        <v>62650.442999999999</v>
      </c>
      <c r="KD39" s="122">
        <v>63365.243000000002</v>
      </c>
      <c r="KE39" s="122">
        <v>64066.705999999998</v>
      </c>
      <c r="KF39" s="122">
        <v>64747.962</v>
      </c>
      <c r="KG39" s="122">
        <v>65397.39</v>
      </c>
      <c r="KH39" s="122">
        <v>66006.884999999995</v>
      </c>
      <c r="KI39" s="122">
        <v>66576.005999999994</v>
      </c>
      <c r="KJ39" s="122">
        <v>67109.667000000001</v>
      </c>
      <c r="KK39" s="122">
        <v>67611.785999999993</v>
      </c>
      <c r="KL39" s="122">
        <v>68087.975000000006</v>
      </c>
      <c r="KM39" s="122">
        <v>68542.752999999997</v>
      </c>
      <c r="KN39" s="122">
        <v>68977.339000000007</v>
      </c>
      <c r="KO39" s="122">
        <v>69392.017000000007</v>
      </c>
      <c r="KP39" s="122">
        <v>69789.08</v>
      </c>
      <c r="KQ39" s="122">
        <v>70171.046000000002</v>
      </c>
      <c r="KR39" s="122">
        <v>70539.676999999996</v>
      </c>
      <c r="KS39" s="122">
        <v>70896.808000000005</v>
      </c>
      <c r="KT39" s="122">
        <v>71242.710999999996</v>
      </c>
      <c r="KU39" s="122">
        <v>71575.726999999999</v>
      </c>
      <c r="KV39" s="122">
        <v>71893.19</v>
      </c>
      <c r="KW39" s="122">
        <v>72193.297999999995</v>
      </c>
      <c r="KX39" s="122">
        <v>72475.650999999998</v>
      </c>
      <c r="KY39" s="122">
        <v>72741.410999999993</v>
      </c>
      <c r="KZ39" s="122">
        <v>72992.850999999995</v>
      </c>
      <c r="LA39" s="122">
        <v>73232.945999999996</v>
      </c>
      <c r="LB39" s="122">
        <v>73463.857999999993</v>
      </c>
      <c r="LC39" s="122">
        <v>73686.388000000006</v>
      </c>
      <c r="LD39" s="122">
        <v>73899.895999999993</v>
      </c>
      <c r="LE39" s="122">
        <v>74102.851999999999</v>
      </c>
      <c r="LF39" s="122">
        <v>74293.017000000007</v>
      </c>
      <c r="LG39" s="122">
        <v>74468.875</v>
      </c>
      <c r="LH39" s="122">
        <v>74630.214999999997</v>
      </c>
      <c r="LI39" s="122">
        <v>74777.652000000002</v>
      </c>
      <c r="LJ39" s="122">
        <v>74911.042000000001</v>
      </c>
      <c r="LK39" s="122">
        <v>75030.305999999997</v>
      </c>
      <c r="LL39" s="122">
        <v>75135.646999999997</v>
      </c>
      <c r="LM39" s="122">
        <v>75227.262000000002</v>
      </c>
      <c r="LN39" s="122">
        <v>75305.702000000005</v>
      </c>
      <c r="LO39" s="122">
        <v>75372.02</v>
      </c>
      <c r="LP39" s="122">
        <v>75427.528000000006</v>
      </c>
      <c r="LQ39" s="122">
        <v>75473.45</v>
      </c>
      <c r="LR39" s="122">
        <v>75510.460999999996</v>
      </c>
      <c r="LS39" s="122">
        <v>75539.28</v>
      </c>
      <c r="LT39" s="122">
        <v>75561.517999999996</v>
      </c>
      <c r="LU39" s="122">
        <v>75579.044999999998</v>
      </c>
      <c r="LV39" s="122">
        <v>75593.354000000007</v>
      </c>
      <c r="LW39" s="122">
        <v>75605.263999999996</v>
      </c>
      <c r="LX39" s="122">
        <v>75615.148000000001</v>
      </c>
      <c r="LY39" s="122">
        <v>75623.646999999997</v>
      </c>
      <c r="LZ39" s="122">
        <v>75631.144</v>
      </c>
      <c r="MA39" s="122">
        <v>75637.941999999995</v>
      </c>
      <c r="MB39" s="122">
        <v>75644.36</v>
      </c>
      <c r="MC39" s="122">
        <v>75650.563999999998</v>
      </c>
      <c r="MD39" s="122">
        <v>75656.316000000006</v>
      </c>
      <c r="ME39" s="122">
        <v>75661.119000000006</v>
      </c>
      <c r="MF39" s="122">
        <v>75664.577999999994</v>
      </c>
      <c r="MG39" s="122">
        <v>75666.618000000002</v>
      </c>
      <c r="MH39" s="122">
        <v>75667.053</v>
      </c>
      <c r="MI39" s="122">
        <v>75665.341</v>
      </c>
      <c r="MJ39" s="122">
        <v>75660.731</v>
      </c>
      <c r="MK39" s="122">
        <v>75652.683000000005</v>
      </c>
      <c r="ML39" s="122">
        <v>75640.838000000003</v>
      </c>
      <c r="MM39" s="122">
        <v>75625.135999999999</v>
      </c>
      <c r="MN39" s="122">
        <v>75605.259999999995</v>
      </c>
      <c r="MO39" s="122">
        <v>75580.951000000001</v>
      </c>
      <c r="MP39" s="122">
        <v>75552.027000000002</v>
      </c>
      <c r="MQ39" s="122">
        <v>75518.379000000001</v>
      </c>
      <c r="MR39" s="122">
        <v>75479.932000000001</v>
      </c>
      <c r="MS39" s="122">
        <v>75436.769</v>
      </c>
      <c r="MT39" s="122">
        <v>75388.909</v>
      </c>
      <c r="MU39" s="122">
        <v>75336.494999999995</v>
      </c>
      <c r="MV39" s="122">
        <v>75279.667000000001</v>
      </c>
      <c r="MW39" s="122">
        <v>75218.577999999994</v>
      </c>
      <c r="MX39" s="122">
        <v>75153.448000000004</v>
      </c>
      <c r="MY39" s="122">
        <v>75084.509999999995</v>
      </c>
      <c r="MZ39" s="122">
        <v>75012.055999999997</v>
      </c>
      <c r="NA39" s="123">
        <v>5.8470000000000004</v>
      </c>
      <c r="NB39" s="123">
        <v>4.2939999999999996</v>
      </c>
      <c r="NC39" s="123">
        <v>2.4569999999999999</v>
      </c>
      <c r="ND39" s="123">
        <v>2.4820000000000002</v>
      </c>
      <c r="NE39" s="123">
        <v>3.4750000000000001</v>
      </c>
      <c r="NF39" s="123">
        <v>5.1059999999999999</v>
      </c>
      <c r="NG39" s="123">
        <v>3.2349999999999999</v>
      </c>
      <c r="NH39" s="123">
        <v>2.0230000000000001</v>
      </c>
      <c r="NI39" s="123">
        <v>1.3149999999999999</v>
      </c>
      <c r="NJ39" s="123">
        <v>1.044</v>
      </c>
      <c r="NK39" s="123">
        <v>0.754</v>
      </c>
      <c r="NL39" s="123">
        <v>0.57399999999999995</v>
      </c>
      <c r="NM39" s="123">
        <v>0.46300000000000002</v>
      </c>
      <c r="NN39" s="123">
        <v>0.34899999999999998</v>
      </c>
      <c r="NO39" s="123">
        <v>0.27200000000000002</v>
      </c>
      <c r="NP39" s="123">
        <v>0.17799999999999999</v>
      </c>
      <c r="NQ39" s="123">
        <v>0.09</v>
      </c>
      <c r="NR39" s="123">
        <v>3.2000000000000001E-2</v>
      </c>
      <c r="NS39" s="123">
        <v>1.2E-2</v>
      </c>
      <c r="NT39" s="123">
        <v>7.0000000000000001E-3</v>
      </c>
      <c r="NU39" s="123">
        <v>-3.0000000000000001E-3</v>
      </c>
      <c r="NV39" s="123">
        <v>-2.7E-2</v>
      </c>
      <c r="NW39" s="123">
        <v>-5.7000000000000002E-2</v>
      </c>
      <c r="NX39" s="181">
        <v>-8.5999999999999993E-2</v>
      </c>
      <c r="NY39" s="123">
        <v>64.1723427896072</v>
      </c>
      <c r="NZ39" s="123">
        <v>67.0978786345012</v>
      </c>
      <c r="OA39" s="123">
        <v>69.015370646934002</v>
      </c>
      <c r="OB39" s="123">
        <v>70.650315764017407</v>
      </c>
      <c r="OC39" s="123">
        <v>71.993230414447694</v>
      </c>
      <c r="OD39" s="123">
        <v>72.757268517182098</v>
      </c>
      <c r="OE39" s="123">
        <v>73.837477165552897</v>
      </c>
      <c r="OF39" s="123">
        <v>74.516956214392707</v>
      </c>
      <c r="OG39" s="123">
        <v>75.333635810439304</v>
      </c>
      <c r="OH39" s="123">
        <v>76.153946381381502</v>
      </c>
      <c r="OI39" s="123">
        <v>76.956875782414002</v>
      </c>
      <c r="OJ39" s="123">
        <v>77.741050708238703</v>
      </c>
      <c r="OK39" s="123">
        <v>78.520026265220693</v>
      </c>
      <c r="OL39" s="123">
        <v>79.2745182894744</v>
      </c>
      <c r="OM39" s="123">
        <v>80.013604610665595</v>
      </c>
      <c r="ON39" s="123">
        <v>80.765011221187095</v>
      </c>
      <c r="OO39" s="123">
        <v>81.491657788602396</v>
      </c>
      <c r="OP39" s="123">
        <v>82.216417627861404</v>
      </c>
      <c r="OQ39" s="123">
        <v>82.922503981232097</v>
      </c>
      <c r="OR39" s="123">
        <v>83.585758627881603</v>
      </c>
      <c r="OS39" s="123">
        <v>84.170311017047297</v>
      </c>
      <c r="OT39" s="123">
        <v>84.711755868497406</v>
      </c>
      <c r="OU39" s="123">
        <v>85.213328596590003</v>
      </c>
      <c r="OV39" s="123">
        <v>85.676754384497798</v>
      </c>
      <c r="OW39" s="123">
        <v>67.180550455887598</v>
      </c>
      <c r="OX39" s="123">
        <v>70.029711653880099</v>
      </c>
      <c r="OY39" s="123">
        <v>72.466145918176906</v>
      </c>
      <c r="OZ39" s="123">
        <v>74.130797729638999</v>
      </c>
      <c r="PA39" s="123">
        <v>75.024221472890702</v>
      </c>
      <c r="PB39" s="123">
        <v>75.555223012163907</v>
      </c>
      <c r="PC39" s="123">
        <v>76.543826268225502</v>
      </c>
      <c r="PD39" s="123">
        <v>77.161520144787204</v>
      </c>
      <c r="PE39" s="123">
        <v>78.014025985082696</v>
      </c>
      <c r="PF39" s="123">
        <v>78.797590757318801</v>
      </c>
      <c r="PG39" s="123">
        <v>79.515220199746395</v>
      </c>
      <c r="PH39" s="123">
        <v>80.202028825120706</v>
      </c>
      <c r="PI39" s="123">
        <v>80.853208987356894</v>
      </c>
      <c r="PJ39" s="123">
        <v>81.485937576545894</v>
      </c>
      <c r="PK39" s="123">
        <v>82.106510011796303</v>
      </c>
      <c r="PL39" s="123">
        <v>82.734303887824694</v>
      </c>
      <c r="PM39" s="123">
        <v>83.347145398256302</v>
      </c>
      <c r="PN39" s="123">
        <v>83.950830664148498</v>
      </c>
      <c r="PO39" s="123">
        <v>84.547029966620499</v>
      </c>
      <c r="PP39" s="123">
        <v>85.125091081100507</v>
      </c>
      <c r="PQ39" s="123">
        <v>85.667949574806698</v>
      </c>
      <c r="PR39" s="123">
        <v>86.204884555422296</v>
      </c>
      <c r="PS39" s="123">
        <v>86.746761846113898</v>
      </c>
      <c r="PT39" s="123">
        <v>87.2912570641694</v>
      </c>
      <c r="PU39" s="123">
        <v>65.542367239722495</v>
      </c>
      <c r="PV39" s="123">
        <v>68.406270624237195</v>
      </c>
      <c r="PW39" s="123">
        <v>70.506761398761796</v>
      </c>
      <c r="PX39" s="123">
        <v>72.154626625066001</v>
      </c>
      <c r="PY39" s="123">
        <v>73.340354382186803</v>
      </c>
      <c r="PZ39" s="123">
        <v>73.973417627822698</v>
      </c>
      <c r="QA39" s="123">
        <v>74.977485856480698</v>
      </c>
      <c r="QB39" s="123">
        <v>75.609252303079302</v>
      </c>
      <c r="QC39" s="123">
        <v>76.419534657021202</v>
      </c>
      <c r="QD39" s="123">
        <v>77.178146878628397</v>
      </c>
      <c r="QE39" s="123">
        <v>77.912979905571703</v>
      </c>
      <c r="QF39" s="123">
        <v>78.646386989210797</v>
      </c>
      <c r="QG39" s="123">
        <v>79.388419120247704</v>
      </c>
      <c r="QH39" s="123">
        <v>80.127135475683602</v>
      </c>
      <c r="QI39" s="123">
        <v>80.851911272449996</v>
      </c>
      <c r="QJ39" s="123">
        <v>81.577330077570593</v>
      </c>
      <c r="QK39" s="123">
        <v>82.270242081201303</v>
      </c>
      <c r="QL39" s="123">
        <v>82.950680326712799</v>
      </c>
      <c r="QM39" s="123">
        <v>83.614122866892998</v>
      </c>
      <c r="QN39" s="123">
        <v>84.248672832999603</v>
      </c>
      <c r="QO39" s="123">
        <v>84.826540629537007</v>
      </c>
      <c r="QP39" s="123">
        <v>85.377228906549007</v>
      </c>
      <c r="QQ39" s="123">
        <v>85.906490999114993</v>
      </c>
      <c r="QR39" s="123">
        <v>86.414289499663795</v>
      </c>
      <c r="QS39" s="122">
        <v>53.006829115912403</v>
      </c>
      <c r="QT39" s="122">
        <v>38.529880181634802</v>
      </c>
      <c r="QU39" s="122">
        <v>27.676321054243498</v>
      </c>
      <c r="QV39" s="122">
        <v>20.033982182220999</v>
      </c>
      <c r="QW39" s="122">
        <v>15.0042321703855</v>
      </c>
      <c r="QX39" s="122">
        <v>11.2305514069817</v>
      </c>
      <c r="QY39" s="122">
        <v>8.4086778636148196</v>
      </c>
      <c r="QZ39" s="122">
        <v>6.3604332315069403</v>
      </c>
      <c r="RA39" s="122">
        <v>5.3698032806269502</v>
      </c>
      <c r="RB39" s="122">
        <v>4.6958125488384201</v>
      </c>
      <c r="RC39" s="122">
        <v>4.1799910618960601</v>
      </c>
      <c r="RD39" s="122">
        <v>3.75526081018395</v>
      </c>
      <c r="RE39" s="122">
        <v>3.40697809835001</v>
      </c>
      <c r="RF39" s="122">
        <v>3.1154851606609899</v>
      </c>
      <c r="RG39" s="122">
        <v>2.86979790823731</v>
      </c>
      <c r="RH39" s="122">
        <v>2.6540929884224398</v>
      </c>
      <c r="RI39" s="122">
        <v>2.4733603434938201</v>
      </c>
      <c r="RJ39" s="122">
        <v>2.3356197120745699</v>
      </c>
      <c r="RK39" s="122">
        <v>2.2111502074419098</v>
      </c>
      <c r="RL39" s="122">
        <v>2.1006360636672099</v>
      </c>
      <c r="RM39" s="122">
        <v>2.0031722805619898</v>
      </c>
      <c r="RN39" s="122">
        <v>1.90996912815307</v>
      </c>
      <c r="RO39" s="122">
        <v>1.8236891355270299</v>
      </c>
      <c r="RP39" s="122">
        <v>1.74298238377148</v>
      </c>
      <c r="RQ39" s="122">
        <v>71.281888082285604</v>
      </c>
      <c r="RR39" s="122">
        <v>49.3716953003116</v>
      </c>
      <c r="RS39" s="122">
        <v>33.999055214955</v>
      </c>
      <c r="RT39" s="122">
        <v>23.887377623092299</v>
      </c>
      <c r="RU39" s="122">
        <v>17.6141195141523</v>
      </c>
      <c r="RV39" s="122">
        <v>13.1269678952875</v>
      </c>
      <c r="RW39" s="122">
        <v>9.8464508035721607</v>
      </c>
      <c r="RX39" s="122">
        <v>7.4325751165186702</v>
      </c>
      <c r="RY39" s="122">
        <v>6.2957236644526198</v>
      </c>
      <c r="RZ39" s="122">
        <v>5.5175078304317502</v>
      </c>
      <c r="SA39" s="122">
        <v>4.9184128154882503</v>
      </c>
      <c r="SB39" s="122">
        <v>4.4232185486539404</v>
      </c>
      <c r="SC39" s="122">
        <v>4.0162645518313704</v>
      </c>
      <c r="SD39" s="122">
        <v>3.67609176080183</v>
      </c>
      <c r="SE39" s="122">
        <v>3.39696718148579</v>
      </c>
      <c r="SF39" s="122">
        <v>3.1524102952517001</v>
      </c>
      <c r="SG39" s="122">
        <v>2.9458906109648701</v>
      </c>
      <c r="SH39" s="122">
        <v>2.7842392054837801</v>
      </c>
      <c r="SI39" s="122">
        <v>2.6402038701764101</v>
      </c>
      <c r="SJ39" s="122">
        <v>2.5105214871227299</v>
      </c>
      <c r="SK39" s="122">
        <v>2.3955579501983002</v>
      </c>
      <c r="SL39" s="122">
        <v>2.2861255454350999</v>
      </c>
      <c r="SM39" s="122">
        <v>2.1845668482403999</v>
      </c>
      <c r="SN39" s="122">
        <v>2.0883980544950198</v>
      </c>
      <c r="SO39" s="123">
        <v>6.7144383822251203</v>
      </c>
      <c r="SP39" s="123">
        <v>5.86594995441755</v>
      </c>
      <c r="SQ39" s="123">
        <v>5.08295844258459</v>
      </c>
      <c r="SR39" s="123">
        <v>4.0933145125516601</v>
      </c>
      <c r="SS39" s="123">
        <v>3.3536176254174701</v>
      </c>
      <c r="ST39" s="123">
        <v>2.89313846524314</v>
      </c>
      <c r="SU39" s="123">
        <v>2.4692355183752501</v>
      </c>
      <c r="SV39" s="123">
        <v>2.1819166492253999</v>
      </c>
      <c r="SW39" s="123">
        <v>2.0357319870873098</v>
      </c>
      <c r="SX39" s="123">
        <v>1.91723029785666</v>
      </c>
      <c r="SY39" s="123">
        <v>1.82240773879606</v>
      </c>
      <c r="SZ39" s="123">
        <v>1.7527356469147399</v>
      </c>
      <c r="TA39" s="123">
        <v>1.7029179186757499</v>
      </c>
      <c r="TB39" s="123">
        <v>1.6721015913005</v>
      </c>
      <c r="TC39" s="123">
        <v>1.6511020366562199</v>
      </c>
      <c r="TD39" s="123">
        <v>1.6442944773514401</v>
      </c>
      <c r="TE39" s="123">
        <v>1.6455270426756901</v>
      </c>
      <c r="TF39" s="123">
        <v>1.6490059731782301</v>
      </c>
      <c r="TG39" s="123">
        <v>1.65506086759898</v>
      </c>
      <c r="TH39" s="123">
        <v>1.6619350733307501</v>
      </c>
      <c r="TI39" s="123">
        <v>1.6706099026990699</v>
      </c>
      <c r="TJ39" s="123">
        <v>1.67812869481529</v>
      </c>
      <c r="TK39" s="123">
        <v>1.68551035185374</v>
      </c>
      <c r="TL39" s="123">
        <v>1.6952287601210001</v>
      </c>
      <c r="TM39" s="122">
        <v>2411.0880000000002</v>
      </c>
      <c r="TN39" s="122">
        <v>3375.03</v>
      </c>
      <c r="TO39" s="122">
        <v>2484.5639999999999</v>
      </c>
      <c r="TP39" s="122">
        <v>5174.1949999999997</v>
      </c>
      <c r="TQ39" s="122">
        <v>372.673</v>
      </c>
      <c r="TR39" s="122">
        <v>3178.2890000000002</v>
      </c>
      <c r="TS39" s="122">
        <v>4377.83</v>
      </c>
      <c r="TT39" s="122">
        <v>3224.7890000000002</v>
      </c>
      <c r="TU39" s="122">
        <v>7291.2579999999998</v>
      </c>
      <c r="TV39" s="122">
        <v>437.00200000000001</v>
      </c>
      <c r="TW39" s="122">
        <v>3614.511</v>
      </c>
      <c r="TX39" s="122">
        <v>5620.61</v>
      </c>
      <c r="TY39" s="122">
        <v>4087.4940000000001</v>
      </c>
      <c r="TZ39" s="122">
        <v>9053.6759999999995</v>
      </c>
      <c r="UA39" s="122">
        <v>565.64200000000005</v>
      </c>
      <c r="UB39" s="122">
        <v>3568.7310000000002</v>
      </c>
      <c r="UC39" s="122">
        <v>6553.41</v>
      </c>
      <c r="UD39" s="122">
        <v>4223.0559999999996</v>
      </c>
      <c r="UE39" s="122">
        <v>10939.374</v>
      </c>
      <c r="UF39" s="122">
        <v>656.63699999999994</v>
      </c>
      <c r="UG39" s="122">
        <v>3599.9029999999998</v>
      </c>
      <c r="UH39" s="122">
        <v>6899.4459999999999</v>
      </c>
      <c r="UI39" s="122">
        <v>5260.4110000000001</v>
      </c>
      <c r="UJ39" s="122">
        <v>12839.833000000001</v>
      </c>
      <c r="UK39" s="122">
        <v>768.48699999999997</v>
      </c>
      <c r="UL39" s="122">
        <v>3653.9520000000002</v>
      </c>
      <c r="UM39" s="122">
        <v>7076.5259999999998</v>
      </c>
      <c r="UN39" s="122">
        <v>6317.87</v>
      </c>
      <c r="UO39" s="122">
        <v>17000.023000000001</v>
      </c>
      <c r="UP39" s="122">
        <v>892.04300000000001</v>
      </c>
      <c r="UQ39" s="122">
        <v>4113.16</v>
      </c>
      <c r="UR39" s="122">
        <v>7124.03</v>
      </c>
      <c r="US39" s="122">
        <v>7782.3419999999996</v>
      </c>
      <c r="UT39" s="122">
        <v>25028.952000000001</v>
      </c>
      <c r="UU39" s="122">
        <v>1053.4939999999999</v>
      </c>
      <c r="UV39" s="122">
        <v>4410.18</v>
      </c>
      <c r="UW39" s="122">
        <v>7467.9449999999997</v>
      </c>
      <c r="UX39" s="122">
        <v>7417.8159999999998</v>
      </c>
      <c r="UY39" s="122">
        <v>32444.517</v>
      </c>
      <c r="UZ39" s="122">
        <v>1280.604</v>
      </c>
      <c r="VA39" s="122">
        <v>4464.0460000000003</v>
      </c>
      <c r="VB39" s="122">
        <v>8367.7639999999992</v>
      </c>
      <c r="VC39" s="122">
        <v>7156.9080000000004</v>
      </c>
      <c r="VD39" s="122">
        <v>36980.724999999999</v>
      </c>
      <c r="VE39" s="122">
        <v>1694.652</v>
      </c>
      <c r="VF39" s="122">
        <v>4228.1980000000003</v>
      </c>
      <c r="VG39" s="122">
        <v>8902.0519999999997</v>
      </c>
      <c r="VH39" s="122">
        <v>8057.8609999999999</v>
      </c>
      <c r="VI39" s="122">
        <v>38967.85</v>
      </c>
      <c r="VJ39" s="122">
        <v>2494.482</v>
      </c>
      <c r="VK39" s="122">
        <v>3947.0610000000001</v>
      </c>
      <c r="VL39" s="122">
        <v>8698.1290000000008</v>
      </c>
      <c r="VM39" s="122">
        <v>9187.9989999999998</v>
      </c>
      <c r="VN39" s="122">
        <v>40354.809000000001</v>
      </c>
      <c r="VO39" s="122">
        <v>3818.8870000000002</v>
      </c>
      <c r="VP39" s="122">
        <v>3791.4740000000002</v>
      </c>
      <c r="VQ39" s="122">
        <v>8203.0159999999996</v>
      </c>
      <c r="VR39" s="122">
        <v>9601.2729999999992</v>
      </c>
      <c r="VS39" s="122">
        <v>41336.945</v>
      </c>
      <c r="VT39" s="122">
        <v>5610.0450000000001</v>
      </c>
      <c r="VU39" s="122">
        <v>3784.395</v>
      </c>
      <c r="VV39" s="122">
        <v>7776.058</v>
      </c>
      <c r="VW39" s="122">
        <v>9318.5010000000002</v>
      </c>
      <c r="VX39" s="122">
        <v>41741.607000000004</v>
      </c>
      <c r="VY39" s="122">
        <v>7919.116</v>
      </c>
      <c r="VZ39" s="122">
        <v>3861.71</v>
      </c>
      <c r="WA39" s="122">
        <v>7609.9440000000004</v>
      </c>
      <c r="WB39" s="122">
        <v>8715.1059999999998</v>
      </c>
      <c r="WC39" s="122">
        <v>41658.413</v>
      </c>
      <c r="WD39" s="122">
        <v>10348.125</v>
      </c>
      <c r="WE39" s="122">
        <v>3903.511</v>
      </c>
      <c r="WF39" s="122">
        <v>7678.335</v>
      </c>
      <c r="WG39" s="122">
        <v>8216.1059999999998</v>
      </c>
      <c r="WH39" s="122">
        <v>41506.703999999998</v>
      </c>
      <c r="WI39" s="122">
        <v>12159.201999999999</v>
      </c>
      <c r="WJ39" s="125">
        <v>17.4494610115397</v>
      </c>
      <c r="WK39" s="125">
        <v>24.4256760424243</v>
      </c>
      <c r="WL39" s="125">
        <v>17.981219536024799</v>
      </c>
      <c r="WM39" s="125">
        <v>55.427763966839301</v>
      </c>
      <c r="WN39" s="125">
        <v>37.446544430814399</v>
      </c>
      <c r="WO39" s="125">
        <v>4.2011282752731098</v>
      </c>
      <c r="WP39" s="125">
        <v>2.6970989791967499</v>
      </c>
      <c r="WQ39" s="125">
        <v>0.29181005315703601</v>
      </c>
      <c r="WR39" s="125">
        <v>17.171430936279801</v>
      </c>
      <c r="WS39" s="125">
        <v>23.652224670498398</v>
      </c>
      <c r="WT39" s="125">
        <v>17.422657787751501</v>
      </c>
      <c r="WU39" s="125">
        <v>56.815341456731097</v>
      </c>
      <c r="WV39" s="125">
        <v>39.3926836689796</v>
      </c>
      <c r="WW39" s="125">
        <v>3.6677013250946802</v>
      </c>
      <c r="WX39" s="125">
        <v>2.3610029364907201</v>
      </c>
      <c r="WY39" s="125">
        <v>0.28135786546429298</v>
      </c>
      <c r="WZ39" s="125">
        <v>15.7550412164485</v>
      </c>
      <c r="XA39" s="125">
        <v>24.499286960693301</v>
      </c>
      <c r="XB39" s="125">
        <v>17.816693998714101</v>
      </c>
      <c r="XC39" s="125">
        <v>57.280134154345198</v>
      </c>
      <c r="XD39" s="125">
        <v>39.463440155631197</v>
      </c>
      <c r="XE39" s="125">
        <v>3.81521905760949</v>
      </c>
      <c r="XF39" s="125">
        <v>2.46553766851294</v>
      </c>
      <c r="XG39" s="125">
        <v>0.28836279837448697</v>
      </c>
      <c r="XH39" s="125">
        <v>13.756996204648599</v>
      </c>
      <c r="XI39" s="125">
        <v>25.262547526699599</v>
      </c>
      <c r="XJ39" s="125">
        <v>16.279334408790799</v>
      </c>
      <c r="XK39" s="125">
        <v>58.4492056036866</v>
      </c>
      <c r="XL39" s="125">
        <v>42.169871194895798</v>
      </c>
      <c r="XM39" s="125">
        <v>3.8373771953873499</v>
      </c>
      <c r="XN39" s="125">
        <v>2.5312506649651798</v>
      </c>
      <c r="XO39" s="125">
        <v>0.30843590630012302</v>
      </c>
      <c r="XP39" s="125">
        <v>12.257876578925099</v>
      </c>
      <c r="XQ39" s="125">
        <v>23.4930100980384</v>
      </c>
      <c r="XR39" s="125">
        <v>17.912001737941299</v>
      </c>
      <c r="XS39" s="125">
        <v>61.632370927891799</v>
      </c>
      <c r="XT39" s="125">
        <v>43.720369189950503</v>
      </c>
      <c r="XU39" s="125">
        <v>3.9589377310331502</v>
      </c>
      <c r="XV39" s="125">
        <v>2.61674239514466</v>
      </c>
      <c r="XW39" s="125">
        <v>0.354715051171204</v>
      </c>
      <c r="XX39" s="125">
        <v>10.4576665863204</v>
      </c>
      <c r="XY39" s="125">
        <v>20.2531257929571</v>
      </c>
      <c r="XZ39" s="125">
        <v>18.081840701715802</v>
      </c>
      <c r="YA39" s="125">
        <v>66.736166892584606</v>
      </c>
      <c r="YB39" s="125">
        <v>48.654326190868801</v>
      </c>
      <c r="YC39" s="125">
        <v>3.92155914351788</v>
      </c>
      <c r="YD39" s="125">
        <v>2.5530407281379102</v>
      </c>
      <c r="YE39" s="125">
        <v>0.38765425046194402</v>
      </c>
      <c r="YF39" s="125">
        <v>9.1196887196388605</v>
      </c>
      <c r="YG39" s="125">
        <v>15.795382632664101</v>
      </c>
      <c r="YH39" s="125">
        <v>17.254990457403</v>
      </c>
      <c r="YI39" s="125">
        <v>72.749124218011005</v>
      </c>
      <c r="YJ39" s="125">
        <v>55.494133760608001</v>
      </c>
      <c r="YK39" s="125">
        <v>3.62939957977009</v>
      </c>
      <c r="YL39" s="125">
        <v>2.3358044296859899</v>
      </c>
      <c r="YM39" s="125">
        <v>0.35394899975340299</v>
      </c>
      <c r="YN39" s="125">
        <v>8.31778888170893</v>
      </c>
      <c r="YO39" s="125">
        <v>14.0848649919536</v>
      </c>
      <c r="YP39" s="125">
        <v>13.9903195450895</v>
      </c>
      <c r="YQ39" s="125">
        <v>75.182071984902905</v>
      </c>
      <c r="YR39" s="125">
        <v>61.191752439813399</v>
      </c>
      <c r="YS39" s="125">
        <v>4.2198702093141804</v>
      </c>
      <c r="YT39" s="125">
        <v>2.41527414143459</v>
      </c>
      <c r="YU39" s="125">
        <v>0.35182622332234698</v>
      </c>
      <c r="YV39" s="125">
        <v>7.6095028824700996</v>
      </c>
      <c r="YW39" s="125">
        <v>14.2638593504255</v>
      </c>
      <c r="YX39" s="125">
        <v>12.199809781434499</v>
      </c>
      <c r="YY39" s="125">
        <v>75.237899774981599</v>
      </c>
      <c r="YZ39" s="125">
        <v>63.038089993547203</v>
      </c>
      <c r="ZA39" s="125">
        <v>5.1777343535257803</v>
      </c>
      <c r="ZB39" s="125">
        <v>2.8887379921227798</v>
      </c>
      <c r="ZC39" s="125">
        <v>0.38172241470698598</v>
      </c>
      <c r="ZD39" s="125">
        <v>6.7488716719848201</v>
      </c>
      <c r="ZE39" s="125">
        <v>14.2090806923744</v>
      </c>
      <c r="ZF39" s="125">
        <v>12.861618552322099</v>
      </c>
      <c r="ZG39" s="125">
        <v>75.060460466337005</v>
      </c>
      <c r="ZH39" s="125">
        <v>62.198841914014899</v>
      </c>
      <c r="ZI39" s="125">
        <v>7.2490979832337397</v>
      </c>
      <c r="ZJ39" s="125">
        <v>3.9815871693038201</v>
      </c>
      <c r="ZK39" s="125">
        <v>0.45552431289272799</v>
      </c>
      <c r="ZL39" s="125">
        <v>5.9797716556386504</v>
      </c>
      <c r="ZM39" s="125">
        <v>13.177608669156299</v>
      </c>
      <c r="ZN39" s="125">
        <v>13.919758522160199</v>
      </c>
      <c r="ZO39" s="125">
        <v>75.057030793075597</v>
      </c>
      <c r="ZP39" s="125">
        <v>61.137272270915403</v>
      </c>
      <c r="ZQ39" s="125">
        <v>10.039046684296601</v>
      </c>
      <c r="ZR39" s="125">
        <v>5.7855888821294901</v>
      </c>
      <c r="ZS39" s="125">
        <v>0.53969824511488496</v>
      </c>
      <c r="ZT39" s="125">
        <v>5.5315461285892598</v>
      </c>
      <c r="ZU39" s="125">
        <v>11.967736399499399</v>
      </c>
      <c r="ZV39" s="125">
        <v>14.0077142801661</v>
      </c>
      <c r="ZW39" s="125">
        <v>74.315979108688595</v>
      </c>
      <c r="ZX39" s="125">
        <v>60.308264828522397</v>
      </c>
      <c r="ZY39" s="125">
        <v>13.605626549607701</v>
      </c>
      <c r="ZZ39" s="125">
        <v>8.1847383632227295</v>
      </c>
      <c r="AAA39" s="125">
        <v>0.79042346023072596</v>
      </c>
      <c r="AAB39" s="125">
        <v>5.3649168254626396</v>
      </c>
      <c r="AAC39" s="125">
        <v>11.023665447178001</v>
      </c>
      <c r="AAD39" s="125">
        <v>13.210297234562001</v>
      </c>
      <c r="AAE39" s="125">
        <v>72.3849472687549</v>
      </c>
      <c r="AAF39" s="125">
        <v>59.174650034192801</v>
      </c>
      <c r="AAG39" s="125">
        <v>17.3061920881776</v>
      </c>
      <c r="AAH39" s="125">
        <v>11.226470458604499</v>
      </c>
      <c r="AAI39" s="125">
        <v>1.24463144337902</v>
      </c>
      <c r="AAJ39" s="125">
        <v>5.3491253440173896</v>
      </c>
      <c r="AAK39" s="125">
        <v>10.541067122324799</v>
      </c>
      <c r="AAL39" s="125">
        <v>12.0719045139065</v>
      </c>
      <c r="AAM39" s="125">
        <v>69.775893878681103</v>
      </c>
      <c r="AAN39" s="125">
        <v>57.7039893647745</v>
      </c>
      <c r="AAO39" s="125">
        <v>20.039964097498402</v>
      </c>
      <c r="AAP39" s="125">
        <v>14.333913654976699</v>
      </c>
      <c r="AAQ39" s="125">
        <v>1.99546500840009</v>
      </c>
      <c r="AAR39" s="125">
        <v>5.3135121218382002</v>
      </c>
      <c r="AAS39" s="125">
        <v>10.4518537537193</v>
      </c>
      <c r="AAT39" s="125">
        <v>11.1838749334401</v>
      </c>
      <c r="AAU39" s="125">
        <v>67.683363430219003</v>
      </c>
      <c r="AAV39" s="125">
        <v>56.499488496778902</v>
      </c>
      <c r="AAW39" s="125">
        <v>22.3268726235423</v>
      </c>
      <c r="AAX39" s="125">
        <v>16.551270694223501</v>
      </c>
      <c r="AAY39" s="125">
        <v>2.9711970748936198</v>
      </c>
      <c r="AAZ39" s="122">
        <v>1220.212</v>
      </c>
      <c r="ABA39" s="122">
        <v>956.18</v>
      </c>
      <c r="ABB39" s="122">
        <v>753.95600000000002</v>
      </c>
      <c r="ABC39" s="122">
        <v>648.20699999999999</v>
      </c>
      <c r="ABD39" s="122">
        <v>714.14499999999998</v>
      </c>
      <c r="ABE39" s="122">
        <v>812.65200000000004</v>
      </c>
      <c r="ABF39" s="122">
        <v>712.46600000000001</v>
      </c>
      <c r="ABG39" s="122">
        <v>525.42700000000002</v>
      </c>
      <c r="ABH39" s="122">
        <v>391.4</v>
      </c>
      <c r="ABI39" s="122">
        <v>273.34100000000001</v>
      </c>
      <c r="ABJ39" s="122">
        <v>205.321</v>
      </c>
      <c r="ABK39" s="122">
        <v>148.24299999999999</v>
      </c>
      <c r="ABL39" s="122">
        <v>105.646</v>
      </c>
      <c r="ABM39" s="122">
        <v>78.731999999999999</v>
      </c>
      <c r="ABN39" s="122">
        <v>51.954999999999998</v>
      </c>
      <c r="ABO39" s="122">
        <v>29.721</v>
      </c>
      <c r="ABP39" s="122">
        <v>13.250999999999999</v>
      </c>
      <c r="ABQ39" s="122">
        <v>3.7360000000000002</v>
      </c>
      <c r="ABR39" s="122">
        <v>0.59099999999999997</v>
      </c>
      <c r="ABS39" s="122">
        <v>5.8999999999999997E-2</v>
      </c>
      <c r="ABT39" s="122">
        <v>4.0000000000000001E-3</v>
      </c>
      <c r="ABU39" s="122">
        <v>2269.538</v>
      </c>
      <c r="ABV39" s="122">
        <v>2262.4189999999999</v>
      </c>
      <c r="ABW39" s="122">
        <v>2019.797</v>
      </c>
      <c r="ABX39" s="122">
        <v>1654.2729999999999</v>
      </c>
      <c r="ABY39" s="122">
        <v>2271.1370000000002</v>
      </c>
      <c r="ABZ39" s="122">
        <v>4027.489</v>
      </c>
      <c r="ACA39" s="122">
        <v>4859.4639999999999</v>
      </c>
      <c r="ACB39" s="122">
        <v>4338.2470000000003</v>
      </c>
      <c r="ACC39" s="122">
        <v>3894.384</v>
      </c>
      <c r="ACD39" s="122">
        <v>3130.9850000000001</v>
      </c>
      <c r="ACE39" s="122">
        <v>2149.123</v>
      </c>
      <c r="ACF39" s="122">
        <v>1504.8230000000001</v>
      </c>
      <c r="ACG39" s="122">
        <v>903.96100000000001</v>
      </c>
      <c r="ACH39" s="122">
        <v>462.16399999999999</v>
      </c>
      <c r="ACI39" s="122">
        <v>220.14</v>
      </c>
      <c r="ACJ39" s="122">
        <v>143.221</v>
      </c>
      <c r="ACK39" s="122">
        <v>68.834999999999994</v>
      </c>
      <c r="ACL39" s="122">
        <v>27.753</v>
      </c>
      <c r="ACM39" s="122">
        <v>8.4269999999999996</v>
      </c>
      <c r="ACN39" s="122">
        <v>1.613</v>
      </c>
      <c r="ACO39" s="122">
        <v>0.14899999999999999</v>
      </c>
      <c r="ACP39" s="122">
        <v>2007.425</v>
      </c>
      <c r="ACQ39" s="122">
        <v>2151.6010000000001</v>
      </c>
      <c r="ACR39" s="122">
        <v>2271.6660000000002</v>
      </c>
      <c r="ACS39" s="122">
        <v>2294.5030000000002</v>
      </c>
      <c r="ACT39" s="122">
        <v>2677.86</v>
      </c>
      <c r="ACU39" s="122">
        <v>3570.3409999999999</v>
      </c>
      <c r="ACV39" s="122">
        <v>4210.2150000000001</v>
      </c>
      <c r="ACW39" s="122">
        <v>4186.7579999999998</v>
      </c>
      <c r="ACX39" s="122">
        <v>3586.5450000000001</v>
      </c>
      <c r="ACY39" s="122">
        <v>3102.0250000000001</v>
      </c>
      <c r="ACZ39" s="122">
        <v>3028.0639999999999</v>
      </c>
      <c r="ADA39" s="122">
        <v>2585.875</v>
      </c>
      <c r="ADB39" s="122">
        <v>1923.008</v>
      </c>
      <c r="ADC39" s="122">
        <v>1294.404</v>
      </c>
      <c r="ADD39" s="122">
        <v>689.97199999999998</v>
      </c>
      <c r="ADE39" s="122">
        <v>292.56400000000002</v>
      </c>
      <c r="ADF39" s="122">
        <v>108.057</v>
      </c>
      <c r="ADG39" s="122">
        <v>47.716999999999999</v>
      </c>
      <c r="ADH39" s="122">
        <v>13.896000000000001</v>
      </c>
      <c r="ADI39" s="122">
        <v>3.0139999999999998</v>
      </c>
      <c r="ADJ39" s="122">
        <v>0.34599999999999997</v>
      </c>
      <c r="ADK39" s="122">
        <v>1986.0840000000001</v>
      </c>
      <c r="ADL39" s="122">
        <v>1971</v>
      </c>
      <c r="ADM39" s="122">
        <v>1935.431</v>
      </c>
      <c r="ADN39" s="122">
        <v>1953.624</v>
      </c>
      <c r="ADO39" s="122">
        <v>2358.4299999999998</v>
      </c>
      <c r="ADP39" s="122">
        <v>3217.95</v>
      </c>
      <c r="ADQ39" s="122">
        <v>3921.2089999999998</v>
      </c>
      <c r="ADR39" s="122">
        <v>3921.5010000000002</v>
      </c>
      <c r="ADS39" s="122">
        <v>3413.335</v>
      </c>
      <c r="ADT39" s="122">
        <v>2860.5160000000001</v>
      </c>
      <c r="ADU39" s="122">
        <v>2567.5819999999999</v>
      </c>
      <c r="ADV39" s="122">
        <v>2613.16</v>
      </c>
      <c r="ADW39" s="122">
        <v>2434.8270000000002</v>
      </c>
      <c r="ADX39" s="122">
        <v>2227.989</v>
      </c>
      <c r="ADY39" s="122">
        <v>2166.3939999999998</v>
      </c>
      <c r="ADZ39" s="122">
        <v>1598.7570000000001</v>
      </c>
      <c r="AEA39" s="122">
        <v>894.67700000000002</v>
      </c>
      <c r="AEB39" s="122">
        <v>380.51600000000002</v>
      </c>
      <c r="AEC39" s="122">
        <v>102.346</v>
      </c>
      <c r="AED39" s="122">
        <v>16.47</v>
      </c>
      <c r="AEE39" s="122">
        <v>1.611</v>
      </c>
      <c r="AEF39" s="122">
        <v>1190.876</v>
      </c>
      <c r="AEG39" s="122">
        <v>931.02499999999998</v>
      </c>
      <c r="AEH39" s="122">
        <v>733.86900000000003</v>
      </c>
      <c r="AEI39" s="122">
        <v>604.16899999999998</v>
      </c>
      <c r="AEJ39" s="122">
        <v>518.04300000000001</v>
      </c>
      <c r="AEK39" s="122">
        <v>453.39100000000002</v>
      </c>
      <c r="AEL39" s="122">
        <v>384.05500000000001</v>
      </c>
      <c r="AEM39" s="122">
        <v>314.62299999999999</v>
      </c>
      <c r="AEN39" s="122">
        <v>253.65899999999999</v>
      </c>
      <c r="AEO39" s="122">
        <v>201.55199999999999</v>
      </c>
      <c r="AEP39" s="122">
        <v>162.416</v>
      </c>
      <c r="AEQ39" s="122">
        <v>127.82899999999999</v>
      </c>
      <c r="AER39" s="122">
        <v>102.17400000000001</v>
      </c>
      <c r="AES39" s="122">
        <v>79.210999999999999</v>
      </c>
      <c r="AET39" s="122">
        <v>57.436999999999998</v>
      </c>
      <c r="AEU39" s="122">
        <v>35.295999999999999</v>
      </c>
      <c r="AEV39" s="122">
        <v>16.533999999999999</v>
      </c>
      <c r="AEW39" s="122">
        <v>5.04</v>
      </c>
      <c r="AEX39" s="122">
        <v>0.97799999999999998</v>
      </c>
      <c r="AEY39" s="122">
        <v>0.11799999999999999</v>
      </c>
      <c r="AEZ39" s="122">
        <v>0.01</v>
      </c>
      <c r="AFA39" s="122">
        <v>2194.5079999999998</v>
      </c>
      <c r="AFB39" s="122">
        <v>2171.0340000000001</v>
      </c>
      <c r="AFC39" s="122">
        <v>1914.5139999999999</v>
      </c>
      <c r="AFD39" s="122">
        <v>1588.473</v>
      </c>
      <c r="AFE39" s="122">
        <v>1643.0250000000001</v>
      </c>
      <c r="AFF39" s="122">
        <v>2116.9180000000001</v>
      </c>
      <c r="AFG39" s="122">
        <v>2397.2420000000002</v>
      </c>
      <c r="AFH39" s="122">
        <v>2227.0129999999999</v>
      </c>
      <c r="AFI39" s="122">
        <v>1917.5719999999999</v>
      </c>
      <c r="AFJ39" s="122">
        <v>1442.816</v>
      </c>
      <c r="AFK39" s="122">
        <v>964.923</v>
      </c>
      <c r="AFL39" s="122">
        <v>666.90700000000004</v>
      </c>
      <c r="AFM39" s="122">
        <v>438.858</v>
      </c>
      <c r="AFN39" s="122">
        <v>322.66300000000001</v>
      </c>
      <c r="AFO39" s="122">
        <v>193.398</v>
      </c>
      <c r="AFP39" s="122">
        <v>129.13200000000001</v>
      </c>
      <c r="AFQ39" s="122">
        <v>71.569999999999993</v>
      </c>
      <c r="AFR39" s="122">
        <v>31.263999999999999</v>
      </c>
      <c r="AFS39" s="122">
        <v>11.08</v>
      </c>
      <c r="AFT39" s="122">
        <v>2.7389999999999999</v>
      </c>
      <c r="AFU39" s="122">
        <v>0.504</v>
      </c>
      <c r="AFV39" s="122">
        <v>1939.636</v>
      </c>
      <c r="AFW39" s="122">
        <v>2078.8690000000001</v>
      </c>
      <c r="AFX39" s="122">
        <v>2195.9929999999999</v>
      </c>
      <c r="AFY39" s="122">
        <v>2184.7649999999999</v>
      </c>
      <c r="AFZ39" s="122">
        <v>2030.8710000000001</v>
      </c>
      <c r="AGA39" s="122">
        <v>1919.7380000000001</v>
      </c>
      <c r="AGB39" s="122">
        <v>2065.404</v>
      </c>
      <c r="AGC39" s="122">
        <v>2237.893</v>
      </c>
      <c r="AGD39" s="122">
        <v>2112.7629999999999</v>
      </c>
      <c r="AGE39" s="122">
        <v>1888.5029999999999</v>
      </c>
      <c r="AGF39" s="122">
        <v>1720.6990000000001</v>
      </c>
      <c r="AGG39" s="122">
        <v>1332.4110000000001</v>
      </c>
      <c r="AGH39" s="122">
        <v>884.56700000000001</v>
      </c>
      <c r="AGI39" s="122">
        <v>591.61400000000003</v>
      </c>
      <c r="AGJ39" s="122">
        <v>363.41500000000002</v>
      </c>
      <c r="AGK39" s="122">
        <v>230.68</v>
      </c>
      <c r="AGL39" s="122">
        <v>110.123</v>
      </c>
      <c r="AGM39" s="122">
        <v>51.442</v>
      </c>
      <c r="AGN39" s="122">
        <v>16.742999999999999</v>
      </c>
      <c r="AGO39" s="122">
        <v>4.0030000000000001</v>
      </c>
      <c r="AGP39" s="122">
        <v>0.89700000000000002</v>
      </c>
      <c r="AGQ39" s="122">
        <v>1917.4269999999999</v>
      </c>
      <c r="AGR39" s="122">
        <v>1902.8789999999999</v>
      </c>
      <c r="AGS39" s="122">
        <v>1869.0250000000001</v>
      </c>
      <c r="AGT39" s="122">
        <v>1881.4639999999999</v>
      </c>
      <c r="AGU39" s="122">
        <v>2022.588</v>
      </c>
      <c r="AGV39" s="122">
        <v>2278.556</v>
      </c>
      <c r="AGW39" s="122">
        <v>2513.9699999999998</v>
      </c>
      <c r="AGX39" s="122">
        <v>2495.5410000000002</v>
      </c>
      <c r="AGY39" s="122">
        <v>2148.9659999999999</v>
      </c>
      <c r="AGZ39" s="122">
        <v>1771.1010000000001</v>
      </c>
      <c r="AHA39" s="122">
        <v>1700.819</v>
      </c>
      <c r="AHB39" s="122">
        <v>1839.518</v>
      </c>
      <c r="AHC39" s="122">
        <v>1808.153</v>
      </c>
      <c r="AHD39" s="122">
        <v>1631.5940000000001</v>
      </c>
      <c r="AHE39" s="122">
        <v>1407.8440000000001</v>
      </c>
      <c r="AHF39" s="122">
        <v>943.86800000000005</v>
      </c>
      <c r="AHG39" s="122">
        <v>486.49099999999999</v>
      </c>
      <c r="AHH39" s="122">
        <v>212.661</v>
      </c>
      <c r="AHI39" s="122">
        <v>67.456000000000003</v>
      </c>
      <c r="AHJ39" s="122">
        <v>17.442</v>
      </c>
      <c r="AHK39" s="122">
        <v>3.0859999999999999</v>
      </c>
      <c r="AHL39" s="122">
        <v>1252.376</v>
      </c>
      <c r="AHM39" s="122">
        <v>1232.1880000000001</v>
      </c>
      <c r="AHN39" s="122">
        <v>1266.0429999999999</v>
      </c>
      <c r="AHO39" s="122">
        <v>3242.7460000000001</v>
      </c>
      <c r="AHP39" s="122">
        <v>3914.1619999999998</v>
      </c>
      <c r="AHQ39" s="122">
        <v>6144.4070000000002</v>
      </c>
      <c r="AHR39" s="122">
        <v>4479.268</v>
      </c>
      <c r="AHS39" s="122">
        <v>4708.7309999999998</v>
      </c>
      <c r="AHT39" s="122">
        <v>5490.0789999999997</v>
      </c>
      <c r="AHU39" s="122">
        <v>3835.0880000000002</v>
      </c>
      <c r="AHV39" s="122">
        <v>4381.018</v>
      </c>
      <c r="AHW39" s="122">
        <v>5496.5060000000003</v>
      </c>
      <c r="AHX39" s="125">
        <v>3.7107378507817601</v>
      </c>
      <c r="AHY39" s="125">
        <v>2.3288854706422102</v>
      </c>
      <c r="AHZ39" s="125">
        <v>0.230744730875204</v>
      </c>
      <c r="AIA39" s="125">
        <v>5.0700368342298399</v>
      </c>
      <c r="AIB39" s="125">
        <v>2.5741440526907899</v>
      </c>
      <c r="AIC39" s="125">
        <v>0.294817966189244</v>
      </c>
      <c r="AID39" s="125">
        <v>10.9199263963792</v>
      </c>
      <c r="AIE39" s="125">
        <v>6.1179114263408403</v>
      </c>
      <c r="AIF39" s="125">
        <v>0.43207966387333602</v>
      </c>
      <c r="AIG39" s="125">
        <v>23.0907377450641</v>
      </c>
      <c r="AIH39" s="125">
        <v>17.367578606594499</v>
      </c>
      <c r="AII39" s="125">
        <v>3.2804611402908499</v>
      </c>
      <c r="AIJ39" s="125">
        <v>4.8085439718225196</v>
      </c>
      <c r="AIK39" s="125">
        <v>3.15318183401501</v>
      </c>
      <c r="AIL39" s="125">
        <v>0.367447817306501</v>
      </c>
      <c r="AIM39" s="125">
        <v>5.35150945464909</v>
      </c>
      <c r="AIN39" s="125">
        <v>3.3963503679227398</v>
      </c>
      <c r="AIO39" s="125">
        <v>0.521946901101494</v>
      </c>
      <c r="AIP39" s="125">
        <v>8.6802568573071603</v>
      </c>
      <c r="AIQ39" s="125">
        <v>5.2729689566619298</v>
      </c>
      <c r="AIR39" s="125">
        <v>0.70570392259875403</v>
      </c>
      <c r="AIS39" s="125">
        <v>21.275871511438901</v>
      </c>
      <c r="AIT39" s="125">
        <v>15.4281136085702</v>
      </c>
      <c r="AIU39" s="125">
        <v>2.5456810151754299</v>
      </c>
      <c r="AIV39" s="134">
        <v>54.877755124566598</v>
      </c>
      <c r="AIW39" s="125">
        <v>54.417964260112498</v>
      </c>
      <c r="AIX39" s="125">
        <v>53.860544648609</v>
      </c>
      <c r="AIY39" s="125">
        <v>53.396819818917699</v>
      </c>
      <c r="AIZ39" s="125">
        <v>52.833648420607503</v>
      </c>
      <c r="AJA39" s="129">
        <v>53.748360333196203</v>
      </c>
      <c r="AJB39" s="125">
        <v>82.223197310113704</v>
      </c>
      <c r="AJC39" s="125">
        <v>83.762846257919193</v>
      </c>
      <c r="AJD39" s="125">
        <v>85.6646653917241</v>
      </c>
      <c r="AJE39" s="125">
        <v>87.277070692834499</v>
      </c>
      <c r="AJF39" s="125">
        <v>89.273319161876003</v>
      </c>
      <c r="AJG39" s="125">
        <v>86.0521872296776</v>
      </c>
      <c r="AJH39" s="125">
        <v>80.414999349111199</v>
      </c>
      <c r="AJI39" s="125">
        <v>76.008798743482203</v>
      </c>
      <c r="AJJ39" s="125">
        <v>74.580596704859602</v>
      </c>
      <c r="AJK39" s="125">
        <v>71.088723905073294</v>
      </c>
      <c r="AJL39" s="125">
        <v>62.252398365458497</v>
      </c>
      <c r="AJM39" s="125">
        <v>49.843787343907898</v>
      </c>
      <c r="AJN39" s="125">
        <v>37.458699434408203</v>
      </c>
      <c r="AJO39" s="125">
        <v>33.010433684350602</v>
      </c>
      <c r="AJP39" s="125">
        <v>32.911737700116397</v>
      </c>
      <c r="AJQ39" s="125">
        <v>33.225934638181201</v>
      </c>
      <c r="AJR39" s="125">
        <v>33.232022294739501</v>
      </c>
      <c r="AJS39" s="125">
        <v>34.560563151227598</v>
      </c>
      <c r="AJT39" s="125">
        <v>38.150269874086398</v>
      </c>
      <c r="AJU39" s="125">
        <v>43.315971234806902</v>
      </c>
      <c r="AJV39" s="125">
        <v>47.746794680348899</v>
      </c>
      <c r="AJW39" s="125">
        <v>51.416283138697302</v>
      </c>
      <c r="AJX39" s="125">
        <v>53.770646450447003</v>
      </c>
      <c r="AJY39" s="125">
        <v>54.008311089668901</v>
      </c>
      <c r="AJZ39" s="125">
        <v>54.302948629338701</v>
      </c>
      <c r="AKA39" s="125">
        <v>56.435033176649299</v>
      </c>
      <c r="AKB39" s="125">
        <v>60.042466431347002</v>
      </c>
      <c r="AKC39" s="125">
        <v>63.531402071109603</v>
      </c>
      <c r="AKD39" s="125">
        <v>65.680247630830493</v>
      </c>
      <c r="AKE39" s="125">
        <v>66.453434771985997</v>
      </c>
      <c r="AKF39" s="125">
        <v>66.4301320228912</v>
      </c>
      <c r="AKG39" s="125">
        <v>75.549028243348602</v>
      </c>
      <c r="AKH39" s="125">
        <v>71.853225836666596</v>
      </c>
      <c r="AKI39" s="125">
        <v>70.276246331186599</v>
      </c>
      <c r="AKJ39" s="125">
        <v>66.758039443545698</v>
      </c>
      <c r="AKK39" s="125">
        <v>58.006671070290501</v>
      </c>
      <c r="AKL39" s="125">
        <v>46.018214424433602</v>
      </c>
      <c r="AKM39" s="125">
        <v>34.247933044030503</v>
      </c>
      <c r="AKN39" s="125">
        <v>29.7978670741625</v>
      </c>
      <c r="AKO39" s="125">
        <v>29.072265837182499</v>
      </c>
      <c r="AKP39" s="125">
        <v>27.921427918442301</v>
      </c>
      <c r="AKQ39" s="125">
        <v>25.523765225418799</v>
      </c>
      <c r="AKR39" s="125">
        <v>23.5471331172206</v>
      </c>
      <c r="AKS39" s="125">
        <v>22.640870638189799</v>
      </c>
      <c r="AKT39" s="125">
        <v>22.7731836642185</v>
      </c>
      <c r="AKU39" s="125">
        <v>23.292822750765701</v>
      </c>
      <c r="AKV39" s="125">
        <v>23.6517494873586</v>
      </c>
      <c r="AKW39" s="125">
        <v>23.494550547016399</v>
      </c>
      <c r="AKX39" s="125">
        <v>22.7937124303064</v>
      </c>
      <c r="AKY39" s="125">
        <v>22.191827266748302</v>
      </c>
      <c r="AKZ39" s="125">
        <v>22.136221517537599</v>
      </c>
      <c r="ALA39" s="125">
        <v>22.571388824605702</v>
      </c>
      <c r="ALB39" s="125">
        <v>23.123923073665701</v>
      </c>
      <c r="ALC39" s="125">
        <v>23.423929160316199</v>
      </c>
      <c r="ALD39" s="125">
        <v>23.396120911001798</v>
      </c>
      <c r="ALE39" s="125">
        <v>23.206968600946201</v>
      </c>
      <c r="ALF39" s="125">
        <v>4.8659711057627</v>
      </c>
      <c r="ALG39" s="125">
        <v>4.1555729068156504</v>
      </c>
      <c r="ALH39" s="125">
        <v>4.3043503736729702</v>
      </c>
      <c r="ALI39" s="125">
        <v>4.3306844615276097</v>
      </c>
      <c r="ALJ39" s="125">
        <v>4.2457272951679501</v>
      </c>
      <c r="ALK39" s="125">
        <v>3.8255729194743302</v>
      </c>
      <c r="ALL39" s="125">
        <v>3.2107663903776502</v>
      </c>
      <c r="ALM39" s="125">
        <v>3.2125666101881198</v>
      </c>
      <c r="ALN39" s="125">
        <v>3.83947186293384</v>
      </c>
      <c r="ALO39" s="125">
        <v>5.3045067197389102</v>
      </c>
      <c r="ALP39" s="125">
        <v>7.70825706932074</v>
      </c>
      <c r="ALQ39" s="125">
        <v>11.013430034007101</v>
      </c>
      <c r="ALR39" s="125">
        <v>15.5093992358966</v>
      </c>
      <c r="ALS39" s="125">
        <v>20.542787570588398</v>
      </c>
      <c r="ALT39" s="125">
        <v>24.453971929583201</v>
      </c>
      <c r="ALU39" s="125">
        <v>27.764533651338802</v>
      </c>
      <c r="ALV39" s="125">
        <v>30.276095903430502</v>
      </c>
      <c r="ALW39" s="125">
        <v>31.214598659362501</v>
      </c>
      <c r="ALX39" s="125">
        <v>32.111121362590303</v>
      </c>
      <c r="ALY39" s="125">
        <v>34.298811659111699</v>
      </c>
      <c r="ALZ39" s="125">
        <v>37.471077606741197</v>
      </c>
      <c r="AMA39" s="125">
        <v>40.407478997443903</v>
      </c>
      <c r="AMB39" s="125">
        <v>42.256318470514302</v>
      </c>
      <c r="AMC39" s="125">
        <v>43.057313860984202</v>
      </c>
      <c r="AMD39" s="125">
        <v>43.223163421944903</v>
      </c>
    </row>
    <row r="40" spans="1:1018">
      <c r="A40" s="6" t="s">
        <v>89</v>
      </c>
      <c r="B40" s="5">
        <v>210.36</v>
      </c>
      <c r="C40" s="5">
        <v>218.279</v>
      </c>
      <c r="D40" s="5">
        <v>224.03100000000001</v>
      </c>
      <c r="E40" s="5">
        <v>228.601</v>
      </c>
      <c r="F40" s="5">
        <v>233.47900000000001</v>
      </c>
      <c r="G40" s="5">
        <v>239.714</v>
      </c>
      <c r="H40" s="5">
        <v>247.70400000000001</v>
      </c>
      <c r="I40" s="5">
        <v>257.06400000000002</v>
      </c>
      <c r="J40" s="5">
        <v>267.16699999999997</v>
      </c>
      <c r="K40" s="5">
        <v>277.08499999999998</v>
      </c>
      <c r="L40" s="5">
        <v>286.16800000000001</v>
      </c>
      <c r="M40" s="5">
        <v>294.44900000000001</v>
      </c>
      <c r="N40" s="5">
        <v>302.32</v>
      </c>
      <c r="O40" s="5">
        <v>309.88099999999997</v>
      </c>
      <c r="P40" s="5">
        <v>317.31799999999998</v>
      </c>
      <c r="Q40" s="5">
        <v>324.89699999999999</v>
      </c>
      <c r="R40" s="5">
        <v>332.61</v>
      </c>
      <c r="S40" s="5">
        <v>340.85599999999999</v>
      </c>
      <c r="T40" s="5">
        <v>350.774</v>
      </c>
      <c r="U40" s="5">
        <v>363.86599999999999</v>
      </c>
      <c r="V40" s="5">
        <v>381.22500000000002</v>
      </c>
      <c r="W40" s="5">
        <v>402.68900000000002</v>
      </c>
      <c r="X40" s="5">
        <v>427.995</v>
      </c>
      <c r="Y40" s="5">
        <v>457.87799999999999</v>
      </c>
      <c r="Z40" s="5">
        <v>493.19099999999997</v>
      </c>
      <c r="AA40" s="5">
        <v>534.14</v>
      </c>
      <c r="AB40" s="5">
        <v>582.06700000000001</v>
      </c>
      <c r="AC40" s="5">
        <v>635.79300000000001</v>
      </c>
      <c r="AD40" s="5">
        <v>690.04300000000001</v>
      </c>
      <c r="AE40" s="5">
        <v>737.69799999999998</v>
      </c>
      <c r="AF40" s="5">
        <v>774.05100000000004</v>
      </c>
      <c r="AG40" s="5">
        <v>796.03700000000003</v>
      </c>
      <c r="AH40" s="5">
        <v>806.03</v>
      </c>
      <c r="AI40" s="5">
        <v>811.36900000000003</v>
      </c>
      <c r="AJ40" s="5">
        <v>822.54</v>
      </c>
      <c r="AK40" s="5">
        <v>846.75599999999997</v>
      </c>
      <c r="AL40" s="5">
        <v>886.93799999999999</v>
      </c>
      <c r="AM40" s="5">
        <v>939.85</v>
      </c>
      <c r="AN40" s="5">
        <v>998.976</v>
      </c>
      <c r="AO40" s="5">
        <v>1054.797</v>
      </c>
      <c r="AP40" s="5">
        <v>1100.4739999999999</v>
      </c>
      <c r="AQ40" s="5">
        <v>1133.875</v>
      </c>
      <c r="AR40" s="5">
        <v>1157.308</v>
      </c>
      <c r="AS40" s="5">
        <v>1173.701</v>
      </c>
      <c r="AT40" s="5">
        <v>1187.777</v>
      </c>
      <c r="AU40" s="5">
        <v>1202.9939999999999</v>
      </c>
      <c r="AV40" s="5">
        <v>1220.03</v>
      </c>
      <c r="AW40" s="5">
        <v>1237.7280000000001</v>
      </c>
      <c r="AX40" s="5">
        <v>1255.4839999999999</v>
      </c>
      <c r="AY40" s="5">
        <v>1272.175</v>
      </c>
      <c r="AZ40" s="5">
        <v>1287.0039999999999</v>
      </c>
      <c r="BA40" s="5">
        <v>1299.973</v>
      </c>
      <c r="BB40" s="5">
        <v>1311.558</v>
      </c>
      <c r="BC40" s="5">
        <v>1322.019</v>
      </c>
      <c r="BD40" s="5">
        <v>1331.72</v>
      </c>
      <c r="BE40" s="5">
        <v>1340.9449999999999</v>
      </c>
      <c r="BF40" s="5">
        <v>1349.7829999999999</v>
      </c>
      <c r="BG40" s="5">
        <v>1358.2170000000001</v>
      </c>
      <c r="BH40" s="5">
        <v>1366.2560000000001</v>
      </c>
      <c r="BI40" s="5">
        <v>1373.8979999999999</v>
      </c>
      <c r="BJ40" s="5">
        <v>1381.1389999999999</v>
      </c>
      <c r="BK40" s="5">
        <v>1388.0250000000001</v>
      </c>
      <c r="BL40" s="5">
        <v>1394.5940000000001</v>
      </c>
      <c r="BM40" s="5">
        <v>1400.855</v>
      </c>
      <c r="BN40" s="5">
        <v>1406.7860000000001</v>
      </c>
      <c r="BO40" s="5">
        <v>1412.3889999999999</v>
      </c>
      <c r="BP40" s="5">
        <v>1417.675</v>
      </c>
      <c r="BQ40" s="5">
        <v>1422.671</v>
      </c>
      <c r="BR40" s="5">
        <v>1427.3689999999999</v>
      </c>
      <c r="BS40" s="5">
        <v>1431.7919999999999</v>
      </c>
      <c r="BT40" s="5">
        <v>1435.94</v>
      </c>
      <c r="BU40" s="5">
        <v>1439.8340000000001</v>
      </c>
      <c r="BV40" s="5">
        <v>1443.4570000000001</v>
      </c>
      <c r="BW40" s="5">
        <v>1446.845</v>
      </c>
      <c r="BX40" s="5">
        <v>1449.9770000000001</v>
      </c>
      <c r="BY40" s="5">
        <v>1452.8720000000001</v>
      </c>
      <c r="BZ40" s="5">
        <v>1455.5450000000001</v>
      </c>
      <c r="CA40" s="5">
        <v>1457.9829999999999</v>
      </c>
      <c r="CB40" s="5">
        <v>1460.193</v>
      </c>
      <c r="CC40" s="5">
        <v>1462.171</v>
      </c>
      <c r="CD40" s="5">
        <v>1463.9169999999999</v>
      </c>
      <c r="CE40" s="5">
        <v>1465.433</v>
      </c>
      <c r="CF40" s="5">
        <v>1466.7159999999999</v>
      </c>
      <c r="CG40" s="5">
        <v>1467.769</v>
      </c>
      <c r="CH40" s="5">
        <v>1468.5930000000001</v>
      </c>
      <c r="CI40" s="5">
        <v>1469.1859999999999</v>
      </c>
      <c r="CJ40" s="5">
        <v>1469.5450000000001</v>
      </c>
      <c r="CK40" s="5">
        <v>1469.675</v>
      </c>
      <c r="CL40" s="5">
        <v>1469.5609999999999</v>
      </c>
      <c r="CM40" s="5">
        <v>1469.2149999999999</v>
      </c>
      <c r="CN40" s="5">
        <v>1468.634</v>
      </c>
      <c r="CO40" s="5">
        <v>1467.81</v>
      </c>
      <c r="CP40" s="5">
        <v>1466.7460000000001</v>
      </c>
      <c r="CQ40" s="5">
        <v>1465.43</v>
      </c>
      <c r="CR40" s="5">
        <v>1463.8720000000001</v>
      </c>
      <c r="CS40" s="5">
        <v>1462.0619999999999</v>
      </c>
      <c r="CT40" s="5">
        <v>1459.9880000000001</v>
      </c>
      <c r="CU40" s="5">
        <v>1457.6590000000001</v>
      </c>
      <c r="CV40" s="5">
        <v>1455.066</v>
      </c>
      <c r="CW40" s="5">
        <v>1452.2</v>
      </c>
      <c r="CX40" s="5">
        <v>1449.0709999999999</v>
      </c>
      <c r="CY40" s="5">
        <v>1445.664</v>
      </c>
      <c r="CZ40" s="5">
        <v>1441.989</v>
      </c>
      <c r="DA40" s="5">
        <v>1438.0239999999999</v>
      </c>
      <c r="DB40" s="5">
        <v>1433.7629999999999</v>
      </c>
      <c r="DC40" s="5">
        <v>1429.202</v>
      </c>
      <c r="DD40" s="5">
        <v>1424.3130000000001</v>
      </c>
      <c r="DE40" s="5">
        <v>1419.146</v>
      </c>
      <c r="DF40" s="5">
        <v>1413.681</v>
      </c>
      <c r="DG40" s="5">
        <v>1407.9369999999999</v>
      </c>
      <c r="DH40" s="5">
        <v>1401.922</v>
      </c>
      <c r="DI40" s="5">
        <v>1395.652</v>
      </c>
      <c r="DJ40" s="5">
        <v>1389.1590000000001</v>
      </c>
      <c r="DK40" s="5">
        <v>1382.4580000000001</v>
      </c>
      <c r="DL40" s="5">
        <v>1375.5920000000001</v>
      </c>
      <c r="DM40" s="5">
        <v>1368.595</v>
      </c>
      <c r="DN40" s="5">
        <v>1361.4970000000001</v>
      </c>
      <c r="DO40" s="5">
        <v>1354.3630000000001</v>
      </c>
      <c r="DP40" s="5">
        <v>1347.2080000000001</v>
      </c>
      <c r="DQ40" s="5">
        <v>1340.09</v>
      </c>
      <c r="DR40" s="5">
        <v>1333.0609999999999</v>
      </c>
      <c r="DS40" s="5">
        <v>149.53700000000001</v>
      </c>
      <c r="DT40" s="5">
        <v>155.84100000000001</v>
      </c>
      <c r="DU40" s="5">
        <v>161.922</v>
      </c>
      <c r="DV40" s="5">
        <v>167.85</v>
      </c>
      <c r="DW40" s="5">
        <v>173.75399999999999</v>
      </c>
      <c r="DX40" s="5">
        <v>179.714</v>
      </c>
      <c r="DY40" s="5">
        <v>185.774</v>
      </c>
      <c r="DZ40" s="5">
        <v>191.917</v>
      </c>
      <c r="EA40" s="5">
        <v>198.03100000000001</v>
      </c>
      <c r="EB40" s="5">
        <v>203.99600000000001</v>
      </c>
      <c r="EC40" s="5">
        <v>209.75899999999999</v>
      </c>
      <c r="ED40" s="5">
        <v>215.31299999999999</v>
      </c>
      <c r="EE40" s="5">
        <v>220.762</v>
      </c>
      <c r="EF40" s="5">
        <v>226.33099999999999</v>
      </c>
      <c r="EG40" s="5">
        <v>232.27199999999999</v>
      </c>
      <c r="EH40" s="5">
        <v>238.80099999999999</v>
      </c>
      <c r="EI40" s="5">
        <v>246.05099999999999</v>
      </c>
      <c r="EJ40" s="5">
        <v>254.071</v>
      </c>
      <c r="EK40" s="5">
        <v>262.923</v>
      </c>
      <c r="EL40" s="5">
        <v>272.67399999999998</v>
      </c>
      <c r="EM40" s="5">
        <v>283.38499999999999</v>
      </c>
      <c r="EN40" s="5">
        <v>294.86099999999999</v>
      </c>
      <c r="EO40" s="5">
        <v>307.14499999999998</v>
      </c>
      <c r="EP40" s="5">
        <v>320.83</v>
      </c>
      <c r="EQ40" s="5">
        <v>336.65499999999997</v>
      </c>
      <c r="ER40" s="5">
        <v>355.017</v>
      </c>
      <c r="ES40" s="5">
        <v>376.35599999999999</v>
      </c>
      <c r="ET40" s="5">
        <v>400.13099999999997</v>
      </c>
      <c r="EU40" s="5">
        <v>424.60199999999998</v>
      </c>
      <c r="EV40" s="5">
        <v>447.37700000000001</v>
      </c>
      <c r="EW40" s="5">
        <v>466.81299999999999</v>
      </c>
      <c r="EX40" s="5">
        <v>482.11599999999999</v>
      </c>
      <c r="EY40" s="5">
        <v>493.91199999999998</v>
      </c>
      <c r="EZ40" s="5">
        <v>503.66</v>
      </c>
      <c r="FA40" s="5">
        <v>513.53300000000002</v>
      </c>
      <c r="FB40" s="5">
        <v>525.09699999999998</v>
      </c>
      <c r="FC40" s="5">
        <v>538.85500000000002</v>
      </c>
      <c r="FD40" s="5">
        <v>554.22699999999998</v>
      </c>
      <c r="FE40" s="5">
        <v>570.46400000000006</v>
      </c>
      <c r="FF40" s="5">
        <v>586.36699999999996</v>
      </c>
      <c r="FG40" s="5">
        <v>601.10900000000004</v>
      </c>
      <c r="FH40" s="5">
        <v>614.41999999999996</v>
      </c>
      <c r="FI40" s="5">
        <v>626.67700000000002</v>
      </c>
      <c r="FJ40" s="5">
        <v>638.29499999999996</v>
      </c>
      <c r="FK40" s="5">
        <v>649.95100000000002</v>
      </c>
      <c r="FL40" s="5">
        <v>662.09299999999996</v>
      </c>
      <c r="FM40" s="5">
        <v>674.84900000000005</v>
      </c>
      <c r="FN40" s="5">
        <v>688.00400000000002</v>
      </c>
      <c r="FO40" s="5">
        <v>701.25400000000002</v>
      </c>
      <c r="FP40" s="5">
        <v>714.16600000000005</v>
      </c>
      <c r="FQ40" s="5">
        <v>726.41499999999996</v>
      </c>
      <c r="FR40" s="5">
        <v>737.92</v>
      </c>
      <c r="FS40" s="5">
        <v>748.77099999999996</v>
      </c>
      <c r="FT40" s="5">
        <v>759.005</v>
      </c>
      <c r="FU40" s="5">
        <v>768.74099999999999</v>
      </c>
      <c r="FV40" s="5">
        <v>778.04899999999998</v>
      </c>
      <c r="FW40" s="5">
        <v>786.923</v>
      </c>
      <c r="FX40" s="5">
        <v>795.35900000000004</v>
      </c>
      <c r="FY40" s="5">
        <v>803.39200000000005</v>
      </c>
      <c r="FZ40" s="5">
        <v>811.12099999999998</v>
      </c>
      <c r="GA40" s="5">
        <v>818.56700000000001</v>
      </c>
      <c r="GB40" s="5">
        <v>825.78899999999999</v>
      </c>
      <c r="GC40" s="5">
        <v>832.77200000000005</v>
      </c>
      <c r="GD40" s="5">
        <v>839.524</v>
      </c>
      <c r="GE40" s="5">
        <v>846.03</v>
      </c>
      <c r="GF40" s="5">
        <v>852.26900000000001</v>
      </c>
      <c r="GG40" s="5">
        <v>858.274</v>
      </c>
      <c r="GH40" s="5">
        <v>864.03800000000001</v>
      </c>
      <c r="GI40" s="5">
        <v>869.59500000000003</v>
      </c>
      <c r="GJ40" s="5">
        <v>874.94399999999996</v>
      </c>
      <c r="GK40" s="5">
        <v>880.10699999999997</v>
      </c>
      <c r="GL40" s="5">
        <v>885.07799999999997</v>
      </c>
      <c r="GM40" s="5">
        <v>889.875</v>
      </c>
      <c r="GN40" s="5">
        <v>894.49699999999996</v>
      </c>
      <c r="GO40" s="5">
        <v>898.947</v>
      </c>
      <c r="GP40" s="5">
        <v>903.23599999999999</v>
      </c>
      <c r="GQ40" s="5">
        <v>907.36800000000005</v>
      </c>
      <c r="GR40" s="5">
        <v>911.33199999999999</v>
      </c>
      <c r="GS40" s="5">
        <v>915.125</v>
      </c>
      <c r="GT40" s="5">
        <v>918.745</v>
      </c>
      <c r="GU40" s="5">
        <v>922.18100000000004</v>
      </c>
      <c r="GV40" s="5">
        <v>925.43799999999999</v>
      </c>
      <c r="GW40" s="5">
        <v>928.49900000000002</v>
      </c>
      <c r="GX40" s="5">
        <v>931.37</v>
      </c>
      <c r="GY40" s="5">
        <v>934.04200000000003</v>
      </c>
      <c r="GZ40" s="5">
        <v>936.51300000000003</v>
      </c>
      <c r="HA40" s="5">
        <v>938.78</v>
      </c>
      <c r="HB40" s="5">
        <v>940.82399999999996</v>
      </c>
      <c r="HC40" s="5">
        <v>942.67</v>
      </c>
      <c r="HD40" s="5">
        <v>944.29600000000005</v>
      </c>
      <c r="HE40" s="5">
        <v>945.70399999999995</v>
      </c>
      <c r="HF40" s="5">
        <v>946.89800000000002</v>
      </c>
      <c r="HG40" s="5">
        <v>947.86699999999996</v>
      </c>
      <c r="HH40" s="5">
        <v>948.62099999999998</v>
      </c>
      <c r="HI40" s="5">
        <v>949.15899999999999</v>
      </c>
      <c r="HJ40" s="5">
        <v>949.48800000000006</v>
      </c>
      <c r="HK40" s="5">
        <v>949.60599999999999</v>
      </c>
      <c r="HL40" s="5">
        <v>949.51900000000001</v>
      </c>
      <c r="HM40" s="5">
        <v>949.24300000000005</v>
      </c>
      <c r="HN40" s="5">
        <v>948.774</v>
      </c>
      <c r="HO40" s="5">
        <v>948.14099999999996</v>
      </c>
      <c r="HP40" s="5">
        <v>947.33500000000004</v>
      </c>
      <c r="HQ40" s="5">
        <v>946.37800000000004</v>
      </c>
      <c r="HR40" s="5">
        <v>945.279</v>
      </c>
      <c r="HS40" s="5">
        <v>944.05700000000002</v>
      </c>
      <c r="HT40" s="5">
        <v>942.71799999999996</v>
      </c>
      <c r="HU40" s="5">
        <v>941.28200000000004</v>
      </c>
      <c r="HV40" s="5">
        <v>939.76199999999994</v>
      </c>
      <c r="HW40" s="5">
        <v>938.17200000000003</v>
      </c>
      <c r="HX40" s="5">
        <v>936.52800000000002</v>
      </c>
      <c r="HY40" s="5">
        <v>934.85900000000004</v>
      </c>
      <c r="HZ40" s="5">
        <v>933.16300000000001</v>
      </c>
      <c r="IA40" s="5">
        <v>931.44799999999998</v>
      </c>
      <c r="IB40" s="5">
        <v>929.75099999999998</v>
      </c>
      <c r="IC40" s="5">
        <v>928.05499999999995</v>
      </c>
      <c r="ID40" s="5">
        <v>926.38900000000001</v>
      </c>
      <c r="IE40" s="5">
        <v>924.75699999999995</v>
      </c>
      <c r="IF40" s="5">
        <v>923.16499999999996</v>
      </c>
      <c r="IG40" s="5">
        <v>921.64800000000002</v>
      </c>
      <c r="IH40" s="5">
        <v>920.19399999999996</v>
      </c>
      <c r="II40" s="5">
        <v>918.83</v>
      </c>
      <c r="IJ40" s="5">
        <v>359.89699999999999</v>
      </c>
      <c r="IK40" s="5">
        <v>374.12</v>
      </c>
      <c r="IL40" s="5">
        <v>385.95299999999997</v>
      </c>
      <c r="IM40" s="5">
        <v>396.45100000000002</v>
      </c>
      <c r="IN40" s="5">
        <v>407.233</v>
      </c>
      <c r="IO40" s="5">
        <v>419.428</v>
      </c>
      <c r="IP40" s="5">
        <v>433.47800000000001</v>
      </c>
      <c r="IQ40" s="5">
        <v>448.98099999999999</v>
      </c>
      <c r="IR40" s="5">
        <v>465.19799999999998</v>
      </c>
      <c r="IS40" s="5">
        <v>481.08100000000002</v>
      </c>
      <c r="IT40" s="5">
        <v>495.92700000000002</v>
      </c>
      <c r="IU40" s="5">
        <v>509.762</v>
      </c>
      <c r="IV40" s="5">
        <v>523.08199999999999</v>
      </c>
      <c r="IW40" s="5">
        <v>536.21199999999999</v>
      </c>
      <c r="IX40" s="5">
        <v>549.59</v>
      </c>
      <c r="IY40" s="5">
        <v>563.69799999999998</v>
      </c>
      <c r="IZ40" s="5">
        <v>578.66099999999994</v>
      </c>
      <c r="JA40" s="5">
        <v>594.92700000000002</v>
      </c>
      <c r="JB40" s="5">
        <v>613.697</v>
      </c>
      <c r="JC40" s="5">
        <v>636.54</v>
      </c>
      <c r="JD40" s="5">
        <v>664.61</v>
      </c>
      <c r="JE40" s="5">
        <v>697.55</v>
      </c>
      <c r="JF40" s="5">
        <v>735.14</v>
      </c>
      <c r="JG40" s="5">
        <v>778.70799999999997</v>
      </c>
      <c r="JH40" s="5">
        <v>829.846</v>
      </c>
      <c r="JI40" s="5">
        <v>889.15700000000004</v>
      </c>
      <c r="JJ40" s="5">
        <v>958.423</v>
      </c>
      <c r="JK40" s="5">
        <v>1035.924</v>
      </c>
      <c r="JL40" s="5">
        <v>1114.645</v>
      </c>
      <c r="JM40" s="5">
        <v>1185.075</v>
      </c>
      <c r="JN40" s="5">
        <v>1240.864</v>
      </c>
      <c r="JO40" s="5">
        <v>1278.153</v>
      </c>
      <c r="JP40" s="5">
        <v>1299.942</v>
      </c>
      <c r="JQ40" s="5">
        <v>1315.029</v>
      </c>
      <c r="JR40" s="5">
        <v>1336.0730000000001</v>
      </c>
      <c r="JS40" s="5">
        <v>1371.8530000000001</v>
      </c>
      <c r="JT40" s="5">
        <v>1425.7929999999999</v>
      </c>
      <c r="JU40" s="5">
        <v>1494.077</v>
      </c>
      <c r="JV40" s="5">
        <v>1569.44</v>
      </c>
      <c r="JW40" s="5">
        <v>1641.164</v>
      </c>
      <c r="JX40" s="5">
        <v>1701.5830000000001</v>
      </c>
      <c r="JY40" s="5">
        <v>1748.2950000000001</v>
      </c>
      <c r="JZ40" s="5">
        <v>1783.9849999999999</v>
      </c>
      <c r="KA40" s="5">
        <v>1811.9960000000001</v>
      </c>
      <c r="KB40" s="5">
        <v>1837.7280000000001</v>
      </c>
      <c r="KC40" s="5">
        <v>1865.087</v>
      </c>
      <c r="KD40" s="5">
        <v>1894.8789999999999</v>
      </c>
      <c r="KE40" s="5">
        <v>1925.732</v>
      </c>
      <c r="KF40" s="5">
        <v>1956.7380000000001</v>
      </c>
      <c r="KG40" s="5">
        <v>1986.3409999999999</v>
      </c>
      <c r="KH40" s="5">
        <v>2013.4190000000001</v>
      </c>
      <c r="KI40" s="5">
        <v>2037.893</v>
      </c>
      <c r="KJ40" s="5">
        <v>2060.3290000000002</v>
      </c>
      <c r="KK40" s="5">
        <v>2081.0239999999999</v>
      </c>
      <c r="KL40" s="5">
        <v>2100.4609999999998</v>
      </c>
      <c r="KM40" s="5">
        <v>2118.9940000000001</v>
      </c>
      <c r="KN40" s="5">
        <v>2136.7060000000001</v>
      </c>
      <c r="KO40" s="5">
        <v>2153.576</v>
      </c>
      <c r="KP40" s="5">
        <v>2169.6480000000001</v>
      </c>
      <c r="KQ40" s="5">
        <v>2185.0189999999998</v>
      </c>
      <c r="KR40" s="5">
        <v>2199.7060000000001</v>
      </c>
      <c r="KS40" s="5">
        <v>2213.8139999999999</v>
      </c>
      <c r="KT40" s="5">
        <v>2227.366</v>
      </c>
      <c r="KU40" s="5">
        <v>2240.3789999999999</v>
      </c>
      <c r="KV40" s="5">
        <v>2252.8159999999998</v>
      </c>
      <c r="KW40" s="5">
        <v>2264.6579999999999</v>
      </c>
      <c r="KX40" s="5">
        <v>2275.9490000000001</v>
      </c>
      <c r="KY40" s="5">
        <v>2286.7089999999998</v>
      </c>
      <c r="KZ40" s="5">
        <v>2296.9639999999999</v>
      </c>
      <c r="LA40" s="5">
        <v>2306.7359999999999</v>
      </c>
      <c r="LB40" s="5">
        <v>2316.047</v>
      </c>
      <c r="LC40" s="5">
        <v>2324.9119999999998</v>
      </c>
      <c r="LD40" s="5">
        <v>2333.3319999999999</v>
      </c>
      <c r="LE40" s="5">
        <v>2341.3420000000001</v>
      </c>
      <c r="LF40" s="5">
        <v>2348.924</v>
      </c>
      <c r="LG40" s="5">
        <v>2356.1080000000002</v>
      </c>
      <c r="LH40" s="5">
        <v>2362.913</v>
      </c>
      <c r="LI40" s="5">
        <v>2369.3150000000001</v>
      </c>
      <c r="LJ40" s="5">
        <v>2375.3180000000002</v>
      </c>
      <c r="LK40" s="5">
        <v>2380.9160000000002</v>
      </c>
      <c r="LL40" s="5">
        <v>2386.098</v>
      </c>
      <c r="LM40" s="5">
        <v>2390.8710000000001</v>
      </c>
      <c r="LN40" s="5">
        <v>2395.2150000000001</v>
      </c>
      <c r="LO40" s="5">
        <v>2399.1390000000001</v>
      </c>
      <c r="LP40" s="5">
        <v>2402.6350000000002</v>
      </c>
      <c r="LQ40" s="5">
        <v>2405.6990000000001</v>
      </c>
      <c r="LR40" s="5">
        <v>2408.3249999999998</v>
      </c>
      <c r="LS40" s="5">
        <v>2410.4989999999998</v>
      </c>
      <c r="LT40" s="5">
        <v>2412.2310000000002</v>
      </c>
      <c r="LU40" s="5">
        <v>2413.511</v>
      </c>
      <c r="LV40" s="5">
        <v>2414.3380000000002</v>
      </c>
      <c r="LW40" s="5">
        <v>2414.7080000000001</v>
      </c>
      <c r="LX40" s="5">
        <v>2414.6129999999998</v>
      </c>
      <c r="LY40" s="5">
        <v>2414.0509999999999</v>
      </c>
      <c r="LZ40" s="5">
        <v>2413.0309999999999</v>
      </c>
      <c r="MA40" s="5">
        <v>2411.5500000000002</v>
      </c>
      <c r="MB40" s="5">
        <v>2409.5940000000001</v>
      </c>
      <c r="MC40" s="5">
        <v>2407.1779999999999</v>
      </c>
      <c r="MD40" s="5">
        <v>2404.3090000000002</v>
      </c>
      <c r="ME40" s="5">
        <v>2400.9740000000002</v>
      </c>
      <c r="MF40" s="5">
        <v>2397.212</v>
      </c>
      <c r="MG40" s="5">
        <v>2392.9989999999998</v>
      </c>
      <c r="MH40" s="5">
        <v>2388.3670000000002</v>
      </c>
      <c r="MI40" s="5">
        <v>2383.3029999999999</v>
      </c>
      <c r="MJ40" s="5">
        <v>2377.8200000000002</v>
      </c>
      <c r="MK40" s="5">
        <v>2371.92</v>
      </c>
      <c r="ML40" s="5">
        <v>2365.5949999999998</v>
      </c>
      <c r="MM40" s="5">
        <v>2358.9079999999999</v>
      </c>
      <c r="MN40" s="5">
        <v>2351.8530000000001</v>
      </c>
      <c r="MO40" s="5">
        <v>2344.4650000000001</v>
      </c>
      <c r="MP40" s="5">
        <v>2336.7809999999999</v>
      </c>
      <c r="MQ40" s="5">
        <v>2328.8150000000001</v>
      </c>
      <c r="MR40" s="5">
        <v>2320.607</v>
      </c>
      <c r="MS40" s="5">
        <v>2312.2089999999998</v>
      </c>
      <c r="MT40" s="5">
        <v>2303.6469999999999</v>
      </c>
      <c r="MU40" s="5">
        <v>2294.9839999999999</v>
      </c>
      <c r="MV40" s="5">
        <v>2286.2539999999999</v>
      </c>
      <c r="MW40" s="5">
        <v>2277.5279999999998</v>
      </c>
      <c r="MX40" s="5">
        <v>2268.8560000000002</v>
      </c>
      <c r="MY40" s="5">
        <v>2260.2840000000001</v>
      </c>
      <c r="MZ40" s="5">
        <v>2251.8910000000001</v>
      </c>
      <c r="NA40" s="16">
        <v>3.0619999999999998</v>
      </c>
      <c r="NB40" s="16">
        <v>3.351</v>
      </c>
      <c r="NC40" s="16">
        <v>2.5619999999999998</v>
      </c>
      <c r="ND40" s="16">
        <v>3.294</v>
      </c>
      <c r="NE40" s="16">
        <v>5.8220000000000001</v>
      </c>
      <c r="NF40" s="16">
        <v>6.6660000000000004</v>
      </c>
      <c r="NG40" s="16">
        <v>2.0070000000000001</v>
      </c>
      <c r="NH40" s="16">
        <v>4.3079999999999998</v>
      </c>
      <c r="NI40" s="16">
        <v>1.835</v>
      </c>
      <c r="NJ40" s="16">
        <v>1.5309999999999999</v>
      </c>
      <c r="NK40" s="16">
        <v>1.022</v>
      </c>
      <c r="NL40" s="16">
        <v>0.748</v>
      </c>
      <c r="NM40" s="16">
        <v>0.58199999999999996</v>
      </c>
      <c r="NN40" s="16">
        <v>0.44900000000000001</v>
      </c>
      <c r="NO40" s="16">
        <v>0.34300000000000003</v>
      </c>
      <c r="NP40" s="16">
        <v>0.253</v>
      </c>
      <c r="NQ40" s="16">
        <v>0.16400000000000001</v>
      </c>
      <c r="NR40" s="16">
        <v>7.1999999999999995E-2</v>
      </c>
      <c r="NS40" s="16">
        <v>-2.3E-2</v>
      </c>
      <c r="NT40" s="16">
        <v>-0.11899999999999999</v>
      </c>
      <c r="NU40" s="16">
        <v>-0.21199999999999999</v>
      </c>
      <c r="NV40" s="16">
        <v>-0.29799999999999999</v>
      </c>
      <c r="NW40" s="16">
        <v>-0.36099999999999999</v>
      </c>
      <c r="NX40" s="182">
        <v>-0.379</v>
      </c>
      <c r="NY40" s="16">
        <v>69.36</v>
      </c>
      <c r="NZ40" s="16">
        <v>70.81</v>
      </c>
      <c r="OA40" s="16">
        <v>72</v>
      </c>
      <c r="OB40" s="16">
        <v>73.099999999999994</v>
      </c>
      <c r="OC40" s="16">
        <v>74.180000000000007</v>
      </c>
      <c r="OD40" s="16">
        <v>74.91</v>
      </c>
      <c r="OE40" s="16">
        <v>75.61</v>
      </c>
      <c r="OF40" s="16">
        <v>76.25</v>
      </c>
      <c r="OG40" s="16">
        <v>76.87</v>
      </c>
      <c r="OH40" s="16">
        <v>77.52</v>
      </c>
      <c r="OI40" s="16">
        <v>78.16</v>
      </c>
      <c r="OJ40" s="16">
        <v>78.83</v>
      </c>
      <c r="OK40" s="16">
        <v>79.5</v>
      </c>
      <c r="OL40" s="16">
        <v>80.16</v>
      </c>
      <c r="OM40" s="16">
        <v>80.84</v>
      </c>
      <c r="ON40" s="16">
        <v>81.489999999999995</v>
      </c>
      <c r="OO40" s="16">
        <v>82.13</v>
      </c>
      <c r="OP40" s="16">
        <v>82.75</v>
      </c>
      <c r="OQ40" s="16">
        <v>83.35</v>
      </c>
      <c r="OR40" s="16">
        <v>83.9</v>
      </c>
      <c r="OS40" s="16">
        <v>84.42</v>
      </c>
      <c r="OT40" s="16">
        <v>84.88</v>
      </c>
      <c r="OU40" s="16">
        <v>85.3</v>
      </c>
      <c r="OV40" s="16">
        <v>85.76</v>
      </c>
      <c r="OW40" s="16">
        <v>72.099999999999994</v>
      </c>
      <c r="OX40" s="16">
        <v>73.180000000000007</v>
      </c>
      <c r="OY40" s="16">
        <v>74.09</v>
      </c>
      <c r="OZ40" s="16">
        <v>75</v>
      </c>
      <c r="PA40" s="16">
        <v>75.849999999999994</v>
      </c>
      <c r="PB40" s="16">
        <v>76.7</v>
      </c>
      <c r="PC40" s="16">
        <v>77.459999999999994</v>
      </c>
      <c r="PD40" s="16">
        <v>78.22</v>
      </c>
      <c r="PE40" s="16">
        <v>78.88</v>
      </c>
      <c r="PF40" s="16">
        <v>79.55</v>
      </c>
      <c r="PG40" s="16">
        <v>80.180000000000007</v>
      </c>
      <c r="PH40" s="16">
        <v>80.8</v>
      </c>
      <c r="PI40" s="16">
        <v>81.41</v>
      </c>
      <c r="PJ40" s="16">
        <v>82</v>
      </c>
      <c r="PK40" s="16">
        <v>82.57</v>
      </c>
      <c r="PL40" s="16">
        <v>83.14</v>
      </c>
      <c r="PM40" s="16">
        <v>83.7</v>
      </c>
      <c r="PN40" s="16">
        <v>84.24</v>
      </c>
      <c r="PO40" s="16">
        <v>84.79</v>
      </c>
      <c r="PP40" s="16">
        <v>85.32</v>
      </c>
      <c r="PQ40" s="16">
        <v>85.84</v>
      </c>
      <c r="PR40" s="16">
        <v>86.37</v>
      </c>
      <c r="PS40" s="16">
        <v>86.9</v>
      </c>
      <c r="PT40" s="16">
        <v>87.42</v>
      </c>
      <c r="PU40" s="16">
        <v>70.475999999999999</v>
      </c>
      <c r="PV40" s="16">
        <v>71.831000000000003</v>
      </c>
      <c r="PW40" s="16">
        <v>72.893000000000001</v>
      </c>
      <c r="PX40" s="16">
        <v>73.92</v>
      </c>
      <c r="PY40" s="16">
        <v>74.92</v>
      </c>
      <c r="PZ40" s="16">
        <v>75.688999999999993</v>
      </c>
      <c r="QA40" s="16">
        <v>76.41</v>
      </c>
      <c r="QB40" s="16">
        <v>77.099999999999994</v>
      </c>
      <c r="QC40" s="16">
        <v>77.727999999999994</v>
      </c>
      <c r="QD40" s="16">
        <v>78.361000000000004</v>
      </c>
      <c r="QE40" s="16">
        <v>78.977999999999994</v>
      </c>
      <c r="QF40" s="16">
        <v>79.613</v>
      </c>
      <c r="QG40" s="16">
        <v>80.251000000000005</v>
      </c>
      <c r="QH40" s="16">
        <v>80.896000000000001</v>
      </c>
      <c r="QI40" s="16">
        <v>81.536000000000001</v>
      </c>
      <c r="QJ40" s="16">
        <v>82.155000000000001</v>
      </c>
      <c r="QK40" s="16">
        <v>82.768000000000001</v>
      </c>
      <c r="QL40" s="16">
        <v>83.358999999999995</v>
      </c>
      <c r="QM40" s="16">
        <v>83.936999999999998</v>
      </c>
      <c r="QN40" s="16">
        <v>84.477999999999994</v>
      </c>
      <c r="QO40" s="16">
        <v>84.99</v>
      </c>
      <c r="QP40" s="16">
        <v>85.466999999999999</v>
      </c>
      <c r="QQ40" s="16">
        <v>85.921000000000006</v>
      </c>
      <c r="QR40" s="16">
        <v>86.397999999999996</v>
      </c>
      <c r="QS40" s="5">
        <v>23.135000000000002</v>
      </c>
      <c r="QT40" s="5">
        <v>18.376999999999999</v>
      </c>
      <c r="QU40" s="5">
        <v>14.858000000000001</v>
      </c>
      <c r="QV40" s="5">
        <v>12.249000000000001</v>
      </c>
      <c r="QW40" s="5">
        <v>9.7579999999999991</v>
      </c>
      <c r="QX40" s="5">
        <v>7.9489999999999998</v>
      </c>
      <c r="QY40" s="5">
        <v>6.9080000000000004</v>
      </c>
      <c r="QZ40" s="5">
        <v>5.9690000000000003</v>
      </c>
      <c r="RA40" s="5">
        <v>5.12</v>
      </c>
      <c r="RB40" s="5">
        <v>4.6440000000000001</v>
      </c>
      <c r="RC40" s="5">
        <v>4.133</v>
      </c>
      <c r="RD40" s="5">
        <v>3.7269999999999999</v>
      </c>
      <c r="RE40" s="5">
        <v>3.3780000000000001</v>
      </c>
      <c r="RF40" s="5">
        <v>3.081</v>
      </c>
      <c r="RG40" s="5">
        <v>2.8250000000000002</v>
      </c>
      <c r="RH40" s="5">
        <v>2.6070000000000002</v>
      </c>
      <c r="RI40" s="5">
        <v>2.415</v>
      </c>
      <c r="RJ40" s="5">
        <v>2.2509999999999999</v>
      </c>
      <c r="RK40" s="5">
        <v>2.1070000000000002</v>
      </c>
      <c r="RL40" s="5">
        <v>2.0049999999999999</v>
      </c>
      <c r="RM40" s="5">
        <v>1.9119999999999999</v>
      </c>
      <c r="RN40" s="5">
        <v>1.82</v>
      </c>
      <c r="RO40" s="5">
        <v>1.7350000000000001</v>
      </c>
      <c r="RP40" s="5">
        <v>1.6559999999999999</v>
      </c>
      <c r="RQ40" s="5">
        <v>26.712</v>
      </c>
      <c r="RR40" s="5">
        <v>21.311</v>
      </c>
      <c r="RS40" s="5">
        <v>18.265999999999998</v>
      </c>
      <c r="RT40" s="5">
        <v>14.919</v>
      </c>
      <c r="RU40" s="5">
        <v>12.34</v>
      </c>
      <c r="RV40" s="5">
        <v>10.429</v>
      </c>
      <c r="RW40" s="5">
        <v>8.7959999999999994</v>
      </c>
      <c r="RX40" s="5">
        <v>7.625</v>
      </c>
      <c r="RY40" s="5">
        <v>6.5869999999999997</v>
      </c>
      <c r="RZ40" s="5">
        <v>5.9409999999999998</v>
      </c>
      <c r="SA40" s="5">
        <v>5.2919999999999998</v>
      </c>
      <c r="SB40" s="5">
        <v>4.7619999999999996</v>
      </c>
      <c r="SC40" s="5">
        <v>4.3049999999999997</v>
      </c>
      <c r="SD40" s="5">
        <v>3.9159999999999999</v>
      </c>
      <c r="SE40" s="5">
        <v>3.58</v>
      </c>
      <c r="SF40" s="5">
        <v>3.2919999999999998</v>
      </c>
      <c r="SG40" s="5">
        <v>3.0390000000000001</v>
      </c>
      <c r="SH40" s="5">
        <v>2.8340000000000001</v>
      </c>
      <c r="SI40" s="5">
        <v>2.6520000000000001</v>
      </c>
      <c r="SJ40" s="5">
        <v>2.5169999999999999</v>
      </c>
      <c r="SK40" s="5">
        <v>2.3940000000000001</v>
      </c>
      <c r="SL40" s="5">
        <v>2.2730000000000001</v>
      </c>
      <c r="SM40" s="5">
        <v>2.1619999999999999</v>
      </c>
      <c r="SN40" s="5">
        <v>2.0590000000000002</v>
      </c>
      <c r="SO40" s="16">
        <v>4.63</v>
      </c>
      <c r="SP40" s="16">
        <v>4.08</v>
      </c>
      <c r="SQ40" s="16">
        <v>3.4</v>
      </c>
      <c r="SR40" s="16">
        <v>2.95</v>
      </c>
      <c r="SS40" s="16">
        <v>2.65</v>
      </c>
      <c r="ST40" s="16">
        <v>2.25</v>
      </c>
      <c r="SU40" s="16">
        <v>2.12</v>
      </c>
      <c r="SV40" s="16">
        <v>1.9982</v>
      </c>
      <c r="SW40" s="16">
        <v>1.8911</v>
      </c>
      <c r="SX40" s="16">
        <v>1.7987</v>
      </c>
      <c r="SY40" s="16">
        <v>1.7226999999999999</v>
      </c>
      <c r="SZ40" s="16">
        <v>1.6695</v>
      </c>
      <c r="TA40" s="16">
        <v>1.6372</v>
      </c>
      <c r="TB40" s="16">
        <v>1.6188</v>
      </c>
      <c r="TC40" s="16">
        <v>1.6116999999999999</v>
      </c>
      <c r="TD40" s="16">
        <v>1.6160000000000001</v>
      </c>
      <c r="TE40" s="16">
        <v>1.6208</v>
      </c>
      <c r="TF40" s="16">
        <v>1.6294</v>
      </c>
      <c r="TG40" s="16">
        <v>1.6395999999999999</v>
      </c>
      <c r="TH40" s="16">
        <v>1.6508</v>
      </c>
      <c r="TI40" s="16">
        <v>1.6620999999999999</v>
      </c>
      <c r="TJ40" s="16">
        <v>1.6718999999999999</v>
      </c>
      <c r="TK40" s="16">
        <v>1.6815</v>
      </c>
      <c r="TL40" s="16">
        <v>1.6942999999999999</v>
      </c>
      <c r="TM40" s="5">
        <v>49.896999999999998</v>
      </c>
      <c r="TN40" s="5">
        <v>74.528999999999996</v>
      </c>
      <c r="TO40" s="5">
        <v>79.617000000000004</v>
      </c>
      <c r="TP40" s="5">
        <v>148.42099999999999</v>
      </c>
      <c r="TQ40" s="5">
        <v>7.4329999999999998</v>
      </c>
      <c r="TR40" s="5">
        <v>58.468000000000004</v>
      </c>
      <c r="TS40" s="5">
        <v>82.268000000000001</v>
      </c>
      <c r="TT40" s="5">
        <v>67.441999999999993</v>
      </c>
      <c r="TU40" s="5">
        <v>200.19900000000001</v>
      </c>
      <c r="TV40" s="5">
        <v>11.051</v>
      </c>
      <c r="TW40" s="5">
        <v>65.924999999999997</v>
      </c>
      <c r="TX40" s="5">
        <v>96.191999999999993</v>
      </c>
      <c r="TY40" s="5">
        <v>81.480999999999995</v>
      </c>
      <c r="TZ40" s="5">
        <v>241.505</v>
      </c>
      <c r="UA40" s="5">
        <v>10.824</v>
      </c>
      <c r="UB40" s="5">
        <v>61.29</v>
      </c>
      <c r="UC40" s="5">
        <v>109.208</v>
      </c>
      <c r="UD40" s="5">
        <v>93.161000000000001</v>
      </c>
      <c r="UE40" s="5">
        <v>286.50799999999998</v>
      </c>
      <c r="UF40" s="5">
        <v>13.531000000000001</v>
      </c>
      <c r="UG40" s="5">
        <v>74.016000000000005</v>
      </c>
      <c r="UH40" s="5">
        <v>126.304</v>
      </c>
      <c r="UI40" s="5">
        <v>110.176</v>
      </c>
      <c r="UJ40" s="5">
        <v>337.80799999999999</v>
      </c>
      <c r="UK40" s="5">
        <v>16.306000000000001</v>
      </c>
      <c r="UL40" s="5">
        <v>81.248999999999995</v>
      </c>
      <c r="UM40" s="5">
        <v>147.12799999999999</v>
      </c>
      <c r="UN40" s="5">
        <v>157.25</v>
      </c>
      <c r="UO40" s="5">
        <v>483.613</v>
      </c>
      <c r="UP40" s="5">
        <v>19.917000000000002</v>
      </c>
      <c r="UQ40" s="5">
        <v>91.447000000000003</v>
      </c>
      <c r="UR40" s="5">
        <v>160.59200000000001</v>
      </c>
      <c r="US40" s="5">
        <v>186.06399999999999</v>
      </c>
      <c r="UT40" s="5">
        <v>776.95399999999995</v>
      </c>
      <c r="UU40" s="5">
        <v>25.806999999999999</v>
      </c>
      <c r="UV40" s="5">
        <v>106.23099999999999</v>
      </c>
      <c r="UW40" s="5">
        <v>179.79599999999999</v>
      </c>
      <c r="UX40" s="5">
        <v>180.65199999999999</v>
      </c>
      <c r="UY40" s="5">
        <v>873.28700000000003</v>
      </c>
      <c r="UZ40" s="5">
        <v>31.887</v>
      </c>
      <c r="VA40" s="5">
        <v>108.054</v>
      </c>
      <c r="VB40" s="5">
        <v>203.035</v>
      </c>
      <c r="VC40" s="5">
        <v>180.58500000000001</v>
      </c>
      <c r="VD40" s="5">
        <v>1164.7909999999999</v>
      </c>
      <c r="VE40" s="5">
        <v>45.118000000000002</v>
      </c>
      <c r="VF40" s="5">
        <v>111.06699999999999</v>
      </c>
      <c r="VG40" s="5">
        <v>219.26</v>
      </c>
      <c r="VH40" s="5">
        <v>230.54900000000001</v>
      </c>
      <c r="VI40" s="5">
        <v>1227.932</v>
      </c>
      <c r="VJ40" s="5">
        <v>76.278999999999996</v>
      </c>
      <c r="VK40" s="5">
        <v>111.68300000000001</v>
      </c>
      <c r="VL40" s="5">
        <v>220.357</v>
      </c>
      <c r="VM40" s="5">
        <v>246.92500000000001</v>
      </c>
      <c r="VN40" s="5">
        <v>1322.4839999999999</v>
      </c>
      <c r="VO40" s="5">
        <v>111.97</v>
      </c>
      <c r="VP40" s="5">
        <v>111.80200000000001</v>
      </c>
      <c r="VQ40" s="5">
        <v>223.56399999999999</v>
      </c>
      <c r="VR40" s="5">
        <v>251.268</v>
      </c>
      <c r="VS40" s="5">
        <v>1376.9659999999999</v>
      </c>
      <c r="VT40" s="5">
        <v>155.39400000000001</v>
      </c>
      <c r="VU40" s="5">
        <v>106.44</v>
      </c>
      <c r="VV40" s="5">
        <v>224.32900000000001</v>
      </c>
      <c r="VW40" s="5">
        <v>250.31299999999999</v>
      </c>
      <c r="VX40" s="5">
        <v>1411.9690000000001</v>
      </c>
      <c r="VY40" s="5">
        <v>206.655</v>
      </c>
      <c r="VZ40" s="5">
        <v>100.75700000000001</v>
      </c>
      <c r="WA40" s="5">
        <v>219.119</v>
      </c>
      <c r="WB40" s="5">
        <v>253.50399999999999</v>
      </c>
      <c r="WC40" s="5">
        <v>1436.876</v>
      </c>
      <c r="WD40" s="5">
        <v>254.40199999999999</v>
      </c>
      <c r="WE40" s="5">
        <v>97.603999999999999</v>
      </c>
      <c r="WF40" s="5">
        <v>208.11099999999999</v>
      </c>
      <c r="WG40" s="5">
        <v>241.804</v>
      </c>
      <c r="WH40" s="5">
        <v>1468.6559999999999</v>
      </c>
      <c r="WI40" s="5">
        <v>299.87200000000001</v>
      </c>
      <c r="WJ40" s="25">
        <v>13.864244492174199</v>
      </c>
      <c r="WK40" s="25">
        <v>20.708424910460501</v>
      </c>
      <c r="WL40" s="25">
        <v>22.122162729892199</v>
      </c>
      <c r="WM40" s="25">
        <v>63.362017466108398</v>
      </c>
      <c r="WN40" s="25">
        <v>41.239854736216202</v>
      </c>
      <c r="WO40" s="25">
        <v>3.7055046304914998</v>
      </c>
      <c r="WP40" s="25">
        <v>2.0653131312570001</v>
      </c>
      <c r="WQ40" s="25">
        <v>0.21395010239040599</v>
      </c>
      <c r="WR40" s="25">
        <v>13.939937247870899</v>
      </c>
      <c r="WS40" s="25">
        <v>19.614331899634699</v>
      </c>
      <c r="WT40" s="25">
        <v>16.079517819506599</v>
      </c>
      <c r="WU40" s="25">
        <v>63.810952058517799</v>
      </c>
      <c r="WV40" s="25">
        <v>47.7314342390112</v>
      </c>
      <c r="WW40" s="25">
        <v>4.0116539668310196</v>
      </c>
      <c r="WX40" s="25">
        <v>2.6347787939765599</v>
      </c>
      <c r="WY40" s="25">
        <v>0.33712579989891001</v>
      </c>
      <c r="WZ40" s="25">
        <v>13.2932871168539</v>
      </c>
      <c r="XA40" s="25">
        <v>19.396403099649699</v>
      </c>
      <c r="XB40" s="25">
        <v>16.430039098496302</v>
      </c>
      <c r="XC40" s="25">
        <v>65.127730492592605</v>
      </c>
      <c r="XD40" s="25">
        <v>48.697691394096303</v>
      </c>
      <c r="XE40" s="25">
        <v>3.7150629024029702</v>
      </c>
      <c r="XF40" s="25">
        <v>2.1825792909036998</v>
      </c>
      <c r="XG40" s="25">
        <v>0.34622031065055903</v>
      </c>
      <c r="XH40" s="25">
        <v>10.872843260043499</v>
      </c>
      <c r="XI40" s="25">
        <v>19.373494317879398</v>
      </c>
      <c r="XJ40" s="25">
        <v>16.5267572352572</v>
      </c>
      <c r="XK40" s="25">
        <v>67.353263626977594</v>
      </c>
      <c r="XL40" s="25">
        <v>50.8265063917204</v>
      </c>
      <c r="XM40" s="25">
        <v>3.8639484262849999</v>
      </c>
      <c r="XN40" s="25">
        <v>2.4003987950995</v>
      </c>
      <c r="XO40" s="25">
        <v>0.34468811313859599</v>
      </c>
      <c r="XP40" s="25">
        <v>11.136756895021101</v>
      </c>
      <c r="XQ40" s="25">
        <v>19.0042280435142</v>
      </c>
      <c r="XR40" s="25">
        <v>16.577541716194499</v>
      </c>
      <c r="XS40" s="25">
        <v>67.405546109748599</v>
      </c>
      <c r="XT40" s="25">
        <v>50.828004393554103</v>
      </c>
      <c r="XU40" s="25">
        <v>3.8357833917635902</v>
      </c>
      <c r="XV40" s="25">
        <v>2.4534689517160402</v>
      </c>
      <c r="XW40" s="25">
        <v>0.37631091918568799</v>
      </c>
      <c r="XX40" s="25">
        <v>9.1377563242487003</v>
      </c>
      <c r="XY40" s="25">
        <v>16.5469090385612</v>
      </c>
      <c r="XZ40" s="25">
        <v>17.685290674200399</v>
      </c>
      <c r="YA40" s="25">
        <v>72.075347773227904</v>
      </c>
      <c r="YB40" s="25">
        <v>54.390057099027501</v>
      </c>
      <c r="YC40" s="25">
        <v>3.4368508598593901</v>
      </c>
      <c r="YD40" s="25">
        <v>2.2399868639621601</v>
      </c>
      <c r="YE40" s="25">
        <v>0.28622616703236903</v>
      </c>
      <c r="YF40" s="25">
        <v>7.3696231013229498</v>
      </c>
      <c r="YG40" s="25">
        <v>12.941950125074101</v>
      </c>
      <c r="YH40" s="25">
        <v>14.994713361013</v>
      </c>
      <c r="YI40" s="25">
        <v>77.608666219666304</v>
      </c>
      <c r="YJ40" s="25">
        <v>62.613952858653299</v>
      </c>
      <c r="YK40" s="25">
        <v>3.5460775717564501</v>
      </c>
      <c r="YL40" s="25">
        <v>2.0797605539366102</v>
      </c>
      <c r="YM40" s="25">
        <v>0.27303556231786902</v>
      </c>
      <c r="YN40" s="25">
        <v>7.7436139294807802</v>
      </c>
      <c r="YO40" s="25">
        <v>13.106068944704701</v>
      </c>
      <c r="YP40" s="25">
        <v>13.168466300689699</v>
      </c>
      <c r="YQ40" s="25">
        <v>76.825942721268206</v>
      </c>
      <c r="YR40" s="25">
        <v>63.657476420578597</v>
      </c>
      <c r="YS40" s="25">
        <v>4.1286493523722996</v>
      </c>
      <c r="YT40" s="25">
        <v>2.3243744045462602</v>
      </c>
      <c r="YU40" s="25">
        <v>0.31213256813958901</v>
      </c>
      <c r="YV40" s="25">
        <v>6.3502044860579803</v>
      </c>
      <c r="YW40" s="25">
        <v>11.932124380650301</v>
      </c>
      <c r="YX40" s="25">
        <v>10.6127647020451</v>
      </c>
      <c r="YY40" s="25">
        <v>79.0661401765297</v>
      </c>
      <c r="YZ40" s="25">
        <v>68.453375474484602</v>
      </c>
      <c r="ZA40" s="25">
        <v>5.3031794511346204</v>
      </c>
      <c r="ZB40" s="25">
        <v>2.6515309567620302</v>
      </c>
      <c r="ZC40" s="25">
        <v>0.34367997329545502</v>
      </c>
      <c r="ZD40" s="25">
        <v>5.9550573244036302</v>
      </c>
      <c r="ZE40" s="25">
        <v>11.756019960463</v>
      </c>
      <c r="ZF40" s="25">
        <v>12.361300035869601</v>
      </c>
      <c r="ZG40" s="25">
        <v>78.199086691398307</v>
      </c>
      <c r="ZH40" s="25">
        <v>65.837786655528703</v>
      </c>
      <c r="ZI40" s="25">
        <v>7.0295916490758898</v>
      </c>
      <c r="ZJ40" s="25">
        <v>4.0898360237350904</v>
      </c>
      <c r="ZK40" s="25">
        <v>0.39429796036324299</v>
      </c>
      <c r="ZL40" s="25">
        <v>5.5469328540159797</v>
      </c>
      <c r="ZM40" s="25">
        <v>10.9444184245803</v>
      </c>
      <c r="ZN40" s="25">
        <v>12.263964927320099</v>
      </c>
      <c r="ZO40" s="25">
        <v>77.947461507018701</v>
      </c>
      <c r="ZP40" s="25">
        <v>65.683496579698499</v>
      </c>
      <c r="ZQ40" s="25">
        <v>9.0284237905771203</v>
      </c>
      <c r="ZR40" s="25">
        <v>5.5611872143850798</v>
      </c>
      <c r="ZS40" s="25">
        <v>0.47079122626735898</v>
      </c>
      <c r="ZT40" s="25">
        <v>5.2761829434156002</v>
      </c>
      <c r="ZU40" s="25">
        <v>10.550478198616901</v>
      </c>
      <c r="ZV40" s="25">
        <v>11.8578910558501</v>
      </c>
      <c r="ZW40" s="25">
        <v>76.839953298593599</v>
      </c>
      <c r="ZX40" s="25">
        <v>64.982062242743496</v>
      </c>
      <c r="ZY40" s="25">
        <v>11.439343386531499</v>
      </c>
      <c r="ZZ40" s="25">
        <v>7.3333855593739301</v>
      </c>
      <c r="AAA40" s="25">
        <v>0.71977551611755397</v>
      </c>
      <c r="AAB40" s="25">
        <v>4.8388284616216897</v>
      </c>
      <c r="AAC40" s="25">
        <v>10.198135569026</v>
      </c>
      <c r="AAD40" s="25">
        <v>11.3793843359067</v>
      </c>
      <c r="AAE40" s="25">
        <v>75.568371409633798</v>
      </c>
      <c r="AAF40" s="25">
        <v>64.188987073727105</v>
      </c>
      <c r="AAG40" s="25">
        <v>14.118432190483601</v>
      </c>
      <c r="AAH40" s="25">
        <v>9.3946645597184304</v>
      </c>
      <c r="AAI40" s="25">
        <v>1.33058690570467</v>
      </c>
      <c r="AAJ40" s="25">
        <v>4.4491044563903204</v>
      </c>
      <c r="AAK40" s="25">
        <v>9.6755889851801005</v>
      </c>
      <c r="AAL40" s="25">
        <v>11.193919788330099</v>
      </c>
      <c r="AAM40" s="25">
        <v>74.641733983674399</v>
      </c>
      <c r="AAN40" s="25">
        <v>63.4478141953443</v>
      </c>
      <c r="AAO40" s="25">
        <v>15.787505221539</v>
      </c>
      <c r="AAP40" s="25">
        <v>11.2335725747552</v>
      </c>
      <c r="AAQ40" s="25">
        <v>1.9122534175138099</v>
      </c>
      <c r="AAR40" s="25">
        <v>4.2142495381138598</v>
      </c>
      <c r="AAS40" s="25">
        <v>8.9856121227246195</v>
      </c>
      <c r="AAT40" s="25">
        <v>10.4403753464416</v>
      </c>
      <c r="AAU40" s="25">
        <v>73.852559986908702</v>
      </c>
      <c r="AAV40" s="25">
        <v>63.412184640467103</v>
      </c>
      <c r="AAW40" s="25">
        <v>18.170011230341998</v>
      </c>
      <c r="AAX40" s="25">
        <v>12.947578352252799</v>
      </c>
      <c r="AAY40" s="25">
        <v>2.5883757972096402</v>
      </c>
      <c r="AAZ40" s="5">
        <v>25.488</v>
      </c>
      <c r="ABA40" s="5">
        <v>20.155999999999999</v>
      </c>
      <c r="ABB40" s="5">
        <v>17.504000000000001</v>
      </c>
      <c r="ABC40" s="5">
        <v>17.89</v>
      </c>
      <c r="ABD40" s="5">
        <v>27.018999999999998</v>
      </c>
      <c r="ABE40" s="5">
        <v>30.856000000000002</v>
      </c>
      <c r="ABF40" s="5">
        <v>20.972000000000001</v>
      </c>
      <c r="ABG40" s="5">
        <v>14.459</v>
      </c>
      <c r="ABH40" s="5">
        <v>10.7</v>
      </c>
      <c r="ABI40" s="5">
        <v>7.4359999999999999</v>
      </c>
      <c r="ABJ40" s="5">
        <v>5.9889999999999999</v>
      </c>
      <c r="ABK40" s="5">
        <v>4.4009999999999998</v>
      </c>
      <c r="ABL40" s="5">
        <v>3.4390000000000001</v>
      </c>
      <c r="ABM40" s="5">
        <v>1.75</v>
      </c>
      <c r="ABN40" s="5">
        <v>1.228</v>
      </c>
      <c r="ABO40" s="5">
        <v>0.69099999999999995</v>
      </c>
      <c r="ABP40" s="5">
        <v>0.27200000000000002</v>
      </c>
      <c r="ABQ40" s="5">
        <v>9.2999999999999999E-2</v>
      </c>
      <c r="ABR40" s="5">
        <v>1.4999999999999999E-2</v>
      </c>
      <c r="ABS40" s="5">
        <v>2E-3</v>
      </c>
      <c r="ABT40" s="5">
        <v>0</v>
      </c>
      <c r="ABU40" s="5">
        <v>54.607999999999997</v>
      </c>
      <c r="ABV40" s="5">
        <v>58.503</v>
      </c>
      <c r="ABW40" s="5">
        <v>46.133000000000003</v>
      </c>
      <c r="ABX40" s="5">
        <v>48.536999999999999</v>
      </c>
      <c r="ABY40" s="5">
        <v>52.816000000000003</v>
      </c>
      <c r="ABZ40" s="5">
        <v>146.43100000000001</v>
      </c>
      <c r="ACA40" s="5">
        <v>220.22399999999999</v>
      </c>
      <c r="ACB40" s="5">
        <v>160.05600000000001</v>
      </c>
      <c r="ACC40" s="5">
        <v>101.279</v>
      </c>
      <c r="ACD40" s="5">
        <v>73.44</v>
      </c>
      <c r="ACE40" s="5">
        <v>51.982999999999997</v>
      </c>
      <c r="ACF40" s="5">
        <v>34.121000000000002</v>
      </c>
      <c r="ACG40" s="5">
        <v>27.655999999999999</v>
      </c>
      <c r="ACH40" s="5">
        <v>12.509</v>
      </c>
      <c r="ACI40" s="5">
        <v>6.141</v>
      </c>
      <c r="ACJ40" s="5">
        <v>3.415</v>
      </c>
      <c r="ACK40" s="5">
        <v>1.7889999999999999</v>
      </c>
      <c r="ACL40" s="5">
        <v>0.56899999999999995</v>
      </c>
      <c r="ACM40" s="5">
        <v>0.23699999999999999</v>
      </c>
      <c r="ACN40" s="5">
        <v>2.5000000000000001E-2</v>
      </c>
      <c r="ACO40" s="5">
        <v>2E-3</v>
      </c>
      <c r="ACP40" s="5">
        <v>56.911999999999999</v>
      </c>
      <c r="ACQ40" s="5">
        <v>56.78</v>
      </c>
      <c r="ACR40" s="5">
        <v>55.1</v>
      </c>
      <c r="ACS40" s="5">
        <v>58.845999999999997</v>
      </c>
      <c r="ACT40" s="5">
        <v>81.677999999999997</v>
      </c>
      <c r="ACU40" s="5">
        <v>156.06800000000001</v>
      </c>
      <c r="ACV40" s="5">
        <v>162.09899999999999</v>
      </c>
      <c r="ACW40" s="5">
        <v>135.41300000000001</v>
      </c>
      <c r="ACX40" s="5">
        <v>146.446</v>
      </c>
      <c r="ACY40" s="5">
        <v>125.066</v>
      </c>
      <c r="ACZ40" s="5">
        <v>85.709000000000003</v>
      </c>
      <c r="ADA40" s="5">
        <v>61.000999999999998</v>
      </c>
      <c r="ADB40" s="5">
        <v>42.332999999999998</v>
      </c>
      <c r="ADC40" s="5">
        <v>28.152999999999999</v>
      </c>
      <c r="ADD40" s="5">
        <v>22.047000000000001</v>
      </c>
      <c r="ADE40" s="5">
        <v>8.641</v>
      </c>
      <c r="ADF40" s="5">
        <v>3.2050000000000001</v>
      </c>
      <c r="ADG40" s="5">
        <v>1.141</v>
      </c>
      <c r="ADH40" s="5">
        <v>0.317</v>
      </c>
      <c r="ADI40" s="5">
        <v>4.2999999999999997E-2</v>
      </c>
      <c r="ADJ40" s="5">
        <v>6.0000000000000001E-3</v>
      </c>
      <c r="ADK40" s="5">
        <v>49.756999999999998</v>
      </c>
      <c r="ADL40" s="5">
        <v>51.566000000000003</v>
      </c>
      <c r="ADM40" s="5">
        <v>54.542999999999999</v>
      </c>
      <c r="ADN40" s="5">
        <v>57.44</v>
      </c>
      <c r="ADO40" s="5">
        <v>72.5</v>
      </c>
      <c r="ADP40" s="5">
        <v>111.97199999999999</v>
      </c>
      <c r="ADQ40" s="5">
        <v>151.12299999999999</v>
      </c>
      <c r="ADR40" s="5">
        <v>169.196</v>
      </c>
      <c r="ADS40" s="5">
        <v>148.905</v>
      </c>
      <c r="ADT40" s="5">
        <v>146.34700000000001</v>
      </c>
      <c r="ADU40" s="5">
        <v>105.843</v>
      </c>
      <c r="ADV40" s="5">
        <v>65.831999999999994</v>
      </c>
      <c r="ADW40" s="5">
        <v>72.965999999999994</v>
      </c>
      <c r="ADX40" s="5">
        <v>58.734000000000002</v>
      </c>
      <c r="ADY40" s="5">
        <v>46.871000000000002</v>
      </c>
      <c r="ADZ40" s="5">
        <v>39.316000000000003</v>
      </c>
      <c r="AEA40" s="5">
        <v>21.143999999999998</v>
      </c>
      <c r="AEB40" s="5">
        <v>8.5419999999999998</v>
      </c>
      <c r="AEC40" s="5">
        <v>2.972</v>
      </c>
      <c r="AED40" s="5">
        <v>0.34899999999999998</v>
      </c>
      <c r="AEE40" s="5">
        <v>2.1999999999999999E-2</v>
      </c>
      <c r="AEF40" s="5">
        <v>24.408999999999999</v>
      </c>
      <c r="AEG40" s="5">
        <v>19.460999999999999</v>
      </c>
      <c r="AEH40" s="5">
        <v>17.408000000000001</v>
      </c>
      <c r="AEI40" s="5">
        <v>17.753</v>
      </c>
      <c r="AEJ40" s="5">
        <v>16.954999999999998</v>
      </c>
      <c r="AEK40" s="5">
        <v>12.897</v>
      </c>
      <c r="AEL40" s="5">
        <v>9.2370000000000001</v>
      </c>
      <c r="AEM40" s="5">
        <v>6.4509999999999996</v>
      </c>
      <c r="AEN40" s="5">
        <v>6.3520000000000003</v>
      </c>
      <c r="AEO40" s="5">
        <v>5.6719999999999997</v>
      </c>
      <c r="AEP40" s="5">
        <v>3.7589999999999999</v>
      </c>
      <c r="AEQ40" s="5">
        <v>3.3370000000000002</v>
      </c>
      <c r="AER40" s="5">
        <v>2.464</v>
      </c>
      <c r="AES40" s="5">
        <v>1.333</v>
      </c>
      <c r="AET40" s="5">
        <v>1.0640000000000001</v>
      </c>
      <c r="AEU40" s="5">
        <v>0.59699999999999998</v>
      </c>
      <c r="AEV40" s="5">
        <v>0.28100000000000003</v>
      </c>
      <c r="AEW40" s="5">
        <v>8.8999999999999996E-2</v>
      </c>
      <c r="AEX40" s="5">
        <v>1.6E-2</v>
      </c>
      <c r="AEY40" s="5">
        <v>2E-3</v>
      </c>
      <c r="AEZ40" s="5">
        <v>0</v>
      </c>
      <c r="AFA40" s="5">
        <v>53.445999999999998</v>
      </c>
      <c r="AFB40" s="5">
        <v>51.578000000000003</v>
      </c>
      <c r="AFC40" s="5">
        <v>46.820999999999998</v>
      </c>
      <c r="AFD40" s="5">
        <v>40.363999999999997</v>
      </c>
      <c r="AFE40" s="5">
        <v>38.868000000000002</v>
      </c>
      <c r="AFF40" s="5">
        <v>68.555000000000007</v>
      </c>
      <c r="AFG40" s="5">
        <v>73.236999999999995</v>
      </c>
      <c r="AFH40" s="5">
        <v>54.216000000000001</v>
      </c>
      <c r="AFI40" s="5">
        <v>47.006999999999998</v>
      </c>
      <c r="AFJ40" s="5">
        <v>34.994999999999997</v>
      </c>
      <c r="AFK40" s="5">
        <v>29.193999999999999</v>
      </c>
      <c r="AFL40" s="5">
        <v>24.933</v>
      </c>
      <c r="AFM40" s="5">
        <v>17.463999999999999</v>
      </c>
      <c r="AFN40" s="5">
        <v>8.9429999999999996</v>
      </c>
      <c r="AFO40" s="5">
        <v>4.8170000000000002</v>
      </c>
      <c r="AFP40" s="5">
        <v>3.4449999999999998</v>
      </c>
      <c r="AFQ40" s="5">
        <v>2.1680000000000001</v>
      </c>
      <c r="AFR40" s="5">
        <v>0.746</v>
      </c>
      <c r="AFS40" s="5">
        <v>0.27200000000000002</v>
      </c>
      <c r="AFT40" s="5">
        <v>3.5000000000000003E-2</v>
      </c>
      <c r="AFU40" s="5">
        <v>5.0000000000000001E-3</v>
      </c>
      <c r="AFV40" s="5">
        <v>54.771000000000001</v>
      </c>
      <c r="AFW40" s="5">
        <v>54.612000000000002</v>
      </c>
      <c r="AFX40" s="5">
        <v>53.865000000000002</v>
      </c>
      <c r="AFY40" s="5">
        <v>51.817999999999998</v>
      </c>
      <c r="AFZ40" s="5">
        <v>54.582999999999998</v>
      </c>
      <c r="AGA40" s="5">
        <v>70.481999999999999</v>
      </c>
      <c r="AGB40" s="5">
        <v>72.683999999999997</v>
      </c>
      <c r="AGC40" s="5">
        <v>67.268000000000001</v>
      </c>
      <c r="AGD40" s="5">
        <v>54.154000000000003</v>
      </c>
      <c r="AGE40" s="5">
        <v>43.579000000000001</v>
      </c>
      <c r="AGF40" s="5">
        <v>40.621000000000002</v>
      </c>
      <c r="AGG40" s="5">
        <v>32.084000000000003</v>
      </c>
      <c r="AGH40" s="5">
        <v>27.477</v>
      </c>
      <c r="AGI40" s="5">
        <v>22.574999999999999</v>
      </c>
      <c r="AGJ40" s="5">
        <v>14.577999999999999</v>
      </c>
      <c r="AGK40" s="5">
        <v>6.4969999999999999</v>
      </c>
      <c r="AGL40" s="5">
        <v>2.7770000000000001</v>
      </c>
      <c r="AGM40" s="5">
        <v>1.381</v>
      </c>
      <c r="AGN40" s="5">
        <v>0.51300000000000001</v>
      </c>
      <c r="AGO40" s="5">
        <v>8.5000000000000006E-2</v>
      </c>
      <c r="AGP40" s="5">
        <v>1.0999999999999999E-2</v>
      </c>
      <c r="AGQ40" s="5">
        <v>47.847000000000001</v>
      </c>
      <c r="AGR40" s="5">
        <v>49.566000000000003</v>
      </c>
      <c r="AGS40" s="5">
        <v>52.436</v>
      </c>
      <c r="AGT40" s="5">
        <v>55.085999999999999</v>
      </c>
      <c r="AGU40" s="5">
        <v>56.777999999999999</v>
      </c>
      <c r="AGV40" s="5">
        <v>59.896999999999998</v>
      </c>
      <c r="AGW40" s="5">
        <v>61.539000000000001</v>
      </c>
      <c r="AGX40" s="5">
        <v>61.860999999999997</v>
      </c>
      <c r="AGY40" s="5">
        <v>63.643999999999998</v>
      </c>
      <c r="AGZ40" s="5">
        <v>72.063000000000002</v>
      </c>
      <c r="AHA40" s="5">
        <v>68.25</v>
      </c>
      <c r="AHB40" s="5">
        <v>61.23</v>
      </c>
      <c r="AHC40" s="5">
        <v>47.988</v>
      </c>
      <c r="AHD40" s="5">
        <v>38.037999999999997</v>
      </c>
      <c r="AHE40" s="5">
        <v>33.777999999999999</v>
      </c>
      <c r="AHF40" s="5">
        <v>23.187000000000001</v>
      </c>
      <c r="AHG40" s="5">
        <v>15.414999999999999</v>
      </c>
      <c r="AHH40" s="5">
        <v>8.2829999999999995</v>
      </c>
      <c r="AHI40" s="5">
        <v>2.7330000000000001</v>
      </c>
      <c r="AHJ40" s="5">
        <v>0.44400000000000001</v>
      </c>
      <c r="AHK40" s="5">
        <v>4.3999999999999997E-2</v>
      </c>
      <c r="AHL40" s="5">
        <v>35.643000000000001</v>
      </c>
      <c r="AHM40" s="5">
        <v>43.973999999999997</v>
      </c>
      <c r="AHN40" s="5">
        <v>43.753</v>
      </c>
      <c r="AHO40" s="5">
        <v>88.900999999999996</v>
      </c>
      <c r="AHP40" s="5">
        <v>91.683999999999997</v>
      </c>
      <c r="AHQ40" s="5">
        <v>214.98599999999999</v>
      </c>
      <c r="AHR40" s="5">
        <v>110.664</v>
      </c>
      <c r="AHS40" s="5">
        <v>136.261</v>
      </c>
      <c r="AHT40" s="5">
        <v>226.55</v>
      </c>
      <c r="AHU40" s="5">
        <v>112.526</v>
      </c>
      <c r="AHV40" s="5">
        <v>129.27799999999999</v>
      </c>
      <c r="AHW40" s="5">
        <v>171.869</v>
      </c>
      <c r="AHX40" s="25">
        <v>3.5605628446472699</v>
      </c>
      <c r="AHY40" s="25">
        <v>1.9257463396082899</v>
      </c>
      <c r="AHZ40" s="25">
        <v>0.18159345883247799</v>
      </c>
      <c r="AIA40" s="25">
        <v>4.7564049673140802</v>
      </c>
      <c r="AIB40" s="25">
        <v>2.2433060662950699</v>
      </c>
      <c r="AIC40" s="25">
        <v>0.238260967546712</v>
      </c>
      <c r="AID40" s="25">
        <v>8.2273248567991999</v>
      </c>
      <c r="AIE40" s="25">
        <v>4.9380576905743903</v>
      </c>
      <c r="AIF40" s="25">
        <v>0.36612162821560801</v>
      </c>
      <c r="AIG40" s="25">
        <v>17.4739891638926</v>
      </c>
      <c r="AIH40" s="25">
        <v>12.3925790771202</v>
      </c>
      <c r="AII40" s="25">
        <v>2.30016574508684</v>
      </c>
      <c r="AIJ40" s="25">
        <v>3.90940034907748</v>
      </c>
      <c r="AIK40" s="25">
        <v>2.2616476189839299</v>
      </c>
      <c r="AIL40" s="25">
        <v>0.25946755652447201</v>
      </c>
      <c r="AIM40" s="25">
        <v>6.3041811052571202</v>
      </c>
      <c r="AIN40" s="25">
        <v>3.39888439534261</v>
      </c>
      <c r="AIO40" s="25">
        <v>0.53667471290564595</v>
      </c>
      <c r="AIP40" s="25">
        <v>10.447746811395699</v>
      </c>
      <c r="AIQ40" s="25">
        <v>6.6651982682075701</v>
      </c>
      <c r="AIR40" s="25">
        <v>0.65623644886187604</v>
      </c>
      <c r="AIS40" s="25">
        <v>19.305607159129501</v>
      </c>
      <c r="AIT40" s="25">
        <v>13.853088317670499</v>
      </c>
      <c r="AIU40" s="25">
        <v>3.05860537411928</v>
      </c>
      <c r="AIV40" s="31">
        <v>54.822163789226003</v>
      </c>
      <c r="AIW40" s="25">
        <v>55.054648899535799</v>
      </c>
      <c r="AIX40" s="25">
        <v>55.715420275935998</v>
      </c>
      <c r="AIY40" s="25">
        <v>51.290067864612197</v>
      </c>
      <c r="AIZ40" s="25">
        <v>52.695819046409603</v>
      </c>
      <c r="AJA40" s="26">
        <v>58.076836497336203</v>
      </c>
      <c r="AJB40" s="25">
        <v>82.407977154036701</v>
      </c>
      <c r="AJC40" s="25">
        <v>81.637703625139395</v>
      </c>
      <c r="AJD40" s="25">
        <v>79.483524497778902</v>
      </c>
      <c r="AJE40" s="25">
        <v>94.969521709280798</v>
      </c>
      <c r="AJF40" s="25">
        <v>89.768375953943007</v>
      </c>
      <c r="AJG40" s="25">
        <v>72.185687153580801</v>
      </c>
      <c r="AJH40" s="25">
        <v>57.823257527254199</v>
      </c>
      <c r="AJI40" s="25">
        <v>56.712910204340901</v>
      </c>
      <c r="AJJ40" s="25">
        <v>53.544426074195201</v>
      </c>
      <c r="AJK40" s="25">
        <v>48.470904919811701</v>
      </c>
      <c r="AJL40" s="25">
        <v>48.355744848030298</v>
      </c>
      <c r="AJM40" s="25">
        <v>38.743694050054401</v>
      </c>
      <c r="AJN40" s="25">
        <v>28.851589482231901</v>
      </c>
      <c r="AJO40" s="25">
        <v>30.1643643512575</v>
      </c>
      <c r="AJP40" s="25">
        <v>26.4763902433223</v>
      </c>
      <c r="AJQ40" s="25">
        <v>27.8787313650298</v>
      </c>
      <c r="AJR40" s="25">
        <v>28.291541593045501</v>
      </c>
      <c r="AJS40" s="25">
        <v>30.140630892119901</v>
      </c>
      <c r="AJT40" s="25">
        <v>32.330495066420703</v>
      </c>
      <c r="AJU40" s="25">
        <v>33.973307776949603</v>
      </c>
      <c r="AJV40" s="25">
        <v>35.404920313833699</v>
      </c>
      <c r="AJW40" s="25">
        <v>37.976292121540098</v>
      </c>
      <c r="AJX40" s="25">
        <v>40.264810967716897</v>
      </c>
      <c r="AJY40" s="25">
        <v>45.179538831333502</v>
      </c>
      <c r="AJZ40" s="25">
        <v>52.4903159467761</v>
      </c>
      <c r="AKA40" s="25">
        <v>57.776557958048002</v>
      </c>
      <c r="AKB40" s="25">
        <v>63.697921076855401</v>
      </c>
      <c r="AKC40" s="25">
        <v>67.568472609896304</v>
      </c>
      <c r="AKD40" s="25">
        <v>68.595146861794603</v>
      </c>
      <c r="AKE40" s="25">
        <v>67.973920311738297</v>
      </c>
      <c r="AKF40" s="25">
        <v>67.338505324326903</v>
      </c>
      <c r="AKG40" s="25">
        <v>54.563713065366301</v>
      </c>
      <c r="AKH40" s="25">
        <v>52.583871678853399</v>
      </c>
      <c r="AKI40" s="25">
        <v>50.193197228362799</v>
      </c>
      <c r="AKJ40" s="25">
        <v>44.907011107043203</v>
      </c>
      <c r="AKK40" s="25">
        <v>44.7158827100968</v>
      </c>
      <c r="AKL40" s="25">
        <v>35.635853528757302</v>
      </c>
      <c r="AKM40" s="25">
        <v>26.171784951060101</v>
      </c>
      <c r="AKN40" s="25">
        <v>27.138857182436499</v>
      </c>
      <c r="AKO40" s="25">
        <v>23.122829603025501</v>
      </c>
      <c r="AKP40" s="25">
        <v>22.648700942967402</v>
      </c>
      <c r="AKQ40" s="25">
        <v>21.1570087848356</v>
      </c>
      <c r="AKR40" s="25">
        <v>20.596916659399099</v>
      </c>
      <c r="AKS40" s="25">
        <v>19.898488944715801</v>
      </c>
      <c r="AKT40" s="25">
        <v>18.923319017025801</v>
      </c>
      <c r="AKU40" s="25">
        <v>17.8732621633946</v>
      </c>
      <c r="AKV40" s="25">
        <v>17.339358099996598</v>
      </c>
      <c r="AKW40" s="25">
        <v>17.174326832978899</v>
      </c>
      <c r="AKX40" s="25">
        <v>17.533196021124301</v>
      </c>
      <c r="AKY40" s="25">
        <v>18.194714367010601</v>
      </c>
      <c r="AKZ40" s="25">
        <v>18.549270866932002</v>
      </c>
      <c r="ALA40" s="25">
        <v>18.9963616796366</v>
      </c>
      <c r="ALB40" s="25">
        <v>19.342660119124599</v>
      </c>
      <c r="ALC40" s="25">
        <v>19.576979158474799</v>
      </c>
      <c r="ALD40" s="25">
        <v>19.794638557126898</v>
      </c>
      <c r="ALE40" s="25">
        <v>20.070074533146101</v>
      </c>
      <c r="ALF40" s="25">
        <v>3.2595444618879301</v>
      </c>
      <c r="ALG40" s="25">
        <v>4.1290385254875002</v>
      </c>
      <c r="ALH40" s="25">
        <v>3.3512288458323298</v>
      </c>
      <c r="ALI40" s="25">
        <v>3.56389381276849</v>
      </c>
      <c r="ALJ40" s="25">
        <v>3.6398621379335001</v>
      </c>
      <c r="ALK40" s="25">
        <v>3.1078405212970601</v>
      </c>
      <c r="ALL40" s="25">
        <v>2.6798045311718002</v>
      </c>
      <c r="ALM40" s="25">
        <v>3.0255071688209698</v>
      </c>
      <c r="ALN40" s="25">
        <v>3.3535606402968399</v>
      </c>
      <c r="ALO40" s="25">
        <v>5.2300304220624101</v>
      </c>
      <c r="ALP40" s="25">
        <v>7.1345328082099702</v>
      </c>
      <c r="ALQ40" s="25">
        <v>9.5437142327208502</v>
      </c>
      <c r="ALR40" s="25">
        <v>12.432006121704999</v>
      </c>
      <c r="ALS40" s="25">
        <v>15.049988759923799</v>
      </c>
      <c r="ALT40" s="25">
        <v>17.5316581504391</v>
      </c>
      <c r="ALU40" s="25">
        <v>20.6369340215435</v>
      </c>
      <c r="ALV40" s="25">
        <v>23.090484134737999</v>
      </c>
      <c r="ALW40" s="25">
        <v>27.646342810209202</v>
      </c>
      <c r="ALX40" s="25">
        <v>34.295601579765503</v>
      </c>
      <c r="ALY40" s="25">
        <v>39.227287091115997</v>
      </c>
      <c r="ALZ40" s="25">
        <v>44.701559397218801</v>
      </c>
      <c r="AMA40" s="25">
        <v>48.225812490771801</v>
      </c>
      <c r="AMB40" s="25">
        <v>49.018167703319797</v>
      </c>
      <c r="AMC40" s="25">
        <v>48.179281754611402</v>
      </c>
      <c r="AMD40" s="25">
        <v>47.268430791180897</v>
      </c>
    </row>
    <row r="41" spans="1:1018">
      <c r="A41" s="6" t="s">
        <v>95</v>
      </c>
      <c r="B41" s="5">
        <v>783.01300000000003</v>
      </c>
      <c r="C41" s="5">
        <v>824.06700000000001</v>
      </c>
      <c r="D41" s="5">
        <v>860.98599999999999</v>
      </c>
      <c r="E41" s="5">
        <v>896.78099999999995</v>
      </c>
      <c r="F41" s="5">
        <v>935.88300000000004</v>
      </c>
      <c r="G41" s="5">
        <v>980.73199999999997</v>
      </c>
      <c r="H41" s="5">
        <v>1034.952</v>
      </c>
      <c r="I41" s="5">
        <v>1095.7429999999999</v>
      </c>
      <c r="J41" s="5">
        <v>1151.499</v>
      </c>
      <c r="K41" s="5">
        <v>1186.4770000000001</v>
      </c>
      <c r="L41" s="5">
        <v>1190.597</v>
      </c>
      <c r="M41" s="5">
        <v>1157.567</v>
      </c>
      <c r="N41" s="5">
        <v>1094.105</v>
      </c>
      <c r="O41" s="5">
        <v>1019.099</v>
      </c>
      <c r="P41" s="5">
        <v>959.02700000000004</v>
      </c>
      <c r="Q41" s="5">
        <v>932.50900000000001</v>
      </c>
      <c r="R41" s="5">
        <v>947.49099999999999</v>
      </c>
      <c r="S41" s="5">
        <v>997.28300000000002</v>
      </c>
      <c r="T41" s="5">
        <v>1068.0940000000001</v>
      </c>
      <c r="U41" s="5">
        <v>1139.027</v>
      </c>
      <c r="V41" s="5">
        <v>1195.3019999999999</v>
      </c>
      <c r="W41" s="5">
        <v>1232.6020000000001</v>
      </c>
      <c r="X41" s="5">
        <v>1256.8430000000001</v>
      </c>
      <c r="Y41" s="5">
        <v>1275.633</v>
      </c>
      <c r="Z41" s="5">
        <v>1300.6890000000001</v>
      </c>
      <c r="AA41" s="5">
        <v>1340.4749999999999</v>
      </c>
      <c r="AB41" s="5">
        <v>1396.2270000000001</v>
      </c>
      <c r="AC41" s="5">
        <v>1464.8019999999999</v>
      </c>
      <c r="AD41" s="5">
        <v>1544.905</v>
      </c>
      <c r="AE41" s="5">
        <v>1634.049</v>
      </c>
      <c r="AF41" s="5">
        <v>1729.8720000000001</v>
      </c>
      <c r="AG41" s="5">
        <v>1832.2470000000001</v>
      </c>
      <c r="AH41" s="5">
        <v>1940.367</v>
      </c>
      <c r="AI41" s="5">
        <v>2050.2220000000002</v>
      </c>
      <c r="AJ41" s="5">
        <v>2156.7379999999998</v>
      </c>
      <c r="AK41" s="5">
        <v>2255.989</v>
      </c>
      <c r="AL41" s="5">
        <v>2346.6610000000001</v>
      </c>
      <c r="AM41" s="5">
        <v>2428.7150000000001</v>
      </c>
      <c r="AN41" s="5">
        <v>2501.0819999999999</v>
      </c>
      <c r="AO41" s="5">
        <v>2563.0549999999998</v>
      </c>
      <c r="AP41" s="5">
        <v>2614.4459999999999</v>
      </c>
      <c r="AQ41" s="5">
        <v>2654.306</v>
      </c>
      <c r="AR41" s="5">
        <v>2683.2640000000001</v>
      </c>
      <c r="AS41" s="5">
        <v>2704.76</v>
      </c>
      <c r="AT41" s="5">
        <v>2723.5189999999998</v>
      </c>
      <c r="AU41" s="5">
        <v>2743.067</v>
      </c>
      <c r="AV41" s="5">
        <v>2764.7339999999999</v>
      </c>
      <c r="AW41" s="5">
        <v>2787.9960000000001</v>
      </c>
      <c r="AX41" s="5">
        <v>2812.152</v>
      </c>
      <c r="AY41" s="5">
        <v>2835.7649999999999</v>
      </c>
      <c r="AZ41" s="5">
        <v>2857.799</v>
      </c>
      <c r="BA41" s="5">
        <v>2878.3209999999999</v>
      </c>
      <c r="BB41" s="5">
        <v>2897.9250000000002</v>
      </c>
      <c r="BC41" s="5">
        <v>2916.7559999999999</v>
      </c>
      <c r="BD41" s="5">
        <v>2935.01</v>
      </c>
      <c r="BE41" s="5">
        <v>2952.8330000000001</v>
      </c>
      <c r="BF41" s="5">
        <v>2970.212</v>
      </c>
      <c r="BG41" s="5">
        <v>2987.0529999999999</v>
      </c>
      <c r="BH41" s="5">
        <v>3003.165</v>
      </c>
      <c r="BI41" s="5">
        <v>3018.288</v>
      </c>
      <c r="BJ41" s="5">
        <v>3032.212</v>
      </c>
      <c r="BK41" s="5">
        <v>3044.8910000000001</v>
      </c>
      <c r="BL41" s="5">
        <v>3056.335</v>
      </c>
      <c r="BM41" s="5">
        <v>3066.404</v>
      </c>
      <c r="BN41" s="5">
        <v>3074.9580000000001</v>
      </c>
      <c r="BO41" s="5">
        <v>3081.88</v>
      </c>
      <c r="BP41" s="5">
        <v>3087.1759999999999</v>
      </c>
      <c r="BQ41" s="5">
        <v>3090.9059999999999</v>
      </c>
      <c r="BR41" s="5">
        <v>3093.2440000000001</v>
      </c>
      <c r="BS41" s="5">
        <v>3094.4029999999998</v>
      </c>
      <c r="BT41" s="5">
        <v>3094.576</v>
      </c>
      <c r="BU41" s="5">
        <v>3093.873</v>
      </c>
      <c r="BV41" s="5">
        <v>3092.402</v>
      </c>
      <c r="BW41" s="5">
        <v>3090.3150000000001</v>
      </c>
      <c r="BX41" s="5">
        <v>3087.8020000000001</v>
      </c>
      <c r="BY41" s="5">
        <v>3085.0509999999999</v>
      </c>
      <c r="BZ41" s="5">
        <v>3082.1819999999998</v>
      </c>
      <c r="CA41" s="5">
        <v>3079.3359999999998</v>
      </c>
      <c r="CB41" s="5">
        <v>3076.6979999999999</v>
      </c>
      <c r="CC41" s="5">
        <v>3074.4369999999999</v>
      </c>
      <c r="CD41" s="5">
        <v>3072.7530000000002</v>
      </c>
      <c r="CE41" s="5">
        <v>3071.7289999999998</v>
      </c>
      <c r="CF41" s="5">
        <v>3071.4459999999999</v>
      </c>
      <c r="CG41" s="5">
        <v>3072.0529999999999</v>
      </c>
      <c r="CH41" s="5">
        <v>3073.6819999999998</v>
      </c>
      <c r="CI41" s="5">
        <v>3076.4140000000002</v>
      </c>
      <c r="CJ41" s="5">
        <v>3080.31</v>
      </c>
      <c r="CK41" s="5">
        <v>3085.3629999999998</v>
      </c>
      <c r="CL41" s="5">
        <v>3091.5329999999999</v>
      </c>
      <c r="CM41" s="5">
        <v>3098.77</v>
      </c>
      <c r="CN41" s="5">
        <v>3106.9929999999999</v>
      </c>
      <c r="CO41" s="5">
        <v>3116.1640000000002</v>
      </c>
      <c r="CP41" s="5">
        <v>3126.2159999999999</v>
      </c>
      <c r="CQ41" s="5">
        <v>3137.0070000000001</v>
      </c>
      <c r="CR41" s="5">
        <v>3148.355</v>
      </c>
      <c r="CS41" s="5">
        <v>3160.0920000000001</v>
      </c>
      <c r="CT41" s="5">
        <v>3172.1379999999999</v>
      </c>
      <c r="CU41" s="5">
        <v>3184.395</v>
      </c>
      <c r="CV41" s="5">
        <v>3196.7049999999999</v>
      </c>
      <c r="CW41" s="5">
        <v>3208.8580000000002</v>
      </c>
      <c r="CX41" s="5">
        <v>3220.712</v>
      </c>
      <c r="CY41" s="5">
        <v>3232.1750000000002</v>
      </c>
      <c r="CZ41" s="5">
        <v>3243.201</v>
      </c>
      <c r="DA41" s="5">
        <v>3253.7130000000002</v>
      </c>
      <c r="DB41" s="5">
        <v>3263.654</v>
      </c>
      <c r="DC41" s="5">
        <v>3273.002</v>
      </c>
      <c r="DD41" s="5">
        <v>3281.72</v>
      </c>
      <c r="DE41" s="5">
        <v>3289.7959999999998</v>
      </c>
      <c r="DF41" s="5">
        <v>3297.3029999999999</v>
      </c>
      <c r="DG41" s="5">
        <v>3304.3249999999998</v>
      </c>
      <c r="DH41" s="5">
        <v>3310.931</v>
      </c>
      <c r="DI41" s="5">
        <v>3317.1880000000001</v>
      </c>
      <c r="DJ41" s="5">
        <v>3323.134</v>
      </c>
      <c r="DK41" s="5">
        <v>3328.8139999999999</v>
      </c>
      <c r="DL41" s="5">
        <v>3334.2739999999999</v>
      </c>
      <c r="DM41" s="5">
        <v>3339.5630000000001</v>
      </c>
      <c r="DN41" s="5">
        <v>3344.7829999999999</v>
      </c>
      <c r="DO41" s="5">
        <v>3350.04</v>
      </c>
      <c r="DP41" s="5">
        <v>3355.4630000000002</v>
      </c>
      <c r="DQ41" s="5">
        <v>3361.2139999999999</v>
      </c>
      <c r="DR41" s="5">
        <v>3367.489</v>
      </c>
      <c r="DS41" s="5">
        <v>585.66700000000003</v>
      </c>
      <c r="DT41" s="5">
        <v>615.26700000000005</v>
      </c>
      <c r="DU41" s="5">
        <v>646.65</v>
      </c>
      <c r="DV41" s="5">
        <v>680.19399999999996</v>
      </c>
      <c r="DW41" s="5">
        <v>716.26700000000005</v>
      </c>
      <c r="DX41" s="5">
        <v>754.54600000000005</v>
      </c>
      <c r="DY41" s="5">
        <v>797.35</v>
      </c>
      <c r="DZ41" s="5">
        <v>843.173</v>
      </c>
      <c r="EA41" s="5">
        <v>883.351</v>
      </c>
      <c r="EB41" s="5">
        <v>906.30899999999997</v>
      </c>
      <c r="EC41" s="5">
        <v>904.75300000000004</v>
      </c>
      <c r="ED41" s="5">
        <v>873.73</v>
      </c>
      <c r="EE41" s="5">
        <v>818.32</v>
      </c>
      <c r="EF41" s="5">
        <v>753.50800000000004</v>
      </c>
      <c r="EG41" s="5">
        <v>700.27700000000004</v>
      </c>
      <c r="EH41" s="5">
        <v>673.39800000000002</v>
      </c>
      <c r="EI41" s="5">
        <v>679.36699999999996</v>
      </c>
      <c r="EJ41" s="5">
        <v>712.97400000000005</v>
      </c>
      <c r="EK41" s="5">
        <v>763.02700000000004</v>
      </c>
      <c r="EL41" s="5">
        <v>812.61500000000001</v>
      </c>
      <c r="EM41" s="5">
        <v>849.82100000000003</v>
      </c>
      <c r="EN41" s="5">
        <v>870.67100000000005</v>
      </c>
      <c r="EO41" s="5">
        <v>880.14800000000002</v>
      </c>
      <c r="EP41" s="5">
        <v>885.99300000000005</v>
      </c>
      <c r="EQ41" s="5">
        <v>899.80899999999997</v>
      </c>
      <c r="ER41" s="5">
        <v>929.721</v>
      </c>
      <c r="ES41" s="5">
        <v>977.43399999999997</v>
      </c>
      <c r="ET41" s="5">
        <v>1039.2239999999999</v>
      </c>
      <c r="EU41" s="5">
        <v>1111.105</v>
      </c>
      <c r="EV41" s="5">
        <v>1186.992</v>
      </c>
      <c r="EW41" s="5">
        <v>1262.0119999999999</v>
      </c>
      <c r="EX41" s="5">
        <v>1335.807</v>
      </c>
      <c r="EY41" s="5">
        <v>1408.4849999999999</v>
      </c>
      <c r="EZ41" s="5">
        <v>1476.16</v>
      </c>
      <c r="FA41" s="5">
        <v>1534.201</v>
      </c>
      <c r="FB41" s="5">
        <v>1579.5989999999999</v>
      </c>
      <c r="FC41" s="5">
        <v>1610.201</v>
      </c>
      <c r="FD41" s="5">
        <v>1627.3869999999999</v>
      </c>
      <c r="FE41" s="5">
        <v>1636.232</v>
      </c>
      <c r="FF41" s="5">
        <v>1644.0219999999999</v>
      </c>
      <c r="FG41" s="5">
        <v>1656.117</v>
      </c>
      <c r="FH41" s="5">
        <v>1674.2470000000001</v>
      </c>
      <c r="FI41" s="5">
        <v>1697.066</v>
      </c>
      <c r="FJ41" s="5">
        <v>1723.0889999999999</v>
      </c>
      <c r="FK41" s="5">
        <v>1749.644</v>
      </c>
      <c r="FL41" s="5">
        <v>1774.796</v>
      </c>
      <c r="FM41" s="5">
        <v>1798.405</v>
      </c>
      <c r="FN41" s="5">
        <v>1821.354</v>
      </c>
      <c r="FO41" s="5">
        <v>1843.874</v>
      </c>
      <c r="FP41" s="5">
        <v>1866.4179999999999</v>
      </c>
      <c r="FQ41" s="5">
        <v>1889.2840000000001</v>
      </c>
      <c r="FR41" s="5">
        <v>1912.4690000000001</v>
      </c>
      <c r="FS41" s="5">
        <v>1935.7909999999999</v>
      </c>
      <c r="FT41" s="5">
        <v>1959.2170000000001</v>
      </c>
      <c r="FU41" s="5">
        <v>1982.67</v>
      </c>
      <c r="FV41" s="5">
        <v>2006.0730000000001</v>
      </c>
      <c r="FW41" s="5">
        <v>2029.385</v>
      </c>
      <c r="FX41" s="5">
        <v>2052.569</v>
      </c>
      <c r="FY41" s="5">
        <v>2075.5230000000001</v>
      </c>
      <c r="FZ41" s="5">
        <v>2098.14</v>
      </c>
      <c r="GA41" s="5">
        <v>2120.3139999999999</v>
      </c>
      <c r="GB41" s="5">
        <v>2142.0010000000002</v>
      </c>
      <c r="GC41" s="5">
        <v>2163.143</v>
      </c>
      <c r="GD41" s="5">
        <v>2183.578</v>
      </c>
      <c r="GE41" s="5">
        <v>2203.136</v>
      </c>
      <c r="GF41" s="5">
        <v>2221.6869999999999</v>
      </c>
      <c r="GG41" s="5">
        <v>2239.1849999999999</v>
      </c>
      <c r="GH41" s="5">
        <v>2255.636</v>
      </c>
      <c r="GI41" s="5">
        <v>2271.0390000000002</v>
      </c>
      <c r="GJ41" s="5">
        <v>2285.4459999999999</v>
      </c>
      <c r="GK41" s="5">
        <v>2298.895</v>
      </c>
      <c r="GL41" s="5">
        <v>2311.4090000000001</v>
      </c>
      <c r="GM41" s="5">
        <v>2323.0349999999999</v>
      </c>
      <c r="GN41" s="5">
        <v>2333.8739999999998</v>
      </c>
      <c r="GO41" s="5">
        <v>2344.0569999999998</v>
      </c>
      <c r="GP41" s="5">
        <v>2353.7040000000002</v>
      </c>
      <c r="GQ41" s="5">
        <v>2362.8890000000001</v>
      </c>
      <c r="GR41" s="5">
        <v>2371.6909999999998</v>
      </c>
      <c r="GS41" s="5">
        <v>2380.2460000000001</v>
      </c>
      <c r="GT41" s="5">
        <v>2388.7080000000001</v>
      </c>
      <c r="GU41" s="5">
        <v>2397.2020000000002</v>
      </c>
      <c r="GV41" s="5">
        <v>2405.808</v>
      </c>
      <c r="GW41" s="5">
        <v>2414.6010000000001</v>
      </c>
      <c r="GX41" s="5">
        <v>2423.663</v>
      </c>
      <c r="GY41" s="5">
        <v>2433.0790000000002</v>
      </c>
      <c r="GZ41" s="5">
        <v>2442.9360000000001</v>
      </c>
      <c r="HA41" s="5">
        <v>2453.2820000000002</v>
      </c>
      <c r="HB41" s="5">
        <v>2464.1210000000001</v>
      </c>
      <c r="HC41" s="5">
        <v>2475.4580000000001</v>
      </c>
      <c r="HD41" s="5">
        <v>2487.2649999999999</v>
      </c>
      <c r="HE41" s="5">
        <v>2499.5239999999999</v>
      </c>
      <c r="HF41" s="5">
        <v>2512.223</v>
      </c>
      <c r="HG41" s="5">
        <v>2525.3150000000001</v>
      </c>
      <c r="HH41" s="5">
        <v>2538.752</v>
      </c>
      <c r="HI41" s="5">
        <v>2552.424</v>
      </c>
      <c r="HJ41" s="5">
        <v>2566.2640000000001</v>
      </c>
      <c r="HK41" s="5">
        <v>2580.2040000000002</v>
      </c>
      <c r="HL41" s="5">
        <v>2594.221</v>
      </c>
      <c r="HM41" s="5">
        <v>2608.1680000000001</v>
      </c>
      <c r="HN41" s="5">
        <v>2621.933</v>
      </c>
      <c r="HO41" s="5">
        <v>2635.4160000000002</v>
      </c>
      <c r="HP41" s="5">
        <v>2648.5619999999999</v>
      </c>
      <c r="HQ41" s="5">
        <v>2661.3330000000001</v>
      </c>
      <c r="HR41" s="5">
        <v>2673.6680000000001</v>
      </c>
      <c r="HS41" s="5">
        <v>2685.5239999999999</v>
      </c>
      <c r="HT41" s="5">
        <v>2696.8490000000002</v>
      </c>
      <c r="HU41" s="5">
        <v>2707.6329999999998</v>
      </c>
      <c r="HV41" s="5">
        <v>2717.873</v>
      </c>
      <c r="HW41" s="5">
        <v>2727.605</v>
      </c>
      <c r="HX41" s="5">
        <v>2736.8780000000002</v>
      </c>
      <c r="HY41" s="5">
        <v>2745.7559999999999</v>
      </c>
      <c r="HZ41" s="5">
        <v>2754.268</v>
      </c>
      <c r="IA41" s="5">
        <v>2762.4470000000001</v>
      </c>
      <c r="IB41" s="5">
        <v>2770.3220000000001</v>
      </c>
      <c r="IC41" s="5">
        <v>2777.9229999999998</v>
      </c>
      <c r="ID41" s="5">
        <v>2785.288</v>
      </c>
      <c r="IE41" s="5">
        <v>2792.4989999999998</v>
      </c>
      <c r="IF41" s="5">
        <v>2799.6210000000001</v>
      </c>
      <c r="IG41" s="5">
        <v>2806.7440000000001</v>
      </c>
      <c r="IH41" s="5">
        <v>2813.9920000000002</v>
      </c>
      <c r="II41" s="5">
        <v>2821.4940000000001</v>
      </c>
      <c r="IJ41" s="5">
        <v>1368.68</v>
      </c>
      <c r="IK41" s="5">
        <v>1439.3340000000001</v>
      </c>
      <c r="IL41" s="5">
        <v>1507.636</v>
      </c>
      <c r="IM41" s="5">
        <v>1576.9749999999999</v>
      </c>
      <c r="IN41" s="5">
        <v>1652.15</v>
      </c>
      <c r="IO41" s="5">
        <v>1735.278</v>
      </c>
      <c r="IP41" s="5">
        <v>1832.3019999999999</v>
      </c>
      <c r="IQ41" s="5">
        <v>1938.9159999999999</v>
      </c>
      <c r="IR41" s="5">
        <v>2034.85</v>
      </c>
      <c r="IS41" s="5">
        <v>2092.7860000000001</v>
      </c>
      <c r="IT41" s="5">
        <v>2095.35</v>
      </c>
      <c r="IU41" s="5">
        <v>2031.297</v>
      </c>
      <c r="IV41" s="5">
        <v>1912.425</v>
      </c>
      <c r="IW41" s="5">
        <v>1772.607</v>
      </c>
      <c r="IX41" s="5">
        <v>1659.3040000000001</v>
      </c>
      <c r="IY41" s="5">
        <v>1605.9069999999999</v>
      </c>
      <c r="IZ41" s="5">
        <v>1626.8579999999999</v>
      </c>
      <c r="JA41" s="5">
        <v>1710.2570000000001</v>
      </c>
      <c r="JB41" s="5">
        <v>1831.1210000000001</v>
      </c>
      <c r="JC41" s="5">
        <v>1951.6420000000001</v>
      </c>
      <c r="JD41" s="5">
        <v>2045.123</v>
      </c>
      <c r="JE41" s="5">
        <v>2103.2730000000001</v>
      </c>
      <c r="JF41" s="5">
        <v>2136.991</v>
      </c>
      <c r="JG41" s="5">
        <v>2161.6260000000002</v>
      </c>
      <c r="JH41" s="5">
        <v>2200.498</v>
      </c>
      <c r="JI41" s="5">
        <v>2270.1959999999999</v>
      </c>
      <c r="JJ41" s="5">
        <v>2373.6610000000001</v>
      </c>
      <c r="JK41" s="5">
        <v>2504.0259999999998</v>
      </c>
      <c r="JL41" s="5">
        <v>2656.01</v>
      </c>
      <c r="JM41" s="5">
        <v>2821.0410000000002</v>
      </c>
      <c r="JN41" s="5">
        <v>2991.884</v>
      </c>
      <c r="JO41" s="5">
        <v>3168.0540000000001</v>
      </c>
      <c r="JP41" s="5">
        <v>3348.8519999999999</v>
      </c>
      <c r="JQ41" s="5">
        <v>3526.3820000000001</v>
      </c>
      <c r="JR41" s="5">
        <v>3690.9389999999999</v>
      </c>
      <c r="JS41" s="5">
        <v>3835.5880000000002</v>
      </c>
      <c r="JT41" s="5">
        <v>3956.8620000000001</v>
      </c>
      <c r="JU41" s="5">
        <v>4056.1019999999999</v>
      </c>
      <c r="JV41" s="5">
        <v>4137.3140000000003</v>
      </c>
      <c r="JW41" s="5">
        <v>4207.0770000000002</v>
      </c>
      <c r="JX41" s="5">
        <v>4270.5630000000001</v>
      </c>
      <c r="JY41" s="5">
        <v>4328.5529999999999</v>
      </c>
      <c r="JZ41" s="5">
        <v>4380.33</v>
      </c>
      <c r="KA41" s="5">
        <v>4427.8490000000002</v>
      </c>
      <c r="KB41" s="5">
        <v>4473.1629999999996</v>
      </c>
      <c r="KC41" s="5">
        <v>4517.8630000000003</v>
      </c>
      <c r="KD41" s="5">
        <v>4563.1390000000001</v>
      </c>
      <c r="KE41" s="5">
        <v>4609.3500000000004</v>
      </c>
      <c r="KF41" s="5">
        <v>4656.0259999999998</v>
      </c>
      <c r="KG41" s="5">
        <v>4702.183</v>
      </c>
      <c r="KH41" s="5">
        <v>4747.0829999999996</v>
      </c>
      <c r="KI41" s="5">
        <v>4790.79</v>
      </c>
      <c r="KJ41" s="5">
        <v>4833.7160000000003</v>
      </c>
      <c r="KK41" s="5">
        <v>4875.973</v>
      </c>
      <c r="KL41" s="5">
        <v>4917.68</v>
      </c>
      <c r="KM41" s="5">
        <v>4958.9059999999999</v>
      </c>
      <c r="KN41" s="5">
        <v>4999.5969999999998</v>
      </c>
      <c r="KO41" s="5">
        <v>5039.6220000000003</v>
      </c>
      <c r="KP41" s="5">
        <v>5078.6880000000001</v>
      </c>
      <c r="KQ41" s="5">
        <v>5116.4279999999999</v>
      </c>
      <c r="KR41" s="5">
        <v>5152.5259999999998</v>
      </c>
      <c r="KS41" s="5">
        <v>5186.8919999999998</v>
      </c>
      <c r="KT41" s="5">
        <v>5219.4780000000001</v>
      </c>
      <c r="KU41" s="5">
        <v>5249.982</v>
      </c>
      <c r="KV41" s="5">
        <v>5278.0940000000001</v>
      </c>
      <c r="KW41" s="5">
        <v>5303.567</v>
      </c>
      <c r="KX41" s="5">
        <v>5326.3609999999999</v>
      </c>
      <c r="KY41" s="5">
        <v>5346.5420000000004</v>
      </c>
      <c r="KZ41" s="5">
        <v>5364.2830000000004</v>
      </c>
      <c r="LA41" s="5">
        <v>5379.8490000000002</v>
      </c>
      <c r="LB41" s="5">
        <v>5393.4709999999995</v>
      </c>
      <c r="LC41" s="5">
        <v>5405.2820000000002</v>
      </c>
      <c r="LD41" s="5">
        <v>5415.4369999999999</v>
      </c>
      <c r="LE41" s="5">
        <v>5424.1890000000003</v>
      </c>
      <c r="LF41" s="5">
        <v>5431.8590000000004</v>
      </c>
      <c r="LG41" s="5">
        <v>5438.7550000000001</v>
      </c>
      <c r="LH41" s="5">
        <v>5445.0709999999999</v>
      </c>
      <c r="LI41" s="5">
        <v>5451.027</v>
      </c>
      <c r="LJ41" s="5">
        <v>5456.9440000000004</v>
      </c>
      <c r="LK41" s="5">
        <v>5463.1450000000004</v>
      </c>
      <c r="LL41" s="5">
        <v>5469.9549999999999</v>
      </c>
      <c r="LM41" s="5">
        <v>5477.5370000000003</v>
      </c>
      <c r="LN41" s="5">
        <v>5486.0469999999996</v>
      </c>
      <c r="LO41" s="5">
        <v>5495.7160000000003</v>
      </c>
      <c r="LP41" s="5">
        <v>5506.7610000000004</v>
      </c>
      <c r="LQ41" s="5">
        <v>5519.35</v>
      </c>
      <c r="LR41" s="5">
        <v>5533.5919999999996</v>
      </c>
      <c r="LS41" s="5">
        <v>5549.4840000000004</v>
      </c>
      <c r="LT41" s="5">
        <v>5566.991</v>
      </c>
      <c r="LU41" s="5">
        <v>5586.0349999999999</v>
      </c>
      <c r="LV41" s="5">
        <v>5606.5169999999998</v>
      </c>
      <c r="LW41" s="5">
        <v>5628.3869999999997</v>
      </c>
      <c r="LX41" s="5">
        <v>5651.5309999999999</v>
      </c>
      <c r="LY41" s="5">
        <v>5675.759</v>
      </c>
      <c r="LZ41" s="5">
        <v>5700.7790000000005</v>
      </c>
      <c r="MA41" s="5">
        <v>5726.3559999999998</v>
      </c>
      <c r="MB41" s="5">
        <v>5752.3419999999996</v>
      </c>
      <c r="MC41" s="5">
        <v>5778.616</v>
      </c>
      <c r="MD41" s="5">
        <v>5804.8729999999996</v>
      </c>
      <c r="ME41" s="5">
        <v>5830.7910000000002</v>
      </c>
      <c r="MF41" s="5">
        <v>5856.1279999999997</v>
      </c>
      <c r="MG41" s="5">
        <v>5880.7370000000001</v>
      </c>
      <c r="MH41" s="5">
        <v>5904.5339999999997</v>
      </c>
      <c r="MI41" s="5">
        <v>5927.3810000000003</v>
      </c>
      <c r="MJ41" s="5">
        <v>5949.1779999999999</v>
      </c>
      <c r="MK41" s="5">
        <v>5969.8509999999997</v>
      </c>
      <c r="ML41" s="5">
        <v>5989.3530000000001</v>
      </c>
      <c r="MM41" s="5">
        <v>6007.6689999999999</v>
      </c>
      <c r="MN41" s="5">
        <v>6024.9080000000004</v>
      </c>
      <c r="MO41" s="5">
        <v>6041.2030000000004</v>
      </c>
      <c r="MP41" s="5">
        <v>6056.6869999999999</v>
      </c>
      <c r="MQ41" s="5">
        <v>6071.4560000000001</v>
      </c>
      <c r="MR41" s="5">
        <v>6085.5810000000001</v>
      </c>
      <c r="MS41" s="5">
        <v>6099.1360000000004</v>
      </c>
      <c r="MT41" s="5">
        <v>6112.1970000000001</v>
      </c>
      <c r="MU41" s="5">
        <v>6124.8509999999997</v>
      </c>
      <c r="MV41" s="5">
        <v>6137.2820000000002</v>
      </c>
      <c r="MW41" s="5">
        <v>6149.6610000000001</v>
      </c>
      <c r="MX41" s="5">
        <v>6162.2070000000003</v>
      </c>
      <c r="MY41" s="5">
        <v>6175.2060000000001</v>
      </c>
      <c r="MZ41" s="5">
        <v>6188.9830000000002</v>
      </c>
      <c r="NA41" s="16">
        <v>4.7460000000000004</v>
      </c>
      <c r="NB41" s="16">
        <v>3.7709999999999999</v>
      </c>
      <c r="NC41" s="16">
        <v>-5.3209999999999997</v>
      </c>
      <c r="ND41" s="16">
        <v>4.835</v>
      </c>
      <c r="NE41" s="16">
        <v>2.0880000000000001</v>
      </c>
      <c r="NF41" s="16">
        <v>5.5209999999999999</v>
      </c>
      <c r="NG41" s="16">
        <v>4.968</v>
      </c>
      <c r="NH41" s="16">
        <v>2.1480000000000001</v>
      </c>
      <c r="NI41" s="16">
        <v>1.1259999999999999</v>
      </c>
      <c r="NJ41" s="16">
        <v>0.99</v>
      </c>
      <c r="NK41" s="16">
        <v>0.873</v>
      </c>
      <c r="NL41" s="16">
        <v>0.76600000000000001</v>
      </c>
      <c r="NM41" s="16">
        <v>0.57799999999999996</v>
      </c>
      <c r="NN41" s="16">
        <v>0.33600000000000002</v>
      </c>
      <c r="NO41" s="16">
        <v>0.16700000000000001</v>
      </c>
      <c r="NP41" s="16">
        <v>0.114</v>
      </c>
      <c r="NQ41" s="16">
        <v>0.18</v>
      </c>
      <c r="NR41" s="16">
        <v>0.313</v>
      </c>
      <c r="NS41" s="16">
        <v>0.42299999999999999</v>
      </c>
      <c r="NT41" s="16">
        <v>0.44800000000000001</v>
      </c>
      <c r="NU41" s="16">
        <v>0.38500000000000001</v>
      </c>
      <c r="NV41" s="16">
        <v>0.28899999999999998</v>
      </c>
      <c r="NW41" s="16">
        <v>0.224</v>
      </c>
      <c r="NX41" s="182">
        <v>0.20799999999999999</v>
      </c>
      <c r="NY41" s="16">
        <v>69.55</v>
      </c>
      <c r="NZ41" s="16">
        <v>70.89</v>
      </c>
      <c r="OA41" s="16">
        <v>71.739999999999995</v>
      </c>
      <c r="OB41" s="16">
        <v>72.209999999999994</v>
      </c>
      <c r="OC41" s="16">
        <v>72.569999999999993</v>
      </c>
      <c r="OD41" s="16">
        <v>73.14</v>
      </c>
      <c r="OE41" s="16">
        <v>74.11</v>
      </c>
      <c r="OF41" s="16">
        <v>74.61</v>
      </c>
      <c r="OG41" s="16">
        <v>75.09</v>
      </c>
      <c r="OH41" s="16">
        <v>75.59</v>
      </c>
      <c r="OI41" s="16">
        <v>76.11</v>
      </c>
      <c r="OJ41" s="16">
        <v>76.67</v>
      </c>
      <c r="OK41" s="16">
        <v>77.22</v>
      </c>
      <c r="OL41" s="16">
        <v>77.81</v>
      </c>
      <c r="OM41" s="16">
        <v>78.41</v>
      </c>
      <c r="ON41" s="16">
        <v>79.06</v>
      </c>
      <c r="OO41" s="16">
        <v>79.680000000000007</v>
      </c>
      <c r="OP41" s="16">
        <v>80.33</v>
      </c>
      <c r="OQ41" s="16">
        <v>80.97</v>
      </c>
      <c r="OR41" s="16">
        <v>81.64</v>
      </c>
      <c r="OS41" s="16">
        <v>82.27</v>
      </c>
      <c r="OT41" s="16">
        <v>82.86</v>
      </c>
      <c r="OU41" s="16">
        <v>83.44</v>
      </c>
      <c r="OV41" s="16">
        <v>83.97</v>
      </c>
      <c r="OW41" s="16">
        <v>72.040000000000006</v>
      </c>
      <c r="OX41" s="16">
        <v>73.040000000000006</v>
      </c>
      <c r="OY41" s="16">
        <v>73.7</v>
      </c>
      <c r="OZ41" s="16">
        <v>74.12</v>
      </c>
      <c r="PA41" s="16">
        <v>74.489999999999995</v>
      </c>
      <c r="PB41" s="16">
        <v>74.92</v>
      </c>
      <c r="PC41" s="16">
        <v>75.92</v>
      </c>
      <c r="PD41" s="16">
        <v>76.38</v>
      </c>
      <c r="PE41" s="16">
        <v>77.06</v>
      </c>
      <c r="PF41" s="16">
        <v>77.73</v>
      </c>
      <c r="PG41" s="16">
        <v>78.37</v>
      </c>
      <c r="PH41" s="16">
        <v>79</v>
      </c>
      <c r="PI41" s="16">
        <v>79.599999999999994</v>
      </c>
      <c r="PJ41" s="16">
        <v>80.180000000000007</v>
      </c>
      <c r="PK41" s="16">
        <v>80.760000000000005</v>
      </c>
      <c r="PL41" s="16">
        <v>81.33</v>
      </c>
      <c r="PM41" s="16">
        <v>81.89</v>
      </c>
      <c r="PN41" s="16">
        <v>82.43</v>
      </c>
      <c r="PO41" s="16">
        <v>82.98</v>
      </c>
      <c r="PP41" s="16">
        <v>83.53</v>
      </c>
      <c r="PQ41" s="16">
        <v>84.06</v>
      </c>
      <c r="PR41" s="16">
        <v>84.58</v>
      </c>
      <c r="PS41" s="16">
        <v>85.09</v>
      </c>
      <c r="PT41" s="16">
        <v>85.61</v>
      </c>
      <c r="PU41" s="16">
        <v>70.492999999999995</v>
      </c>
      <c r="PV41" s="16">
        <v>71.694000000000003</v>
      </c>
      <c r="PW41" s="16">
        <v>72.491</v>
      </c>
      <c r="PX41" s="16">
        <v>72.968000000000004</v>
      </c>
      <c r="PY41" s="16">
        <v>73.323999999999998</v>
      </c>
      <c r="PZ41" s="16">
        <v>73.847999999999999</v>
      </c>
      <c r="QA41" s="16">
        <v>74.86</v>
      </c>
      <c r="QB41" s="16">
        <v>75.328999999999994</v>
      </c>
      <c r="QC41" s="16">
        <v>75.850999999999999</v>
      </c>
      <c r="QD41" s="16">
        <v>76.394000000000005</v>
      </c>
      <c r="QE41" s="16">
        <v>76.956000000000003</v>
      </c>
      <c r="QF41" s="16">
        <v>77.551000000000002</v>
      </c>
      <c r="QG41" s="16">
        <v>78.14</v>
      </c>
      <c r="QH41" s="16">
        <v>78.751000000000005</v>
      </c>
      <c r="QI41" s="16">
        <v>79.370999999999995</v>
      </c>
      <c r="QJ41" s="16">
        <v>80.010000000000005</v>
      </c>
      <c r="QK41" s="16">
        <v>80.635999999999996</v>
      </c>
      <c r="QL41" s="16">
        <v>81.263999999999996</v>
      </c>
      <c r="QM41" s="16">
        <v>81.876999999999995</v>
      </c>
      <c r="QN41" s="16">
        <v>82.498000000000005</v>
      </c>
      <c r="QO41" s="16">
        <v>83.081000000000003</v>
      </c>
      <c r="QP41" s="16">
        <v>83.646000000000001</v>
      </c>
      <c r="QQ41" s="16">
        <v>84.204999999999998</v>
      </c>
      <c r="QR41" s="16">
        <v>84.736000000000004</v>
      </c>
      <c r="QS41" s="5">
        <v>22.91</v>
      </c>
      <c r="QT41" s="5">
        <v>16.866</v>
      </c>
      <c r="QU41" s="5">
        <v>13.269</v>
      </c>
      <c r="QV41" s="5">
        <v>11.65</v>
      </c>
      <c r="QW41" s="5">
        <v>10.412000000000001</v>
      </c>
      <c r="QX41" s="5">
        <v>9.7349999999999994</v>
      </c>
      <c r="QY41" s="5">
        <v>8.1609999999999996</v>
      </c>
      <c r="QZ41" s="5">
        <v>7.12</v>
      </c>
      <c r="RA41" s="5">
        <v>6.14</v>
      </c>
      <c r="RB41" s="5">
        <v>5.4279999999999999</v>
      </c>
      <c r="RC41" s="5">
        <v>4.7949999999999999</v>
      </c>
      <c r="RD41" s="5">
        <v>4.282</v>
      </c>
      <c r="RE41" s="5">
        <v>3.86</v>
      </c>
      <c r="RF41" s="5">
        <v>3.4990000000000001</v>
      </c>
      <c r="RG41" s="5">
        <v>3.1930000000000001</v>
      </c>
      <c r="RH41" s="5">
        <v>2.923</v>
      </c>
      <c r="RI41" s="5">
        <v>2.7010000000000001</v>
      </c>
      <c r="RJ41" s="5">
        <v>2.508</v>
      </c>
      <c r="RK41" s="5">
        <v>2.34</v>
      </c>
      <c r="RL41" s="5">
        <v>2.1859999999999999</v>
      </c>
      <c r="RM41" s="5">
        <v>2.06</v>
      </c>
      <c r="RN41" s="5">
        <v>1.952</v>
      </c>
      <c r="RO41" s="5">
        <v>1.8819999999999999</v>
      </c>
      <c r="RP41" s="5">
        <v>1.8160000000000001</v>
      </c>
      <c r="RQ41" s="5">
        <v>27.315999999999999</v>
      </c>
      <c r="RR41" s="5">
        <v>19.715</v>
      </c>
      <c r="RS41" s="5">
        <v>15.422000000000001</v>
      </c>
      <c r="RT41" s="5">
        <v>13.500999999999999</v>
      </c>
      <c r="RU41" s="5">
        <v>12.122</v>
      </c>
      <c r="RV41" s="5">
        <v>11.286</v>
      </c>
      <c r="RW41" s="5">
        <v>9.5150000000000006</v>
      </c>
      <c r="RX41" s="5">
        <v>8.2959999999999994</v>
      </c>
      <c r="RY41" s="5">
        <v>7.1740000000000004</v>
      </c>
      <c r="RZ41" s="5">
        <v>6.3520000000000003</v>
      </c>
      <c r="SA41" s="5">
        <v>5.6269999999999998</v>
      </c>
      <c r="SB41" s="5">
        <v>5.0309999999999997</v>
      </c>
      <c r="SC41" s="5">
        <v>4.5410000000000004</v>
      </c>
      <c r="SD41" s="5">
        <v>4.12</v>
      </c>
      <c r="SE41" s="5">
        <v>3.7610000000000001</v>
      </c>
      <c r="SF41" s="5">
        <v>3.4449999999999998</v>
      </c>
      <c r="SG41" s="5">
        <v>3.1850000000000001</v>
      </c>
      <c r="SH41" s="5">
        <v>2.9569999999999999</v>
      </c>
      <c r="SI41" s="5">
        <v>2.7709999999999999</v>
      </c>
      <c r="SJ41" s="5">
        <v>2.5990000000000002</v>
      </c>
      <c r="SK41" s="5">
        <v>2.46</v>
      </c>
      <c r="SL41" s="5">
        <v>2.339</v>
      </c>
      <c r="SM41" s="5">
        <v>2.2559999999999998</v>
      </c>
      <c r="SN41" s="5">
        <v>2.1779999999999999</v>
      </c>
      <c r="SO41" s="16">
        <v>5</v>
      </c>
      <c r="SP41" s="16">
        <v>3.65</v>
      </c>
      <c r="SQ41" s="16">
        <v>2.5499999999999998</v>
      </c>
      <c r="SR41" s="16">
        <v>3</v>
      </c>
      <c r="SS41" s="16">
        <v>2.6</v>
      </c>
      <c r="ST41" s="16">
        <v>2.4</v>
      </c>
      <c r="SU41" s="16">
        <v>2.1</v>
      </c>
      <c r="SV41" s="16">
        <v>2.1</v>
      </c>
      <c r="SW41" s="16">
        <v>2.0308999999999999</v>
      </c>
      <c r="SX41" s="16">
        <v>1.9863</v>
      </c>
      <c r="SY41" s="16">
        <v>1.9473</v>
      </c>
      <c r="SZ41" s="16">
        <v>1.9116</v>
      </c>
      <c r="TA41" s="16">
        <v>1.883</v>
      </c>
      <c r="TB41" s="16">
        <v>1.8628</v>
      </c>
      <c r="TC41" s="16">
        <v>1.8431999999999999</v>
      </c>
      <c r="TD41" s="16">
        <v>1.8312999999999999</v>
      </c>
      <c r="TE41" s="16">
        <v>1.8211999999999999</v>
      </c>
      <c r="TF41" s="16">
        <v>1.8140000000000001</v>
      </c>
      <c r="TG41" s="16">
        <v>1.8064</v>
      </c>
      <c r="TH41" s="16">
        <v>1.8023</v>
      </c>
      <c r="TI41" s="16">
        <v>1.8009999999999999</v>
      </c>
      <c r="TJ41" s="16">
        <v>1.7977000000000001</v>
      </c>
      <c r="TK41" s="16">
        <v>1.7943</v>
      </c>
      <c r="TL41" s="16">
        <v>1.7938000000000001</v>
      </c>
      <c r="TM41" s="5">
        <v>212.351</v>
      </c>
      <c r="TN41" s="5">
        <v>339.08300000000003</v>
      </c>
      <c r="TO41" s="5">
        <v>245.405</v>
      </c>
      <c r="TP41" s="5">
        <v>549.46299999999997</v>
      </c>
      <c r="TQ41" s="5">
        <v>22.378</v>
      </c>
      <c r="TR41" s="5">
        <v>268.048</v>
      </c>
      <c r="TS41" s="5">
        <v>384.61799999999999</v>
      </c>
      <c r="TT41" s="5">
        <v>298.96800000000002</v>
      </c>
      <c r="TU41" s="5">
        <v>759.99800000000005</v>
      </c>
      <c r="TV41" s="5">
        <v>23.646000000000001</v>
      </c>
      <c r="TW41" s="5">
        <v>249.005</v>
      </c>
      <c r="TX41" s="5">
        <v>482.32900000000001</v>
      </c>
      <c r="TY41" s="5">
        <v>372.65899999999999</v>
      </c>
      <c r="TZ41" s="5">
        <v>963.46100000000001</v>
      </c>
      <c r="UA41" s="5">
        <v>27.896000000000001</v>
      </c>
      <c r="UB41" s="5">
        <v>173.95400000000001</v>
      </c>
      <c r="UC41" s="5">
        <v>319.41199999999998</v>
      </c>
      <c r="UD41" s="5">
        <v>242.05</v>
      </c>
      <c r="UE41" s="5">
        <v>848.577</v>
      </c>
      <c r="UF41" s="5">
        <v>21.914000000000001</v>
      </c>
      <c r="UG41" s="5">
        <v>226.08</v>
      </c>
      <c r="UH41" s="5">
        <v>354.279</v>
      </c>
      <c r="UI41" s="5">
        <v>331.85199999999998</v>
      </c>
      <c r="UJ41" s="5">
        <v>1100.6110000000001</v>
      </c>
      <c r="UK41" s="5">
        <v>32.301000000000002</v>
      </c>
      <c r="UL41" s="5">
        <v>213.14500000000001</v>
      </c>
      <c r="UM41" s="5">
        <v>376.53800000000001</v>
      </c>
      <c r="UN41" s="5">
        <v>368.96100000000001</v>
      </c>
      <c r="UO41" s="5">
        <v>1262.4190000000001</v>
      </c>
      <c r="UP41" s="5">
        <v>49.133000000000003</v>
      </c>
      <c r="UQ41" s="5">
        <v>273.63400000000001</v>
      </c>
      <c r="UR41" s="5">
        <v>420.99200000000002</v>
      </c>
      <c r="US41" s="5">
        <v>454.56599999999997</v>
      </c>
      <c r="UT41" s="5">
        <v>1782.9269999999999</v>
      </c>
      <c r="UU41" s="5">
        <v>59.765000000000001</v>
      </c>
      <c r="UV41" s="5">
        <v>302.48200000000003</v>
      </c>
      <c r="UW41" s="5">
        <v>510.83199999999999</v>
      </c>
      <c r="UX41" s="5">
        <v>430.99299999999999</v>
      </c>
      <c r="UY41" s="5">
        <v>2510.0129999999999</v>
      </c>
      <c r="UZ41" s="5">
        <v>81.268000000000001</v>
      </c>
      <c r="VA41" s="5">
        <v>289.68900000000002</v>
      </c>
      <c r="VB41" s="5">
        <v>626.86699999999996</v>
      </c>
      <c r="VC41" s="5">
        <v>432.09</v>
      </c>
      <c r="VD41" s="5">
        <v>2792.2750000000001</v>
      </c>
      <c r="VE41" s="5">
        <v>129.642</v>
      </c>
      <c r="VF41" s="5">
        <v>248.553</v>
      </c>
      <c r="VG41" s="5">
        <v>611.26300000000003</v>
      </c>
      <c r="VH41" s="5">
        <v>606.30499999999995</v>
      </c>
      <c r="VI41" s="5">
        <v>2820.0189999999998</v>
      </c>
      <c r="VJ41" s="5">
        <v>231.72300000000001</v>
      </c>
      <c r="VK41" s="5">
        <v>256.08999999999997</v>
      </c>
      <c r="VL41" s="5">
        <v>542.99699999999996</v>
      </c>
      <c r="VM41" s="5">
        <v>684.43</v>
      </c>
      <c r="VN41" s="5">
        <v>2903.6579999999999</v>
      </c>
      <c r="VO41" s="5">
        <v>359.90800000000002</v>
      </c>
      <c r="VP41" s="5">
        <v>283.40600000000001</v>
      </c>
      <c r="VQ41" s="5">
        <v>508.03500000000003</v>
      </c>
      <c r="VR41" s="5">
        <v>657.18700000000001</v>
      </c>
      <c r="VS41" s="5">
        <v>2952.817</v>
      </c>
      <c r="VT41" s="5">
        <v>557.46100000000001</v>
      </c>
      <c r="VU41" s="5">
        <v>308.39600000000002</v>
      </c>
      <c r="VV41" s="5">
        <v>541.91600000000005</v>
      </c>
      <c r="VW41" s="5">
        <v>588.77200000000005</v>
      </c>
      <c r="VX41" s="5">
        <v>2936.739</v>
      </c>
      <c r="VY41" s="5">
        <v>776.70299999999997</v>
      </c>
      <c r="VZ41" s="5">
        <v>317.63499999999999</v>
      </c>
      <c r="WA41" s="5">
        <v>594.226</v>
      </c>
      <c r="WB41" s="5">
        <v>553.05200000000002</v>
      </c>
      <c r="WC41" s="5">
        <v>2866.91</v>
      </c>
      <c r="WD41" s="5">
        <v>971.74400000000003</v>
      </c>
      <c r="WE41" s="5">
        <v>309.10000000000002</v>
      </c>
      <c r="WF41" s="5">
        <v>628.46900000000005</v>
      </c>
      <c r="WG41" s="5">
        <v>586.97900000000004</v>
      </c>
      <c r="WH41" s="5">
        <v>2804.846</v>
      </c>
      <c r="WI41" s="5">
        <v>1064.077</v>
      </c>
      <c r="WJ41" s="25">
        <v>15.515021772802999</v>
      </c>
      <c r="WK41" s="25">
        <v>24.774454218663202</v>
      </c>
      <c r="WL41" s="25">
        <v>17.930049390653799</v>
      </c>
      <c r="WM41" s="25">
        <v>58.075518017359798</v>
      </c>
      <c r="WN41" s="25">
        <v>40.145468626705998</v>
      </c>
      <c r="WO41" s="25">
        <v>2.5246953268843</v>
      </c>
      <c r="WP41" s="25">
        <v>1.63500599117398</v>
      </c>
      <c r="WQ41" s="25">
        <v>0.25126399158313101</v>
      </c>
      <c r="WR41" s="25">
        <v>15.446977371925399</v>
      </c>
      <c r="WS41" s="25">
        <v>22.164632986760601</v>
      </c>
      <c r="WT41" s="25">
        <v>17.228824430437101</v>
      </c>
      <c r="WU41" s="25">
        <v>61.025726137252903</v>
      </c>
      <c r="WV41" s="25">
        <v>43.796901706815802</v>
      </c>
      <c r="WW41" s="25">
        <v>2.38198144620055</v>
      </c>
      <c r="WX41" s="25">
        <v>1.36266350406102</v>
      </c>
      <c r="WY41" s="25">
        <v>0.213740968305943</v>
      </c>
      <c r="WZ41" s="25">
        <v>11.8836948481161</v>
      </c>
      <c r="XA41" s="25">
        <v>23.019018302431601</v>
      </c>
      <c r="XB41" s="25">
        <v>17.785047844035599</v>
      </c>
      <c r="XC41" s="25">
        <v>63.765957954518299</v>
      </c>
      <c r="XD41" s="25">
        <v>45.980910110482696</v>
      </c>
      <c r="XE41" s="25">
        <v>2.2339465960340799</v>
      </c>
      <c r="XF41" s="25">
        <v>1.3313288949340201</v>
      </c>
      <c r="XG41" s="25">
        <v>0.21108645333715101</v>
      </c>
      <c r="XH41" s="25">
        <v>10.832134114864701</v>
      </c>
      <c r="XI41" s="25">
        <v>19.889819273469801</v>
      </c>
      <c r="XJ41" s="25">
        <v>15.072479290519301</v>
      </c>
      <c r="XK41" s="25">
        <v>67.913459496720506</v>
      </c>
      <c r="XL41" s="25">
        <v>52.840980206201202</v>
      </c>
      <c r="XM41" s="25">
        <v>2.5013901801287401</v>
      </c>
      <c r="XN41" s="25">
        <v>1.3645871149450099</v>
      </c>
      <c r="XO41" s="25">
        <v>0.19266370966687399</v>
      </c>
      <c r="XP41" s="25">
        <v>11.0545918265063</v>
      </c>
      <c r="XQ41" s="25">
        <v>17.3231145510563</v>
      </c>
      <c r="XR41" s="25">
        <v>16.226505691833701</v>
      </c>
      <c r="XS41" s="25">
        <v>70.042877616651893</v>
      </c>
      <c r="XT41" s="25">
        <v>53.816371924818199</v>
      </c>
      <c r="XU41" s="25">
        <v>2.9800652576886599</v>
      </c>
      <c r="XV41" s="25">
        <v>1.57941600578547</v>
      </c>
      <c r="XW41" s="25">
        <v>0.14204524617834699</v>
      </c>
      <c r="XX41" s="25">
        <v>9.3888369109979894</v>
      </c>
      <c r="XY41" s="25">
        <v>16.586144984838299</v>
      </c>
      <c r="XZ41" s="25">
        <v>16.2523852566034</v>
      </c>
      <c r="YA41" s="25">
        <v>71.860755635196298</v>
      </c>
      <c r="YB41" s="25">
        <v>55.608370378592902</v>
      </c>
      <c r="YC41" s="25">
        <v>3.6141372815386901</v>
      </c>
      <c r="YD41" s="25">
        <v>2.1642624689674399</v>
      </c>
      <c r="YE41" s="25">
        <v>0.17333305141934899</v>
      </c>
      <c r="YF41" s="25">
        <v>9.1458759764750202</v>
      </c>
      <c r="YG41" s="25">
        <v>14.071133773903</v>
      </c>
      <c r="YH41" s="25">
        <v>15.1933029489111</v>
      </c>
      <c r="YI41" s="25">
        <v>74.785419488188694</v>
      </c>
      <c r="YJ41" s="25">
        <v>59.592116539277598</v>
      </c>
      <c r="YK41" s="25">
        <v>3.4328871039117801</v>
      </c>
      <c r="YL41" s="25">
        <v>1.9975707614332601</v>
      </c>
      <c r="YM41" s="25">
        <v>0.10922883373820599</v>
      </c>
      <c r="YN41" s="25">
        <v>7.8861963276556297</v>
      </c>
      <c r="YO41" s="25">
        <v>13.318218745078999</v>
      </c>
      <c r="YP41" s="25">
        <v>11.2366865262901</v>
      </c>
      <c r="YQ41" s="25">
        <v>76.676796360818699</v>
      </c>
      <c r="YR41" s="25">
        <v>65.440109834528599</v>
      </c>
      <c r="YS41" s="25">
        <v>4.1856424621205397</v>
      </c>
      <c r="YT41" s="25">
        <v>2.1187885664466601</v>
      </c>
      <c r="YU41" s="25">
        <v>0.16907446785212599</v>
      </c>
      <c r="YV41" s="25">
        <v>6.7833913233454197</v>
      </c>
      <c r="YW41" s="25">
        <v>14.6787905950574</v>
      </c>
      <c r="YX41" s="25">
        <v>10.117869704767299</v>
      </c>
      <c r="YY41" s="25">
        <v>75.502105928422097</v>
      </c>
      <c r="YZ41" s="25">
        <v>65.384236223654796</v>
      </c>
      <c r="ZA41" s="25">
        <v>6.5308719248492499</v>
      </c>
      <c r="ZB41" s="25">
        <v>3.0357121531751199</v>
      </c>
      <c r="ZC41" s="25">
        <v>0.23631544599623</v>
      </c>
      <c r="ZD41" s="25">
        <v>5.5015612469877899</v>
      </c>
      <c r="ZE41" s="25">
        <v>13.5299144750516</v>
      </c>
      <c r="ZF41" s="25">
        <v>13.4201723248359</v>
      </c>
      <c r="ZG41" s="25">
        <v>75.839484287150796</v>
      </c>
      <c r="ZH41" s="25">
        <v>62.4193119623149</v>
      </c>
      <c r="ZI41" s="25">
        <v>9.5141663215551198</v>
      </c>
      <c r="ZJ41" s="25">
        <v>5.1290399908098099</v>
      </c>
      <c r="ZK41" s="25">
        <v>0.28039805545232299</v>
      </c>
      <c r="ZL41" s="25">
        <v>5.3946813232463002</v>
      </c>
      <c r="ZM41" s="25">
        <v>11.4385402572485</v>
      </c>
      <c r="ZN41" s="25">
        <v>14.4179067439942</v>
      </c>
      <c r="ZO41" s="25">
        <v>75.585111951908203</v>
      </c>
      <c r="ZP41" s="25">
        <v>61.167205207914002</v>
      </c>
      <c r="ZQ41" s="25">
        <v>13.9624059659374</v>
      </c>
      <c r="ZR41" s="25">
        <v>7.5816664675970502</v>
      </c>
      <c r="ZS41" s="25">
        <v>0.38164489645535998</v>
      </c>
      <c r="ZT41" s="25">
        <v>5.7150911914845697</v>
      </c>
      <c r="ZU41" s="25">
        <v>10.244900790617899</v>
      </c>
      <c r="ZV41" s="25">
        <v>13.2526609699801</v>
      </c>
      <c r="ZW41" s="25">
        <v>72.798395452545407</v>
      </c>
      <c r="ZX41" s="25">
        <v>59.545734482565301</v>
      </c>
      <c r="ZY41" s="25">
        <v>18.7126152421522</v>
      </c>
      <c r="ZZ41" s="25">
        <v>11.241612565352099</v>
      </c>
      <c r="AAA41" s="25">
        <v>0.674906925035482</v>
      </c>
      <c r="AAB41" s="25">
        <v>5.9853361244562402</v>
      </c>
      <c r="AAC41" s="25">
        <v>10.5174821048938</v>
      </c>
      <c r="AAD41" s="25">
        <v>11.426861310355299</v>
      </c>
      <c r="AAE41" s="25">
        <v>68.422963804549497</v>
      </c>
      <c r="AAF41" s="25">
        <v>56.996102494194098</v>
      </c>
      <c r="AAG41" s="25">
        <v>22.794256642276</v>
      </c>
      <c r="AAH41" s="25">
        <v>15.0742179661005</v>
      </c>
      <c r="AAI41" s="25">
        <v>1.30623309809596</v>
      </c>
      <c r="AAJ41" s="25">
        <v>5.9890824420621103</v>
      </c>
      <c r="AAK41" s="25">
        <v>11.2042706352159</v>
      </c>
      <c r="AAL41" s="25">
        <v>10.427925205809601</v>
      </c>
      <c r="AAM41" s="25">
        <v>64.484185831912797</v>
      </c>
      <c r="AAN41" s="25">
        <v>54.056260626103203</v>
      </c>
      <c r="AAO41" s="25">
        <v>24.774175569008602</v>
      </c>
      <c r="AAP41" s="25">
        <v>18.322461090809298</v>
      </c>
      <c r="AAQ41" s="25">
        <v>1.9750104033756899</v>
      </c>
      <c r="AAR41" s="25">
        <v>5.7310032815602403</v>
      </c>
      <c r="AAS41" s="25">
        <v>11.6524034337072</v>
      </c>
      <c r="AAT41" s="25">
        <v>10.8831400039047</v>
      </c>
      <c r="AAU41" s="25">
        <v>62.8876098527275</v>
      </c>
      <c r="AAV41" s="25">
        <v>52.004469848822801</v>
      </c>
      <c r="AAW41" s="25">
        <v>23.304584376183701</v>
      </c>
      <c r="AAX41" s="25">
        <v>19.728983432005101</v>
      </c>
      <c r="AAY41" s="25">
        <v>3.15162536333282</v>
      </c>
      <c r="AAZ41" s="5">
        <v>106.845</v>
      </c>
      <c r="ABA41" s="5">
        <v>97.507000000000005</v>
      </c>
      <c r="ABB41" s="5">
        <v>74.617999999999995</v>
      </c>
      <c r="ABC41" s="5">
        <v>61.533000000000001</v>
      </c>
      <c r="ABD41" s="5">
        <v>74.665000000000006</v>
      </c>
      <c r="ABE41" s="5">
        <v>87.912000000000006</v>
      </c>
      <c r="ABF41" s="5">
        <v>73.766999999999996</v>
      </c>
      <c r="ABG41" s="5">
        <v>61.933</v>
      </c>
      <c r="ABH41" s="5">
        <v>55.033999999999999</v>
      </c>
      <c r="ABI41" s="5">
        <v>32.656999999999996</v>
      </c>
      <c r="ABJ41" s="5">
        <v>25.152000000000001</v>
      </c>
      <c r="ABK41" s="5">
        <v>12.615</v>
      </c>
      <c r="ABL41" s="5">
        <v>6.9029999999999996</v>
      </c>
      <c r="ABM41" s="5">
        <v>4.7640000000000002</v>
      </c>
      <c r="ABN41" s="5">
        <v>2.4470000000000001</v>
      </c>
      <c r="ABO41" s="5">
        <v>2.8010000000000002</v>
      </c>
      <c r="ABP41" s="5">
        <v>1.476</v>
      </c>
      <c r="ABQ41" s="5">
        <v>0.36499999999999999</v>
      </c>
      <c r="ABR41" s="5">
        <v>1.7000000000000001E-2</v>
      </c>
      <c r="ABS41" s="5">
        <v>2E-3</v>
      </c>
      <c r="ABT41" s="5">
        <v>0</v>
      </c>
      <c r="ABU41" s="5">
        <v>148.19900000000001</v>
      </c>
      <c r="ABV41" s="5">
        <v>170.63</v>
      </c>
      <c r="ABW41" s="5">
        <v>172.93600000000001</v>
      </c>
      <c r="ABX41" s="5">
        <v>124.29300000000001</v>
      </c>
      <c r="ABY41" s="5">
        <v>113.361</v>
      </c>
      <c r="ABZ41" s="5">
        <v>148.35900000000001</v>
      </c>
      <c r="ACA41" s="5">
        <v>226.45500000000001</v>
      </c>
      <c r="ACB41" s="5">
        <v>326.22699999999998</v>
      </c>
      <c r="ACC41" s="5">
        <v>340.37700000000001</v>
      </c>
      <c r="ACD41" s="5">
        <v>289.96899999999999</v>
      </c>
      <c r="ACE41" s="5">
        <v>228.00800000000001</v>
      </c>
      <c r="ACF41" s="5">
        <v>144.09800000000001</v>
      </c>
      <c r="ACG41" s="5">
        <v>100.286</v>
      </c>
      <c r="ACH41" s="5">
        <v>48.076000000000001</v>
      </c>
      <c r="ACI41" s="5">
        <v>17.995000000000001</v>
      </c>
      <c r="ACJ41" s="5">
        <v>9.6059999999999999</v>
      </c>
      <c r="ACK41" s="5">
        <v>4.4169999999999998</v>
      </c>
      <c r="ACL41" s="5">
        <v>1.0740000000000001</v>
      </c>
      <c r="ACM41" s="5">
        <v>7.1999999999999995E-2</v>
      </c>
      <c r="ACN41" s="5">
        <v>8.0000000000000002E-3</v>
      </c>
      <c r="ACO41" s="5">
        <v>0</v>
      </c>
      <c r="ACP41" s="5">
        <v>130.75700000000001</v>
      </c>
      <c r="ACQ41" s="5">
        <v>127.777</v>
      </c>
      <c r="ACR41" s="5">
        <v>149.62799999999999</v>
      </c>
      <c r="ACS41" s="5">
        <v>172.62700000000001</v>
      </c>
      <c r="ACT41" s="5">
        <v>212.66300000000001</v>
      </c>
      <c r="ACU41" s="5">
        <v>244.51400000000001</v>
      </c>
      <c r="ACV41" s="5">
        <v>243.54300000000001</v>
      </c>
      <c r="ACW41" s="5">
        <v>191.14099999999999</v>
      </c>
      <c r="ACX41" s="5">
        <v>179.83600000000001</v>
      </c>
      <c r="ACY41" s="5">
        <v>255.52199999999999</v>
      </c>
      <c r="ACZ41" s="5">
        <v>282.17399999999998</v>
      </c>
      <c r="ADA41" s="5">
        <v>239.98400000000001</v>
      </c>
      <c r="ADB41" s="5">
        <v>192.62899999999999</v>
      </c>
      <c r="ADC41" s="5">
        <v>119.399</v>
      </c>
      <c r="ADD41" s="5">
        <v>76.372</v>
      </c>
      <c r="ADE41" s="5">
        <v>29.608000000000001</v>
      </c>
      <c r="ADF41" s="5">
        <v>7.2910000000000004</v>
      </c>
      <c r="ADG41" s="5">
        <v>1.9830000000000001</v>
      </c>
      <c r="ADH41" s="5">
        <v>0.33</v>
      </c>
      <c r="ADI41" s="5">
        <v>2.1000000000000001E-2</v>
      </c>
      <c r="ADJ41" s="5">
        <v>0</v>
      </c>
      <c r="ADK41" s="5">
        <v>157.86600000000001</v>
      </c>
      <c r="ADL41" s="5">
        <v>162.59299999999999</v>
      </c>
      <c r="ADM41" s="5">
        <v>158.251</v>
      </c>
      <c r="ADN41" s="5">
        <v>147.03399999999999</v>
      </c>
      <c r="ADO41" s="5">
        <v>164.21700000000001</v>
      </c>
      <c r="ADP41" s="5">
        <v>220.30099999999999</v>
      </c>
      <c r="ADQ41" s="5">
        <v>278.39299999999997</v>
      </c>
      <c r="ADR41" s="5">
        <v>297.81900000000002</v>
      </c>
      <c r="ADS41" s="5">
        <v>283.19200000000001</v>
      </c>
      <c r="ADT41" s="5">
        <v>226.64400000000001</v>
      </c>
      <c r="ADU41" s="5">
        <v>161.137</v>
      </c>
      <c r="ADV41" s="5">
        <v>98.777000000000001</v>
      </c>
      <c r="ADW41" s="5">
        <v>104.593</v>
      </c>
      <c r="ADX41" s="5">
        <v>186.607</v>
      </c>
      <c r="ADY41" s="5">
        <v>204.29400000000001</v>
      </c>
      <c r="ADZ41" s="5">
        <v>142.607</v>
      </c>
      <c r="AEA41" s="5">
        <v>74.582999999999998</v>
      </c>
      <c r="AEB41" s="5">
        <v>21.533999999999999</v>
      </c>
      <c r="AEC41" s="5">
        <v>3.8969999999999998</v>
      </c>
      <c r="AED41" s="5">
        <v>0.23200000000000001</v>
      </c>
      <c r="AEE41" s="5">
        <v>5.0000000000000001E-3</v>
      </c>
      <c r="AEF41" s="5">
        <v>105.506</v>
      </c>
      <c r="AEG41" s="5">
        <v>92.602999999999994</v>
      </c>
      <c r="AEH41" s="5">
        <v>74.355000000000004</v>
      </c>
      <c r="AEI41" s="5">
        <v>57.494999999999997</v>
      </c>
      <c r="AEJ41" s="5">
        <v>51.712000000000003</v>
      </c>
      <c r="AEK41" s="5">
        <v>51.670999999999999</v>
      </c>
      <c r="AEL41" s="5">
        <v>43.71</v>
      </c>
      <c r="AEM41" s="5">
        <v>35.838999999999999</v>
      </c>
      <c r="AEN41" s="5">
        <v>25.367000000000001</v>
      </c>
      <c r="AEO41" s="5">
        <v>14.5</v>
      </c>
      <c r="AEP41" s="5">
        <v>11.589</v>
      </c>
      <c r="AEQ41" s="5">
        <v>5.54</v>
      </c>
      <c r="AER41" s="5">
        <v>5.274</v>
      </c>
      <c r="AES41" s="5">
        <v>3.4590000000000001</v>
      </c>
      <c r="AET41" s="5">
        <v>2.8340000000000001</v>
      </c>
      <c r="AEU41" s="5">
        <v>2.6339999999999999</v>
      </c>
      <c r="AEV41" s="5">
        <v>1.2709999999999999</v>
      </c>
      <c r="AEW41" s="5">
        <v>0.29299999999999998</v>
      </c>
      <c r="AEX41" s="5">
        <v>1.2999999999999999E-2</v>
      </c>
      <c r="AEY41" s="5">
        <v>2E-3</v>
      </c>
      <c r="AEZ41" s="5">
        <v>0</v>
      </c>
      <c r="AFA41" s="5">
        <v>141.49</v>
      </c>
      <c r="AFB41" s="5">
        <v>148.00700000000001</v>
      </c>
      <c r="AFC41" s="5">
        <v>135.29400000000001</v>
      </c>
      <c r="AFD41" s="5">
        <v>100.703</v>
      </c>
      <c r="AFE41" s="5">
        <v>93.733000000000004</v>
      </c>
      <c r="AFF41" s="5">
        <v>89.429000000000002</v>
      </c>
      <c r="AFG41" s="5">
        <v>139.94200000000001</v>
      </c>
      <c r="AFH41" s="5">
        <v>185.93199999999999</v>
      </c>
      <c r="AFI41" s="5">
        <v>174.38499999999999</v>
      </c>
      <c r="AFJ41" s="5">
        <v>160.63800000000001</v>
      </c>
      <c r="AFK41" s="5">
        <v>119.193</v>
      </c>
      <c r="AFL41" s="5">
        <v>70</v>
      </c>
      <c r="AFM41" s="5">
        <v>48.976999999999997</v>
      </c>
      <c r="AFN41" s="5">
        <v>22.923999999999999</v>
      </c>
      <c r="AFO41" s="5">
        <v>14.157</v>
      </c>
      <c r="AFP41" s="5">
        <v>6.7919999999999998</v>
      </c>
      <c r="AFQ41" s="5">
        <v>3.524</v>
      </c>
      <c r="AFR41" s="5">
        <v>0.91800000000000004</v>
      </c>
      <c r="AFS41" s="5">
        <v>7.0999999999999994E-2</v>
      </c>
      <c r="AFT41" s="5">
        <v>8.0000000000000002E-3</v>
      </c>
      <c r="AFU41" s="5">
        <v>0</v>
      </c>
      <c r="AFV41" s="5">
        <v>125.333</v>
      </c>
      <c r="AFW41" s="5">
        <v>122.553</v>
      </c>
      <c r="AFX41" s="5">
        <v>143.03899999999999</v>
      </c>
      <c r="AFY41" s="5">
        <v>149.524</v>
      </c>
      <c r="AFZ41" s="5">
        <v>149.61600000000001</v>
      </c>
      <c r="AGA41" s="5">
        <v>145.53100000000001</v>
      </c>
      <c r="AGB41" s="5">
        <v>146.416</v>
      </c>
      <c r="AGC41" s="5">
        <v>97.635000000000005</v>
      </c>
      <c r="AGD41" s="5">
        <v>108.996</v>
      </c>
      <c r="AGE41" s="5">
        <v>158.827</v>
      </c>
      <c r="AGF41" s="5">
        <v>157.79</v>
      </c>
      <c r="AGG41" s="5">
        <v>148.85</v>
      </c>
      <c r="AGH41" s="5">
        <v>110.27</v>
      </c>
      <c r="AGI41" s="5">
        <v>61.823</v>
      </c>
      <c r="AGJ41" s="5">
        <v>39.454999999999998</v>
      </c>
      <c r="AGK41" s="5">
        <v>15.134</v>
      </c>
      <c r="AGL41" s="5">
        <v>6.4720000000000004</v>
      </c>
      <c r="AGM41" s="5">
        <v>1.675</v>
      </c>
      <c r="AGN41" s="5">
        <v>0.32400000000000001</v>
      </c>
      <c r="AGO41" s="5">
        <v>2.1000000000000001E-2</v>
      </c>
      <c r="AGP41" s="5">
        <v>0</v>
      </c>
      <c r="AGQ41" s="5">
        <v>151.23400000000001</v>
      </c>
      <c r="AGR41" s="5">
        <v>155.852</v>
      </c>
      <c r="AGS41" s="5">
        <v>151.773</v>
      </c>
      <c r="AGT41" s="5">
        <v>140.47</v>
      </c>
      <c r="AGU41" s="5">
        <v>135.25800000000001</v>
      </c>
      <c r="AGV41" s="5">
        <v>146.91800000000001</v>
      </c>
      <c r="AGW41" s="5">
        <v>177.71600000000001</v>
      </c>
      <c r="AGX41" s="5">
        <v>187.27699999999999</v>
      </c>
      <c r="AGY41" s="5">
        <v>175.208</v>
      </c>
      <c r="AGZ41" s="5">
        <v>148.47800000000001</v>
      </c>
      <c r="AHA41" s="5">
        <v>132.499</v>
      </c>
      <c r="AHB41" s="5">
        <v>77.638000000000005</v>
      </c>
      <c r="AHC41" s="5">
        <v>88.256</v>
      </c>
      <c r="AHD41" s="5">
        <v>134.202</v>
      </c>
      <c r="AHE41" s="5">
        <v>126.157</v>
      </c>
      <c r="AHF41" s="5">
        <v>100.22799999999999</v>
      </c>
      <c r="AHG41" s="5">
        <v>51.601999999999997</v>
      </c>
      <c r="AHH41" s="5">
        <v>14.901</v>
      </c>
      <c r="AHI41" s="5">
        <v>3.032</v>
      </c>
      <c r="AHJ41" s="5">
        <v>0.189</v>
      </c>
      <c r="AHK41" s="5">
        <v>7.0000000000000001E-3</v>
      </c>
      <c r="AHL41" s="5">
        <v>119.02800000000001</v>
      </c>
      <c r="AHM41" s="5">
        <v>126.377</v>
      </c>
      <c r="AHN41" s="5">
        <v>139.583</v>
      </c>
      <c r="AHO41" s="5">
        <v>224.99600000000001</v>
      </c>
      <c r="AHP41" s="5">
        <v>207.09399999999999</v>
      </c>
      <c r="AHQ41" s="5">
        <v>237.78800000000001</v>
      </c>
      <c r="AHR41" s="5">
        <v>322.15100000000001</v>
      </c>
      <c r="AHS41" s="5">
        <v>362.279</v>
      </c>
      <c r="AHT41" s="5">
        <v>390.04500000000002</v>
      </c>
      <c r="AHU41" s="5">
        <v>287.50400000000002</v>
      </c>
      <c r="AHV41" s="5">
        <v>299.47500000000002</v>
      </c>
      <c r="AHW41" s="5">
        <v>367.21899999999999</v>
      </c>
      <c r="AHX41" s="25">
        <v>2.3977890533107402</v>
      </c>
      <c r="AHY41" s="25">
        <v>1.51619449485513</v>
      </c>
      <c r="AHZ41" s="25">
        <v>0.23754394882332699</v>
      </c>
      <c r="AIA41" s="25">
        <v>6.9434977811742904</v>
      </c>
      <c r="AIB41" s="25">
        <v>3.1076564595329201</v>
      </c>
      <c r="AIC41" s="25">
        <v>0.21308529608184701</v>
      </c>
      <c r="AID41" s="25">
        <v>14.9637185820276</v>
      </c>
      <c r="AIE41" s="25">
        <v>8.2232515302860705</v>
      </c>
      <c r="AIF41" s="25">
        <v>0.336797654418663</v>
      </c>
      <c r="AIG41" s="25">
        <v>23.859552972685101</v>
      </c>
      <c r="AIH41" s="25">
        <v>20.479671528506699</v>
      </c>
      <c r="AII41" s="25">
        <v>3.23957143078729</v>
      </c>
      <c r="AIJ41" s="25">
        <v>2.6943638620581298</v>
      </c>
      <c r="AIK41" s="25">
        <v>1.79385213781893</v>
      </c>
      <c r="AIL41" s="25">
        <v>0.269607131697705</v>
      </c>
      <c r="AIM41" s="25">
        <v>5.8794759065935596</v>
      </c>
      <c r="AIN41" s="25">
        <v>2.92213653987007</v>
      </c>
      <c r="AIO41" s="25">
        <v>0.27298795918404301</v>
      </c>
      <c r="AIP41" s="25">
        <v>12.447784451675901</v>
      </c>
      <c r="AIQ41" s="25">
        <v>6.6111818022065503</v>
      </c>
      <c r="AIR41" s="25">
        <v>0.44948244943587101</v>
      </c>
      <c r="AIS41" s="25">
        <v>22.557533075673302</v>
      </c>
      <c r="AIT41" s="25">
        <v>18.718471265542799</v>
      </c>
      <c r="AIU41" s="25">
        <v>3.0332398826392701</v>
      </c>
      <c r="AIV41" s="31">
        <v>60.612790082493497</v>
      </c>
      <c r="AIW41" s="25">
        <v>62.237139417129903</v>
      </c>
      <c r="AIX41" s="25">
        <v>63.586047445228303</v>
      </c>
      <c r="AIY41" s="25">
        <v>59.657184258694301</v>
      </c>
      <c r="AIZ41" s="25">
        <v>54.245047310475996</v>
      </c>
      <c r="AJA41" s="26">
        <v>53.130049670899702</v>
      </c>
      <c r="AJB41" s="25">
        <v>64.981681034482804</v>
      </c>
      <c r="AJC41" s="25">
        <v>60.675765204717102</v>
      </c>
      <c r="AJD41" s="25">
        <v>57.2672056493806</v>
      </c>
      <c r="AJE41" s="25">
        <v>67.624404742880898</v>
      </c>
      <c r="AJF41" s="25">
        <v>84.348627124687994</v>
      </c>
      <c r="AJG41" s="25">
        <v>88.217403558671606</v>
      </c>
      <c r="AJH41" s="25">
        <v>72.189596260007903</v>
      </c>
      <c r="AJI41" s="25">
        <v>63.865317677810197</v>
      </c>
      <c r="AJJ41" s="25">
        <v>56.823488908181901</v>
      </c>
      <c r="AJK41" s="25">
        <v>47.246217084301101</v>
      </c>
      <c r="AJL41" s="25">
        <v>42.769691084516701</v>
      </c>
      <c r="AJM41" s="25">
        <v>39.158013460996202</v>
      </c>
      <c r="AJN41" s="25">
        <v>33.715904362605798</v>
      </c>
      <c r="AJO41" s="25">
        <v>30.417551001256001</v>
      </c>
      <c r="AJP41" s="25">
        <v>32.446636779644997</v>
      </c>
      <c r="AJQ41" s="25">
        <v>31.8574367164343</v>
      </c>
      <c r="AJR41" s="25">
        <v>32.301186592971</v>
      </c>
      <c r="AJS41" s="25">
        <v>37.365664968792302</v>
      </c>
      <c r="AJT41" s="25">
        <v>46.149763821471502</v>
      </c>
      <c r="AJU41" s="25">
        <v>55.0767815548828</v>
      </c>
      <c r="AJV41" s="25">
        <v>59.013834734987803</v>
      </c>
      <c r="AJW41" s="25">
        <v>53.718348393077697</v>
      </c>
      <c r="AJX41" s="25">
        <v>47.016428885122501</v>
      </c>
      <c r="AJY41" s="25">
        <v>45.237682354622201</v>
      </c>
      <c r="AJZ41" s="25">
        <v>46.8753487509411</v>
      </c>
      <c r="AKA41" s="25">
        <v>51.340879820981698</v>
      </c>
      <c r="AKB41" s="25">
        <v>55.582117055449601</v>
      </c>
      <c r="AKC41" s="25">
        <v>57.4653356601154</v>
      </c>
      <c r="AKD41" s="25">
        <v>56.676450935903702</v>
      </c>
      <c r="AKE41" s="25">
        <v>55.766541346786497</v>
      </c>
      <c r="AKF41" s="25">
        <v>56.016115407371103</v>
      </c>
      <c r="AKG41" s="25">
        <v>69.374286044978504</v>
      </c>
      <c r="AKH41" s="25">
        <v>61.632384798001098</v>
      </c>
      <c r="AKI41" s="25">
        <v>54.7356524863036</v>
      </c>
      <c r="AKJ41" s="25">
        <v>45.236914178724703</v>
      </c>
      <c r="AKK41" s="25">
        <v>40.514763732117302</v>
      </c>
      <c r="AKL41" s="25">
        <v>36.146268803099197</v>
      </c>
      <c r="AKM41" s="25">
        <v>31.044834553672299</v>
      </c>
      <c r="AKN41" s="25">
        <v>27.654278842001698</v>
      </c>
      <c r="AKO41" s="25">
        <v>28.425938130453599</v>
      </c>
      <c r="AKP41" s="25">
        <v>25.094416056391601</v>
      </c>
      <c r="AKQ41" s="25">
        <v>22.270551892818698</v>
      </c>
      <c r="AKR41" s="25">
        <v>21.923549115181</v>
      </c>
      <c r="AKS41" s="25">
        <v>24.1188298660818</v>
      </c>
      <c r="AKT41" s="25">
        <v>26.662898593610102</v>
      </c>
      <c r="AKU41" s="25">
        <v>27.642021625526102</v>
      </c>
      <c r="AKV41" s="25">
        <v>26.120012549001899</v>
      </c>
      <c r="AKW41" s="25">
        <v>24.161797883268498</v>
      </c>
      <c r="AKX41" s="25">
        <v>23.463384610202699</v>
      </c>
      <c r="AKY41" s="25">
        <v>23.887913477805899</v>
      </c>
      <c r="AKZ41" s="25">
        <v>24.888661953349398</v>
      </c>
      <c r="ALA41" s="25">
        <v>25.532550250251699</v>
      </c>
      <c r="ALB41" s="25">
        <v>25.3820673894603</v>
      </c>
      <c r="ALC41" s="25">
        <v>24.679536511742</v>
      </c>
      <c r="ALD41" s="25">
        <v>24.164034677908901</v>
      </c>
      <c r="ALE41" s="25">
        <v>24.143843774728101</v>
      </c>
      <c r="ALF41" s="25">
        <v>2.81531021502941</v>
      </c>
      <c r="ALG41" s="25">
        <v>2.2329328798091699</v>
      </c>
      <c r="ALH41" s="25">
        <v>2.0878364218782699</v>
      </c>
      <c r="ALI41" s="25">
        <v>2.0093029055763298</v>
      </c>
      <c r="ALJ41" s="25">
        <v>2.2549273523993301</v>
      </c>
      <c r="ALK41" s="25">
        <v>3.0117446578970002</v>
      </c>
      <c r="ALL41" s="25">
        <v>2.6710698089334799</v>
      </c>
      <c r="ALM41" s="25">
        <v>2.7632721592543499</v>
      </c>
      <c r="ALN41" s="25">
        <v>4.0206986491913899</v>
      </c>
      <c r="ALO41" s="25">
        <v>6.7630206600426597</v>
      </c>
      <c r="ALP41" s="25">
        <v>10.0306347001523</v>
      </c>
      <c r="ALQ41" s="25">
        <v>15.442115853611201</v>
      </c>
      <c r="ALR41" s="25">
        <v>22.030933955389699</v>
      </c>
      <c r="ALS41" s="25">
        <v>28.413882961272702</v>
      </c>
      <c r="ALT41" s="25">
        <v>31.371813109461701</v>
      </c>
      <c r="ALU41" s="25">
        <v>27.598335844075802</v>
      </c>
      <c r="ALV41" s="25">
        <v>22.854631001853999</v>
      </c>
      <c r="ALW41" s="25">
        <v>21.774297744419499</v>
      </c>
      <c r="ALX41" s="25">
        <v>22.987435273135201</v>
      </c>
      <c r="ALY41" s="25">
        <v>26.452217867632299</v>
      </c>
      <c r="ALZ41" s="25">
        <v>30.049566805198001</v>
      </c>
      <c r="AMA41" s="25">
        <v>32.083268270655097</v>
      </c>
      <c r="AMB41" s="25">
        <v>31.996914424161599</v>
      </c>
      <c r="AMC41" s="25">
        <v>31.602506668877599</v>
      </c>
      <c r="AMD41" s="25">
        <v>31.872271632642899</v>
      </c>
    </row>
    <row r="42" spans="1:1018">
      <c r="A42" s="6" t="s">
        <v>97</v>
      </c>
      <c r="B42" s="5">
        <v>608.38699999999994</v>
      </c>
      <c r="C42" s="5">
        <v>647.31399999999996</v>
      </c>
      <c r="D42" s="5">
        <v>687.93100000000004</v>
      </c>
      <c r="E42" s="5">
        <v>729.28499999999997</v>
      </c>
      <c r="F42" s="5">
        <v>770.18600000000004</v>
      </c>
      <c r="G42" s="5">
        <v>809.904</v>
      </c>
      <c r="H42" s="5">
        <v>846.827</v>
      </c>
      <c r="I42" s="5">
        <v>881.31899999999996</v>
      </c>
      <c r="J42" s="5">
        <v>916.86699999999996</v>
      </c>
      <c r="K42" s="5">
        <v>958.36599999999999</v>
      </c>
      <c r="L42" s="5">
        <v>1008.696</v>
      </c>
      <c r="M42" s="5">
        <v>1070.5519999999999</v>
      </c>
      <c r="N42" s="5">
        <v>1141.252</v>
      </c>
      <c r="O42" s="5">
        <v>1211.828</v>
      </c>
      <c r="P42" s="5">
        <v>1269.9290000000001</v>
      </c>
      <c r="Q42" s="5">
        <v>1307.2449999999999</v>
      </c>
      <c r="R42" s="5">
        <v>1320.5250000000001</v>
      </c>
      <c r="S42" s="5">
        <v>1314.0260000000001</v>
      </c>
      <c r="T42" s="5">
        <v>1296.249</v>
      </c>
      <c r="U42" s="5">
        <v>1279.5409999999999</v>
      </c>
      <c r="V42" s="5">
        <v>1273.2470000000001</v>
      </c>
      <c r="W42" s="5">
        <v>1280.9190000000001</v>
      </c>
      <c r="X42" s="5">
        <v>1301.261</v>
      </c>
      <c r="Y42" s="5">
        <v>1333.0350000000001</v>
      </c>
      <c r="Z42" s="5">
        <v>1373.279</v>
      </c>
      <c r="AA42" s="5">
        <v>1420.3510000000001</v>
      </c>
      <c r="AB42" s="5">
        <v>1472.259</v>
      </c>
      <c r="AC42" s="5">
        <v>1531.393</v>
      </c>
      <c r="AD42" s="5">
        <v>1605.3720000000001</v>
      </c>
      <c r="AE42" s="5">
        <v>1704.412</v>
      </c>
      <c r="AF42" s="5">
        <v>1834.548</v>
      </c>
      <c r="AG42" s="5">
        <v>1999.076</v>
      </c>
      <c r="AH42" s="5">
        <v>2192.1840000000002</v>
      </c>
      <c r="AI42" s="5">
        <v>2399.5259999999998</v>
      </c>
      <c r="AJ42" s="5">
        <v>2601.3470000000002</v>
      </c>
      <c r="AK42" s="5">
        <v>2782.9459999999999</v>
      </c>
      <c r="AL42" s="5">
        <v>2939.43</v>
      </c>
      <c r="AM42" s="5">
        <v>3073.36</v>
      </c>
      <c r="AN42" s="5">
        <v>3186.7739999999999</v>
      </c>
      <c r="AO42" s="5">
        <v>3284.4479999999999</v>
      </c>
      <c r="AP42" s="5">
        <v>3370.23</v>
      </c>
      <c r="AQ42" s="5">
        <v>3443.4769999999999</v>
      </c>
      <c r="AR42" s="5">
        <v>3503.2269999999999</v>
      </c>
      <c r="AS42" s="5">
        <v>3552.9740000000002</v>
      </c>
      <c r="AT42" s="5">
        <v>3597.2919999999999</v>
      </c>
      <c r="AU42" s="5">
        <v>3639.6260000000002</v>
      </c>
      <c r="AV42" s="5">
        <v>3681.69</v>
      </c>
      <c r="AW42" s="5">
        <v>3723.2429999999999</v>
      </c>
      <c r="AX42" s="5">
        <v>3763.422</v>
      </c>
      <c r="AY42" s="5">
        <v>3800.433</v>
      </c>
      <c r="AZ42" s="5">
        <v>3833.1129999999998</v>
      </c>
      <c r="BA42" s="5">
        <v>3861.5410000000002</v>
      </c>
      <c r="BB42" s="5">
        <v>3886.7379999999998</v>
      </c>
      <c r="BC42" s="5">
        <v>3909.6109999999999</v>
      </c>
      <c r="BD42" s="5">
        <v>3931.3049999999998</v>
      </c>
      <c r="BE42" s="5">
        <v>3952.7190000000001</v>
      </c>
      <c r="BF42" s="5">
        <v>3974.2440000000001</v>
      </c>
      <c r="BG42" s="5">
        <v>3995.8560000000002</v>
      </c>
      <c r="BH42" s="5">
        <v>4017.4250000000002</v>
      </c>
      <c r="BI42" s="5">
        <v>4038.6590000000001</v>
      </c>
      <c r="BJ42" s="5">
        <v>4059.3519999999999</v>
      </c>
      <c r="BK42" s="5">
        <v>4079.5030000000002</v>
      </c>
      <c r="BL42" s="5">
        <v>4099.326</v>
      </c>
      <c r="BM42" s="5">
        <v>4119.0959999999995</v>
      </c>
      <c r="BN42" s="5">
        <v>4139.1549999999997</v>
      </c>
      <c r="BO42" s="5">
        <v>4159.7169999999996</v>
      </c>
      <c r="BP42" s="5">
        <v>4180.8909999999996</v>
      </c>
      <c r="BQ42" s="5">
        <v>4202.4960000000001</v>
      </c>
      <c r="BR42" s="5">
        <v>4224.192</v>
      </c>
      <c r="BS42" s="5">
        <v>4245.4639999999999</v>
      </c>
      <c r="BT42" s="5">
        <v>4265.9340000000002</v>
      </c>
      <c r="BU42" s="5">
        <v>4285.4399999999996</v>
      </c>
      <c r="BV42" s="5">
        <v>4304.0140000000001</v>
      </c>
      <c r="BW42" s="5">
        <v>4321.5559999999996</v>
      </c>
      <c r="BX42" s="5">
        <v>4338.0010000000002</v>
      </c>
      <c r="BY42" s="5">
        <v>4353.3180000000002</v>
      </c>
      <c r="BZ42" s="5">
        <v>4367.4219999999996</v>
      </c>
      <c r="CA42" s="5">
        <v>4380.2460000000001</v>
      </c>
      <c r="CB42" s="5">
        <v>4391.7489999999998</v>
      </c>
      <c r="CC42" s="5">
        <v>4401.8860000000004</v>
      </c>
      <c r="CD42" s="5">
        <v>4410.6469999999999</v>
      </c>
      <c r="CE42" s="5">
        <v>4418.0110000000004</v>
      </c>
      <c r="CF42" s="5">
        <v>4423.96</v>
      </c>
      <c r="CG42" s="5">
        <v>4428.5410000000002</v>
      </c>
      <c r="CH42" s="5">
        <v>4431.7759999999998</v>
      </c>
      <c r="CI42" s="5">
        <v>4433.6980000000003</v>
      </c>
      <c r="CJ42" s="5">
        <v>4434.3500000000004</v>
      </c>
      <c r="CK42" s="5">
        <v>4433.7470000000003</v>
      </c>
      <c r="CL42" s="5">
        <v>4431.9380000000001</v>
      </c>
      <c r="CM42" s="5">
        <v>4429.0060000000003</v>
      </c>
      <c r="CN42" s="5">
        <v>4425.0069999999996</v>
      </c>
      <c r="CO42" s="5">
        <v>4419.9930000000004</v>
      </c>
      <c r="CP42" s="5">
        <v>4413.9960000000001</v>
      </c>
      <c r="CQ42" s="5">
        <v>4407.0870000000004</v>
      </c>
      <c r="CR42" s="5">
        <v>4399.3540000000003</v>
      </c>
      <c r="CS42" s="5">
        <v>4390.8519999999999</v>
      </c>
      <c r="CT42" s="5">
        <v>4381.6360000000004</v>
      </c>
      <c r="CU42" s="5">
        <v>4371.7529999999997</v>
      </c>
      <c r="CV42" s="5">
        <v>4361.2169999999996</v>
      </c>
      <c r="CW42" s="5">
        <v>4350.0860000000002</v>
      </c>
      <c r="CX42" s="5">
        <v>4338.3459999999995</v>
      </c>
      <c r="CY42" s="5">
        <v>4326.0820000000003</v>
      </c>
      <c r="CZ42" s="5">
        <v>4313.308</v>
      </c>
      <c r="DA42" s="5">
        <v>4300.0690000000004</v>
      </c>
      <c r="DB42" s="5">
        <v>4286.384</v>
      </c>
      <c r="DC42" s="5">
        <v>4272.3010000000004</v>
      </c>
      <c r="DD42" s="5">
        <v>4257.8209999999999</v>
      </c>
      <c r="DE42" s="5">
        <v>4243.0140000000001</v>
      </c>
      <c r="DF42" s="5">
        <v>4227.95</v>
      </c>
      <c r="DG42" s="5">
        <v>4212.7129999999997</v>
      </c>
      <c r="DH42" s="5">
        <v>4197.3810000000003</v>
      </c>
      <c r="DI42" s="5">
        <v>4182</v>
      </c>
      <c r="DJ42" s="5">
        <v>4166.5709999999999</v>
      </c>
      <c r="DK42" s="5">
        <v>4151.125</v>
      </c>
      <c r="DL42" s="5">
        <v>4135.6450000000004</v>
      </c>
      <c r="DM42" s="5">
        <v>4120.1379999999999</v>
      </c>
      <c r="DN42" s="5">
        <v>4104.6180000000004</v>
      </c>
      <c r="DO42" s="5">
        <v>4089.0909999999999</v>
      </c>
      <c r="DP42" s="5">
        <v>4073.587</v>
      </c>
      <c r="DQ42" s="5">
        <v>4058.15</v>
      </c>
      <c r="DR42" s="5">
        <v>4042.8159999999998</v>
      </c>
      <c r="DS42" s="5">
        <v>545.98599999999999</v>
      </c>
      <c r="DT42" s="5">
        <v>573.26400000000001</v>
      </c>
      <c r="DU42" s="5">
        <v>602.19000000000005</v>
      </c>
      <c r="DV42" s="5">
        <v>631.79999999999995</v>
      </c>
      <c r="DW42" s="5">
        <v>660.88</v>
      </c>
      <c r="DX42" s="5">
        <v>688.50900000000001</v>
      </c>
      <c r="DY42" s="5">
        <v>714.35299999999995</v>
      </c>
      <c r="DZ42" s="5">
        <v>738.55200000000002</v>
      </c>
      <c r="EA42" s="5">
        <v>761.25199999999995</v>
      </c>
      <c r="EB42" s="5">
        <v>782.78899999999999</v>
      </c>
      <c r="EC42" s="5">
        <v>803.46199999999999</v>
      </c>
      <c r="ED42" s="5">
        <v>823.20899999999995</v>
      </c>
      <c r="EE42" s="5">
        <v>842.02</v>
      </c>
      <c r="EF42" s="5">
        <v>860.27800000000002</v>
      </c>
      <c r="EG42" s="5">
        <v>878.48699999999997</v>
      </c>
      <c r="EH42" s="5">
        <v>897.02200000000005</v>
      </c>
      <c r="EI42" s="5">
        <v>916.12699999999995</v>
      </c>
      <c r="EJ42" s="5">
        <v>935.73299999999995</v>
      </c>
      <c r="EK42" s="5">
        <v>955.61</v>
      </c>
      <c r="EL42" s="5">
        <v>975.35699999999997</v>
      </c>
      <c r="EM42" s="5">
        <v>994.726</v>
      </c>
      <c r="EN42" s="5">
        <v>1014.04</v>
      </c>
      <c r="EO42" s="5">
        <v>1033.5989999999999</v>
      </c>
      <c r="EP42" s="5">
        <v>1053.1289999999999</v>
      </c>
      <c r="EQ42" s="5">
        <v>1072.2449999999999</v>
      </c>
      <c r="ER42" s="5">
        <v>1090.903</v>
      </c>
      <c r="ES42" s="5">
        <v>1108.4939999999999</v>
      </c>
      <c r="ET42" s="5">
        <v>1125.769</v>
      </c>
      <c r="EU42" s="5">
        <v>1145.5840000000001</v>
      </c>
      <c r="EV42" s="5">
        <v>1171.7739999999999</v>
      </c>
      <c r="EW42" s="5">
        <v>1206.8869999999999</v>
      </c>
      <c r="EX42" s="5">
        <v>1252.0260000000001</v>
      </c>
      <c r="EY42" s="5">
        <v>1305.847</v>
      </c>
      <c r="EZ42" s="5">
        <v>1365.279</v>
      </c>
      <c r="FA42" s="5">
        <v>1425.9079999999999</v>
      </c>
      <c r="FB42" s="5">
        <v>1484.395</v>
      </c>
      <c r="FC42" s="5">
        <v>1539.787</v>
      </c>
      <c r="FD42" s="5">
        <v>1592.566</v>
      </c>
      <c r="FE42" s="5">
        <v>1642.702</v>
      </c>
      <c r="FF42" s="5">
        <v>1690.5440000000001</v>
      </c>
      <c r="FG42" s="5">
        <v>1736.3920000000001</v>
      </c>
      <c r="FH42" s="5">
        <v>1779.8989999999999</v>
      </c>
      <c r="FI42" s="5">
        <v>1820.7729999999999</v>
      </c>
      <c r="FJ42" s="5">
        <v>1859.5139999999999</v>
      </c>
      <c r="FK42" s="5">
        <v>1896.8710000000001</v>
      </c>
      <c r="FL42" s="5">
        <v>1933.3779999999999</v>
      </c>
      <c r="FM42" s="5">
        <v>1969.2449999999999</v>
      </c>
      <c r="FN42" s="5">
        <v>2004.3710000000001</v>
      </c>
      <c r="FO42" s="5">
        <v>2038.559</v>
      </c>
      <c r="FP42" s="5">
        <v>2071.498</v>
      </c>
      <c r="FQ42" s="5">
        <v>2102.9699999999998</v>
      </c>
      <c r="FR42" s="5">
        <v>2132.9929999999999</v>
      </c>
      <c r="FS42" s="5">
        <v>2161.7689999999998</v>
      </c>
      <c r="FT42" s="5">
        <v>2189.6060000000002</v>
      </c>
      <c r="FU42" s="5">
        <v>2216.9</v>
      </c>
      <c r="FV42" s="5">
        <v>2243.9650000000001</v>
      </c>
      <c r="FW42" s="5">
        <v>2270.9319999999998</v>
      </c>
      <c r="FX42" s="5">
        <v>2297.8110000000001</v>
      </c>
      <c r="FY42" s="5">
        <v>2324.6410000000001</v>
      </c>
      <c r="FZ42" s="5">
        <v>2351.384</v>
      </c>
      <c r="GA42" s="5">
        <v>2378.0610000000001</v>
      </c>
      <c r="GB42" s="5">
        <v>2404.71</v>
      </c>
      <c r="GC42" s="5">
        <v>2431.3530000000001</v>
      </c>
      <c r="GD42" s="5">
        <v>2458.0929999999998</v>
      </c>
      <c r="GE42" s="5">
        <v>2485.0210000000002</v>
      </c>
      <c r="GF42" s="5">
        <v>2512.1869999999999</v>
      </c>
      <c r="GG42" s="5">
        <v>2539.6129999999998</v>
      </c>
      <c r="GH42" s="5">
        <v>2567.221</v>
      </c>
      <c r="GI42" s="5">
        <v>2594.8710000000001</v>
      </c>
      <c r="GJ42" s="5">
        <v>2622.36</v>
      </c>
      <c r="GK42" s="5">
        <v>2649.5169999999998</v>
      </c>
      <c r="GL42" s="5">
        <v>2676.2689999999998</v>
      </c>
      <c r="GM42" s="5">
        <v>2702.5830000000001</v>
      </c>
      <c r="GN42" s="5">
        <v>2728.3589999999999</v>
      </c>
      <c r="GO42" s="5">
        <v>2753.489</v>
      </c>
      <c r="GP42" s="5">
        <v>2777.9050000000002</v>
      </c>
      <c r="GQ42" s="5">
        <v>2801.54</v>
      </c>
      <c r="GR42" s="5">
        <v>2824.355</v>
      </c>
      <c r="GS42" s="5">
        <v>2846.2849999999999</v>
      </c>
      <c r="GT42" s="5">
        <v>2867.3069999999998</v>
      </c>
      <c r="GU42" s="5">
        <v>2887.3890000000001</v>
      </c>
      <c r="GV42" s="5">
        <v>2906.502</v>
      </c>
      <c r="GW42" s="5">
        <v>2924.6320000000001</v>
      </c>
      <c r="GX42" s="5">
        <v>2941.8249999999998</v>
      </c>
      <c r="GY42" s="5">
        <v>2958.1010000000001</v>
      </c>
      <c r="GZ42" s="5">
        <v>2973.5070000000001</v>
      </c>
      <c r="HA42" s="5">
        <v>2988.0349999999999</v>
      </c>
      <c r="HB42" s="5">
        <v>3001.732</v>
      </c>
      <c r="HC42" s="5">
        <v>3014.6559999999999</v>
      </c>
      <c r="HD42" s="5">
        <v>3026.884</v>
      </c>
      <c r="HE42" s="5">
        <v>3038.4830000000002</v>
      </c>
      <c r="HF42" s="5">
        <v>3049.4920000000002</v>
      </c>
      <c r="HG42" s="5">
        <v>3059.951</v>
      </c>
      <c r="HH42" s="5">
        <v>3069.8960000000002</v>
      </c>
      <c r="HI42" s="5">
        <v>3079.3989999999999</v>
      </c>
      <c r="HJ42" s="5">
        <v>3088.4830000000002</v>
      </c>
      <c r="HK42" s="5">
        <v>3097.2089999999998</v>
      </c>
      <c r="HL42" s="5">
        <v>3105.5810000000001</v>
      </c>
      <c r="HM42" s="5">
        <v>3113.6419999999998</v>
      </c>
      <c r="HN42" s="5">
        <v>3121.4140000000002</v>
      </c>
      <c r="HO42" s="5">
        <v>3128.942</v>
      </c>
      <c r="HP42" s="5">
        <v>3136.2179999999998</v>
      </c>
      <c r="HQ42" s="5">
        <v>3143.2689999999998</v>
      </c>
      <c r="HR42" s="5">
        <v>3150.1060000000002</v>
      </c>
      <c r="HS42" s="5">
        <v>3156.7049999999999</v>
      </c>
      <c r="HT42" s="5">
        <v>3163.085</v>
      </c>
      <c r="HU42" s="5">
        <v>3169.239</v>
      </c>
      <c r="HV42" s="5">
        <v>3175.1680000000001</v>
      </c>
      <c r="HW42" s="5">
        <v>3180.8589999999999</v>
      </c>
      <c r="HX42" s="5">
        <v>3186.3209999999999</v>
      </c>
      <c r="HY42" s="5">
        <v>3191.54</v>
      </c>
      <c r="HZ42" s="5">
        <v>3196.502</v>
      </c>
      <c r="IA42" s="5">
        <v>3201.1869999999999</v>
      </c>
      <c r="IB42" s="5">
        <v>3205.5650000000001</v>
      </c>
      <c r="IC42" s="5">
        <v>3209.6170000000002</v>
      </c>
      <c r="ID42" s="5">
        <v>3213.3110000000001</v>
      </c>
      <c r="IE42" s="5">
        <v>3216.6010000000001</v>
      </c>
      <c r="IF42" s="5">
        <v>3219.4589999999998</v>
      </c>
      <c r="IG42" s="5">
        <v>3221.855</v>
      </c>
      <c r="IH42" s="5">
        <v>3223.7420000000002</v>
      </c>
      <c r="II42" s="5">
        <v>3225.0770000000002</v>
      </c>
      <c r="IJ42" s="5">
        <v>1154.373</v>
      </c>
      <c r="IK42" s="5">
        <v>1220.578</v>
      </c>
      <c r="IL42" s="5">
        <v>1290.1210000000001</v>
      </c>
      <c r="IM42" s="5">
        <v>1361.085</v>
      </c>
      <c r="IN42" s="5">
        <v>1431.066</v>
      </c>
      <c r="IO42" s="5">
        <v>1498.413</v>
      </c>
      <c r="IP42" s="5">
        <v>1561.18</v>
      </c>
      <c r="IQ42" s="5">
        <v>1619.8710000000001</v>
      </c>
      <c r="IR42" s="5">
        <v>1678.1189999999999</v>
      </c>
      <c r="IS42" s="5">
        <v>1741.155</v>
      </c>
      <c r="IT42" s="5">
        <v>1812.1579999999999</v>
      </c>
      <c r="IU42" s="5">
        <v>1893.761</v>
      </c>
      <c r="IV42" s="5">
        <v>1983.2719999999999</v>
      </c>
      <c r="IW42" s="5">
        <v>2072.1060000000002</v>
      </c>
      <c r="IX42" s="5">
        <v>2148.4160000000002</v>
      </c>
      <c r="IY42" s="5">
        <v>2204.2669999999998</v>
      </c>
      <c r="IZ42" s="5">
        <v>2236.652</v>
      </c>
      <c r="JA42" s="5">
        <v>2249.759</v>
      </c>
      <c r="JB42" s="5">
        <v>2251.8589999999999</v>
      </c>
      <c r="JC42" s="5">
        <v>2254.8980000000001</v>
      </c>
      <c r="JD42" s="5">
        <v>2267.973</v>
      </c>
      <c r="JE42" s="5">
        <v>2294.9589999999998</v>
      </c>
      <c r="JF42" s="5">
        <v>2334.86</v>
      </c>
      <c r="JG42" s="5">
        <v>2386.1640000000002</v>
      </c>
      <c r="JH42" s="5">
        <v>2445.5239999999999</v>
      </c>
      <c r="JI42" s="5">
        <v>2511.2539999999999</v>
      </c>
      <c r="JJ42" s="5">
        <v>2580.7530000000002</v>
      </c>
      <c r="JK42" s="5">
        <v>2657.1619999999998</v>
      </c>
      <c r="JL42" s="5">
        <v>2750.9560000000001</v>
      </c>
      <c r="JM42" s="5">
        <v>2876.1860000000001</v>
      </c>
      <c r="JN42" s="5">
        <v>3041.4349999999999</v>
      </c>
      <c r="JO42" s="5">
        <v>3251.1019999999999</v>
      </c>
      <c r="JP42" s="5">
        <v>3498.0309999999999</v>
      </c>
      <c r="JQ42" s="5">
        <v>3764.8049999999998</v>
      </c>
      <c r="JR42" s="5">
        <v>4027.2550000000001</v>
      </c>
      <c r="JS42" s="5">
        <v>4267.3410000000003</v>
      </c>
      <c r="JT42" s="5">
        <v>4479.2169999999996</v>
      </c>
      <c r="JU42" s="5">
        <v>4665.9260000000004</v>
      </c>
      <c r="JV42" s="5">
        <v>4829.4759999999997</v>
      </c>
      <c r="JW42" s="5">
        <v>4974.9920000000002</v>
      </c>
      <c r="JX42" s="5">
        <v>5106.6220000000003</v>
      </c>
      <c r="JY42" s="5">
        <v>5223.3760000000002</v>
      </c>
      <c r="JZ42" s="5">
        <v>5324</v>
      </c>
      <c r="KA42" s="5">
        <v>5412.4880000000003</v>
      </c>
      <c r="KB42" s="5">
        <v>5494.1629999999996</v>
      </c>
      <c r="KC42" s="5">
        <v>5573.0039999999999</v>
      </c>
      <c r="KD42" s="5">
        <v>5650.9350000000004</v>
      </c>
      <c r="KE42" s="5">
        <v>5727.6139999999996</v>
      </c>
      <c r="KF42" s="5">
        <v>5801.9809999999998</v>
      </c>
      <c r="KG42" s="5">
        <v>5871.9309999999996</v>
      </c>
      <c r="KH42" s="5">
        <v>5936.0829999999996</v>
      </c>
      <c r="KI42" s="5">
        <v>5994.5339999999997</v>
      </c>
      <c r="KJ42" s="5">
        <v>6048.5069999999996</v>
      </c>
      <c r="KK42" s="5">
        <v>6099.2169999999996</v>
      </c>
      <c r="KL42" s="5">
        <v>6148.2049999999999</v>
      </c>
      <c r="KM42" s="5">
        <v>6196.6840000000002</v>
      </c>
      <c r="KN42" s="5">
        <v>6245.1760000000004</v>
      </c>
      <c r="KO42" s="5">
        <v>6293.6670000000004</v>
      </c>
      <c r="KP42" s="5">
        <v>6342.0659999999998</v>
      </c>
      <c r="KQ42" s="5">
        <v>6390.0429999999997</v>
      </c>
      <c r="KR42" s="5">
        <v>6437.4129999999996</v>
      </c>
      <c r="KS42" s="5">
        <v>6484.2129999999997</v>
      </c>
      <c r="KT42" s="5">
        <v>6530.6790000000001</v>
      </c>
      <c r="KU42" s="5">
        <v>6577.1890000000003</v>
      </c>
      <c r="KV42" s="5">
        <v>6624.1760000000004</v>
      </c>
      <c r="KW42" s="5">
        <v>6671.9040000000005</v>
      </c>
      <c r="KX42" s="5">
        <v>6720.5039999999999</v>
      </c>
      <c r="KY42" s="5">
        <v>6769.7169999999996</v>
      </c>
      <c r="KZ42" s="5">
        <v>6819.0630000000001</v>
      </c>
      <c r="LA42" s="5">
        <v>6867.8239999999996</v>
      </c>
      <c r="LB42" s="5">
        <v>6915.451</v>
      </c>
      <c r="LC42" s="5">
        <v>6961.7089999999998</v>
      </c>
      <c r="LD42" s="5">
        <v>7006.5969999999998</v>
      </c>
      <c r="LE42" s="5">
        <v>7049.915</v>
      </c>
      <c r="LF42" s="5">
        <v>7091.49</v>
      </c>
      <c r="LG42" s="5">
        <v>7131.223</v>
      </c>
      <c r="LH42" s="5">
        <v>7168.9620000000004</v>
      </c>
      <c r="LI42" s="5">
        <v>7204.6009999999997</v>
      </c>
      <c r="LJ42" s="5">
        <v>7238.0339999999997</v>
      </c>
      <c r="LK42" s="5">
        <v>7269.1930000000002</v>
      </c>
      <c r="LL42" s="5">
        <v>7298.0360000000001</v>
      </c>
      <c r="LM42" s="5">
        <v>7324.5129999999999</v>
      </c>
      <c r="LN42" s="5">
        <v>7348.5919999999996</v>
      </c>
      <c r="LO42" s="5">
        <v>7370.366</v>
      </c>
      <c r="LP42" s="5">
        <v>7389.8770000000004</v>
      </c>
      <c r="LQ42" s="5">
        <v>7407.2049999999999</v>
      </c>
      <c r="LR42" s="5">
        <v>7422.3850000000002</v>
      </c>
      <c r="LS42" s="5">
        <v>7435.4790000000003</v>
      </c>
      <c r="LT42" s="5">
        <v>7446.5940000000001</v>
      </c>
      <c r="LU42" s="5">
        <v>7455.89</v>
      </c>
      <c r="LV42" s="5">
        <v>7463.49</v>
      </c>
      <c r="LW42" s="5">
        <v>7469.4849999999997</v>
      </c>
      <c r="LX42" s="5">
        <v>7473.9470000000001</v>
      </c>
      <c r="LY42" s="5">
        <v>7476.9830000000002</v>
      </c>
      <c r="LZ42" s="5">
        <v>7478.7529999999997</v>
      </c>
      <c r="MA42" s="5">
        <v>7479.335</v>
      </c>
      <c r="MB42" s="5">
        <v>7478.8450000000003</v>
      </c>
      <c r="MC42" s="5">
        <v>7477.3339999999998</v>
      </c>
      <c r="MD42" s="5">
        <v>7474.8590000000004</v>
      </c>
      <c r="ME42" s="5">
        <v>7471.5</v>
      </c>
      <c r="MF42" s="5">
        <v>7467.2879999999996</v>
      </c>
      <c r="MG42" s="5">
        <v>7462.3</v>
      </c>
      <c r="MH42" s="5">
        <v>7456.5770000000002</v>
      </c>
      <c r="MI42" s="5">
        <v>7450.1750000000002</v>
      </c>
      <c r="MJ42" s="5">
        <v>7443.0889999999999</v>
      </c>
      <c r="MK42" s="5">
        <v>7435.3860000000004</v>
      </c>
      <c r="ML42" s="5">
        <v>7427.06</v>
      </c>
      <c r="MM42" s="5">
        <v>7418.1819999999998</v>
      </c>
      <c r="MN42" s="5">
        <v>7408.8090000000002</v>
      </c>
      <c r="MO42" s="5">
        <v>7399.0339999999997</v>
      </c>
      <c r="MP42" s="5">
        <v>7388.9210000000003</v>
      </c>
      <c r="MQ42" s="5">
        <v>7378.5020000000004</v>
      </c>
      <c r="MR42" s="5">
        <v>7367.7579999999998</v>
      </c>
      <c r="MS42" s="5">
        <v>7356.69</v>
      </c>
      <c r="MT42" s="5">
        <v>7345.2619999999997</v>
      </c>
      <c r="MU42" s="5">
        <v>7333.4489999999996</v>
      </c>
      <c r="MV42" s="5">
        <v>7321.2190000000001</v>
      </c>
      <c r="MW42" s="5">
        <v>7308.55</v>
      </c>
      <c r="MX42" s="5">
        <v>7295.442</v>
      </c>
      <c r="MY42" s="5">
        <v>7281.8919999999998</v>
      </c>
      <c r="MZ42" s="5">
        <v>7267.893</v>
      </c>
      <c r="NA42" s="16">
        <v>5.2169999999999996</v>
      </c>
      <c r="NB42" s="16">
        <v>3.802</v>
      </c>
      <c r="NC42" s="16">
        <v>3.9180000000000001</v>
      </c>
      <c r="ND42" s="16">
        <v>0.56999999999999995</v>
      </c>
      <c r="NE42" s="16">
        <v>2.0379999999999998</v>
      </c>
      <c r="NF42" s="16">
        <v>3.831</v>
      </c>
      <c r="NG42" s="16">
        <v>6.7729999999999997</v>
      </c>
      <c r="NH42" s="16">
        <v>3.5910000000000002</v>
      </c>
      <c r="NI42" s="16">
        <v>1.748</v>
      </c>
      <c r="NJ42" s="16">
        <v>1.262</v>
      </c>
      <c r="NK42" s="16">
        <v>0.85899999999999999</v>
      </c>
      <c r="NL42" s="16">
        <v>0.76200000000000001</v>
      </c>
      <c r="NM42" s="16">
        <v>0.71599999999999997</v>
      </c>
      <c r="NN42" s="16">
        <v>0.71699999999999997</v>
      </c>
      <c r="NO42" s="16">
        <v>0.61499999999999999</v>
      </c>
      <c r="NP42" s="16">
        <v>0.46200000000000002</v>
      </c>
      <c r="NQ42" s="16">
        <v>0.29699999999999999</v>
      </c>
      <c r="NR42" s="16">
        <v>0.151</v>
      </c>
      <c r="NS42" s="16">
        <v>4.2000000000000003E-2</v>
      </c>
      <c r="NT42" s="16">
        <v>-3.2000000000000001E-2</v>
      </c>
      <c r="NU42" s="16">
        <v>-8.5999999999999993E-2</v>
      </c>
      <c r="NV42" s="16">
        <v>-0.125</v>
      </c>
      <c r="NW42" s="16">
        <v>-0.151</v>
      </c>
      <c r="NX42" s="182">
        <v>-0.18</v>
      </c>
      <c r="NY42" s="16">
        <v>60.22</v>
      </c>
      <c r="NZ42" s="16">
        <v>63.87</v>
      </c>
      <c r="OA42" s="16">
        <v>66.739999999999995</v>
      </c>
      <c r="OB42" s="16">
        <v>69.239999999999995</v>
      </c>
      <c r="OC42" s="16">
        <v>71.37</v>
      </c>
      <c r="OD42" s="16">
        <v>73.19</v>
      </c>
      <c r="OE42" s="16">
        <v>74.459999999999994</v>
      </c>
      <c r="OF42" s="16">
        <v>75.78</v>
      </c>
      <c r="OG42" s="16">
        <v>76.900000000000006</v>
      </c>
      <c r="OH42" s="16">
        <v>78</v>
      </c>
      <c r="OI42" s="16">
        <v>79.099999999999994</v>
      </c>
      <c r="OJ42" s="16">
        <v>80.17</v>
      </c>
      <c r="OK42" s="16">
        <v>81.23</v>
      </c>
      <c r="OL42" s="16">
        <v>82.23</v>
      </c>
      <c r="OM42" s="16">
        <v>83.11</v>
      </c>
      <c r="ON42" s="16">
        <v>83.86</v>
      </c>
      <c r="OO42" s="16">
        <v>84.49</v>
      </c>
      <c r="OP42" s="16">
        <v>85.05</v>
      </c>
      <c r="OQ42" s="16">
        <v>85.59</v>
      </c>
      <c r="OR42" s="16">
        <v>86.15</v>
      </c>
      <c r="OS42" s="16">
        <v>86.68</v>
      </c>
      <c r="OT42" s="16">
        <v>87.22</v>
      </c>
      <c r="OU42" s="16">
        <v>87.75</v>
      </c>
      <c r="OV42" s="16">
        <v>88.27</v>
      </c>
      <c r="OW42" s="16">
        <v>63.72</v>
      </c>
      <c r="OX42" s="16">
        <v>67.61</v>
      </c>
      <c r="OY42" s="16">
        <v>70.650000000000006</v>
      </c>
      <c r="OZ42" s="16">
        <v>73.28</v>
      </c>
      <c r="PA42" s="16">
        <v>75.540000000000006</v>
      </c>
      <c r="PB42" s="16">
        <v>77.510000000000005</v>
      </c>
      <c r="PC42" s="16">
        <v>78.7</v>
      </c>
      <c r="PD42" s="16">
        <v>80.05</v>
      </c>
      <c r="PE42" s="16">
        <v>80.94</v>
      </c>
      <c r="PF42" s="16">
        <v>81.78</v>
      </c>
      <c r="PG42" s="16">
        <v>82.56</v>
      </c>
      <c r="PH42" s="16">
        <v>83.3</v>
      </c>
      <c r="PI42" s="16">
        <v>84.01</v>
      </c>
      <c r="PJ42" s="16">
        <v>84.69</v>
      </c>
      <c r="PK42" s="16">
        <v>85.33</v>
      </c>
      <c r="PL42" s="16">
        <v>85.96</v>
      </c>
      <c r="PM42" s="16">
        <v>86.57</v>
      </c>
      <c r="PN42" s="16">
        <v>87.17</v>
      </c>
      <c r="PO42" s="16">
        <v>87.77</v>
      </c>
      <c r="PP42" s="16">
        <v>88.35</v>
      </c>
      <c r="PQ42" s="16">
        <v>88.93</v>
      </c>
      <c r="PR42" s="16">
        <v>89.5</v>
      </c>
      <c r="PS42" s="16">
        <v>90.06</v>
      </c>
      <c r="PT42" s="16">
        <v>90.61</v>
      </c>
      <c r="PU42" s="16">
        <v>61.924999999999997</v>
      </c>
      <c r="PV42" s="16">
        <v>65.641000000000005</v>
      </c>
      <c r="PW42" s="16">
        <v>68.513999999999996</v>
      </c>
      <c r="PX42" s="16">
        <v>70.929000000000002</v>
      </c>
      <c r="PY42" s="16">
        <v>73.225999999999999</v>
      </c>
      <c r="PZ42" s="16">
        <v>75.06</v>
      </c>
      <c r="QA42" s="16">
        <v>76.22</v>
      </c>
      <c r="QB42" s="16">
        <v>77.531999999999996</v>
      </c>
      <c r="QC42" s="16">
        <v>78.576999999999998</v>
      </c>
      <c r="QD42" s="16">
        <v>79.575000000000003</v>
      </c>
      <c r="QE42" s="16">
        <v>80.549000000000007</v>
      </c>
      <c r="QF42" s="16">
        <v>81.459000000000003</v>
      </c>
      <c r="QG42" s="16">
        <v>82.337999999999994</v>
      </c>
      <c r="QH42" s="16">
        <v>83.168999999999997</v>
      </c>
      <c r="QI42" s="16">
        <v>83.917000000000002</v>
      </c>
      <c r="QJ42" s="16">
        <v>84.617999999999995</v>
      </c>
      <c r="QK42" s="16">
        <v>85.254999999999995</v>
      </c>
      <c r="QL42" s="16">
        <v>85.846999999999994</v>
      </c>
      <c r="QM42" s="16">
        <v>86.406999999999996</v>
      </c>
      <c r="QN42" s="16">
        <v>86.965999999999994</v>
      </c>
      <c r="QO42" s="16">
        <v>87.506</v>
      </c>
      <c r="QP42" s="16">
        <v>88.051000000000002</v>
      </c>
      <c r="QQ42" s="16">
        <v>88.613</v>
      </c>
      <c r="QR42" s="16">
        <v>89.19</v>
      </c>
      <c r="QS42" s="5">
        <v>59.426000000000002</v>
      </c>
      <c r="QT42" s="5">
        <v>42.107999999999997</v>
      </c>
      <c r="QU42" s="5">
        <v>30.864999999999998</v>
      </c>
      <c r="QV42" s="5">
        <v>21.702000000000002</v>
      </c>
      <c r="QW42" s="5">
        <v>14.641</v>
      </c>
      <c r="QX42" s="5">
        <v>9.7710000000000008</v>
      </c>
      <c r="QY42" s="5">
        <v>9.6020000000000003</v>
      </c>
      <c r="QZ42" s="5">
        <v>7.2690000000000001</v>
      </c>
      <c r="RA42" s="5">
        <v>6.12</v>
      </c>
      <c r="RB42" s="5">
        <v>5.2939999999999996</v>
      </c>
      <c r="RC42" s="5">
        <v>4.7679999999999998</v>
      </c>
      <c r="RD42" s="5">
        <v>4.3360000000000003</v>
      </c>
      <c r="RE42" s="5">
        <v>3.9780000000000002</v>
      </c>
      <c r="RF42" s="5">
        <v>3.677</v>
      </c>
      <c r="RG42" s="5">
        <v>3.4249999999999998</v>
      </c>
      <c r="RH42" s="5">
        <v>3.2040000000000002</v>
      </c>
      <c r="RI42" s="5">
        <v>3.0070000000000001</v>
      </c>
      <c r="RJ42" s="5">
        <v>2.8250000000000002</v>
      </c>
      <c r="RK42" s="5">
        <v>2.66</v>
      </c>
      <c r="RL42" s="5">
        <v>2.5099999999999998</v>
      </c>
      <c r="RM42" s="5">
        <v>2.367</v>
      </c>
      <c r="RN42" s="5">
        <v>2.2349999999999999</v>
      </c>
      <c r="RO42" s="5">
        <v>2.1110000000000002</v>
      </c>
      <c r="RP42" s="5">
        <v>1.994</v>
      </c>
      <c r="RQ42" s="5">
        <v>84.245999999999995</v>
      </c>
      <c r="RR42" s="5">
        <v>57.16</v>
      </c>
      <c r="RS42" s="5">
        <v>40.148000000000003</v>
      </c>
      <c r="RT42" s="5">
        <v>27.117999999999999</v>
      </c>
      <c r="RU42" s="5">
        <v>17.908999999999999</v>
      </c>
      <c r="RV42" s="5">
        <v>11.827999999999999</v>
      </c>
      <c r="RW42" s="5">
        <v>11.209</v>
      </c>
      <c r="RX42" s="5">
        <v>8.3940000000000001</v>
      </c>
      <c r="RY42" s="5">
        <v>7.0780000000000003</v>
      </c>
      <c r="RZ42" s="5">
        <v>6.1349999999999998</v>
      </c>
      <c r="SA42" s="5">
        <v>5.5140000000000002</v>
      </c>
      <c r="SB42" s="5">
        <v>5.0289999999999999</v>
      </c>
      <c r="SC42" s="5">
        <v>4.6280000000000001</v>
      </c>
      <c r="SD42" s="5">
        <v>4.29</v>
      </c>
      <c r="SE42" s="5">
        <v>4.0060000000000002</v>
      </c>
      <c r="SF42" s="5">
        <v>3.7559999999999998</v>
      </c>
      <c r="SG42" s="5">
        <v>3.532</v>
      </c>
      <c r="SH42" s="5">
        <v>3.3250000000000002</v>
      </c>
      <c r="SI42" s="5">
        <v>3.137</v>
      </c>
      <c r="SJ42" s="5">
        <v>2.964</v>
      </c>
      <c r="SK42" s="5">
        <v>2.8</v>
      </c>
      <c r="SL42" s="5">
        <v>2.6480000000000001</v>
      </c>
      <c r="SM42" s="5">
        <v>2.504</v>
      </c>
      <c r="SN42" s="5">
        <v>2.3679999999999999</v>
      </c>
      <c r="SO42" s="16">
        <v>8.3165999999999993</v>
      </c>
      <c r="SP42" s="16">
        <v>7.8479000000000001</v>
      </c>
      <c r="SQ42" s="16">
        <v>6.2743000000000002</v>
      </c>
      <c r="SR42" s="16">
        <v>4.4640000000000004</v>
      </c>
      <c r="SS42" s="16">
        <v>3.2</v>
      </c>
      <c r="ST42" s="16">
        <v>2.9</v>
      </c>
      <c r="SU42" s="16">
        <v>2.9</v>
      </c>
      <c r="SV42" s="16">
        <v>2.93</v>
      </c>
      <c r="SW42" s="16">
        <v>2.5952000000000002</v>
      </c>
      <c r="SX42" s="16">
        <v>2.3599000000000001</v>
      </c>
      <c r="SY42" s="16">
        <v>2.1783000000000001</v>
      </c>
      <c r="SZ42" s="16">
        <v>2.0434000000000001</v>
      </c>
      <c r="TA42" s="16">
        <v>1.9444999999999999</v>
      </c>
      <c r="TB42" s="16">
        <v>1.8766</v>
      </c>
      <c r="TC42" s="16">
        <v>1.8343</v>
      </c>
      <c r="TD42" s="16">
        <v>1.8048999999999999</v>
      </c>
      <c r="TE42" s="16">
        <v>1.7894000000000001</v>
      </c>
      <c r="TF42" s="16">
        <v>1.7778</v>
      </c>
      <c r="TG42" s="16">
        <v>1.7709999999999999</v>
      </c>
      <c r="TH42" s="16">
        <v>1.7678</v>
      </c>
      <c r="TI42" s="16">
        <v>1.7647999999999999</v>
      </c>
      <c r="TJ42" s="16">
        <v>1.7633000000000001</v>
      </c>
      <c r="TK42" s="16">
        <v>1.7634000000000001</v>
      </c>
      <c r="TL42" s="16">
        <v>1.7617</v>
      </c>
      <c r="TM42" s="5">
        <v>230.03800000000001</v>
      </c>
      <c r="TN42" s="5">
        <v>290.34500000000003</v>
      </c>
      <c r="TO42" s="5">
        <v>203.52</v>
      </c>
      <c r="TP42" s="5">
        <v>398.995</v>
      </c>
      <c r="TQ42" s="5">
        <v>31.475000000000001</v>
      </c>
      <c r="TR42" s="5">
        <v>297.58199999999999</v>
      </c>
      <c r="TS42" s="5">
        <v>385.60899999999998</v>
      </c>
      <c r="TT42" s="5">
        <v>246.15</v>
      </c>
      <c r="TU42" s="5">
        <v>532.84</v>
      </c>
      <c r="TV42" s="5">
        <v>36.231999999999999</v>
      </c>
      <c r="TW42" s="5">
        <v>323.17399999999998</v>
      </c>
      <c r="TX42" s="5">
        <v>496.80599999999998</v>
      </c>
      <c r="TY42" s="5">
        <v>288.63499999999999</v>
      </c>
      <c r="TZ42" s="5">
        <v>662.11099999999999</v>
      </c>
      <c r="UA42" s="5">
        <v>41.432000000000002</v>
      </c>
      <c r="UB42" s="5">
        <v>309.01</v>
      </c>
      <c r="UC42" s="5">
        <v>563.24900000000002</v>
      </c>
      <c r="UD42" s="5">
        <v>351.50099999999998</v>
      </c>
      <c r="UE42" s="5">
        <v>934.84799999999996</v>
      </c>
      <c r="UF42" s="5">
        <v>45.658999999999999</v>
      </c>
      <c r="UG42" s="5">
        <v>282.87400000000002</v>
      </c>
      <c r="UH42" s="5">
        <v>558.63699999999994</v>
      </c>
      <c r="UI42" s="5">
        <v>485.11399999999998</v>
      </c>
      <c r="UJ42" s="5">
        <v>886.17899999999997</v>
      </c>
      <c r="UK42" s="5">
        <v>55.168999999999997</v>
      </c>
      <c r="UL42" s="5">
        <v>255.792</v>
      </c>
      <c r="UM42" s="5">
        <v>559.78499999999997</v>
      </c>
      <c r="UN42" s="5">
        <v>551.81299999999999</v>
      </c>
      <c r="UO42" s="5">
        <v>1078.8869999999999</v>
      </c>
      <c r="UP42" s="5">
        <v>64.977000000000004</v>
      </c>
      <c r="UQ42" s="5">
        <v>293.02</v>
      </c>
      <c r="UR42" s="5">
        <v>488.29399999999998</v>
      </c>
      <c r="US42" s="5">
        <v>641.71299999999997</v>
      </c>
      <c r="UT42" s="5">
        <v>1536.6389999999999</v>
      </c>
      <c r="UU42" s="5">
        <v>81.769000000000005</v>
      </c>
      <c r="UV42" s="5">
        <v>383.62200000000001</v>
      </c>
      <c r="UW42" s="5">
        <v>548.09799999999996</v>
      </c>
      <c r="UX42" s="5">
        <v>625.68399999999997</v>
      </c>
      <c r="UY42" s="5">
        <v>2612.665</v>
      </c>
      <c r="UZ42" s="5">
        <v>97.272000000000006</v>
      </c>
      <c r="VA42" s="5">
        <v>453.666</v>
      </c>
      <c r="VB42" s="5">
        <v>694.65800000000002</v>
      </c>
      <c r="VC42" s="5">
        <v>543.61</v>
      </c>
      <c r="VD42" s="5">
        <v>3286.4589999999998</v>
      </c>
      <c r="VE42" s="5">
        <v>128.22900000000001</v>
      </c>
      <c r="VF42" s="5">
        <v>420.02600000000001</v>
      </c>
      <c r="VG42" s="5">
        <v>833.97500000000002</v>
      </c>
      <c r="VH42" s="5">
        <v>661.49400000000003</v>
      </c>
      <c r="VI42" s="5">
        <v>3475.0390000000002</v>
      </c>
      <c r="VJ42" s="5">
        <v>182.47</v>
      </c>
      <c r="VK42" s="5">
        <v>378</v>
      </c>
      <c r="VL42" s="5">
        <v>875.69600000000003</v>
      </c>
      <c r="VM42" s="5">
        <v>811.21400000000006</v>
      </c>
      <c r="VN42" s="5">
        <v>3607.8490000000002</v>
      </c>
      <c r="VO42" s="5">
        <v>263.32400000000001</v>
      </c>
      <c r="VP42" s="5">
        <v>350.01400000000001</v>
      </c>
      <c r="VQ42" s="5">
        <v>800.27499999999998</v>
      </c>
      <c r="VR42" s="5">
        <v>919.22900000000004</v>
      </c>
      <c r="VS42" s="5">
        <v>3761.2829999999999</v>
      </c>
      <c r="VT42" s="5">
        <v>365.88299999999998</v>
      </c>
      <c r="VU42" s="5">
        <v>348.5</v>
      </c>
      <c r="VV42" s="5">
        <v>730.45600000000002</v>
      </c>
      <c r="VW42" s="5">
        <v>947.18</v>
      </c>
      <c r="VX42" s="5">
        <v>3896.2469999999998</v>
      </c>
      <c r="VY42" s="5">
        <v>515.03</v>
      </c>
      <c r="VZ42" s="5">
        <v>364.108</v>
      </c>
      <c r="WA42" s="5">
        <v>701.077</v>
      </c>
      <c r="WB42" s="5">
        <v>859.59799999999996</v>
      </c>
      <c r="WC42" s="5">
        <v>4039.9560000000001</v>
      </c>
      <c r="WD42" s="5">
        <v>707.16499999999996</v>
      </c>
      <c r="WE42" s="5">
        <v>378.87400000000002</v>
      </c>
      <c r="WF42" s="5">
        <v>714.971</v>
      </c>
      <c r="WG42" s="5">
        <v>769.37199999999996</v>
      </c>
      <c r="WH42" s="5">
        <v>4162.9870000000001</v>
      </c>
      <c r="WI42" s="5">
        <v>889.24699999999996</v>
      </c>
      <c r="WJ42" s="25">
        <v>19.927527757492602</v>
      </c>
      <c r="WK42" s="25">
        <v>25.151749044719502</v>
      </c>
      <c r="WL42" s="25">
        <v>17.630349982198101</v>
      </c>
      <c r="WM42" s="25">
        <v>52.194134824705699</v>
      </c>
      <c r="WN42" s="25">
        <v>34.563784842507602</v>
      </c>
      <c r="WO42" s="25">
        <v>4.2522650824300303</v>
      </c>
      <c r="WP42" s="25">
        <v>2.7265883730821798</v>
      </c>
      <c r="WQ42" s="25">
        <v>0.239523966690143</v>
      </c>
      <c r="WR42" s="25">
        <v>19.859811680758199</v>
      </c>
      <c r="WS42" s="25">
        <v>25.734493761065899</v>
      </c>
      <c r="WT42" s="25">
        <v>16.427380168218001</v>
      </c>
      <c r="WU42" s="25">
        <v>51.987669621125796</v>
      </c>
      <c r="WV42" s="25">
        <v>35.560289452907803</v>
      </c>
      <c r="WW42" s="25">
        <v>3.6913054011143802</v>
      </c>
      <c r="WX42" s="25">
        <v>2.4180249370500699</v>
      </c>
      <c r="WY42" s="25">
        <v>0.25306774567492402</v>
      </c>
      <c r="WZ42" s="25">
        <v>17.833654681324699</v>
      </c>
      <c r="XA42" s="25">
        <v>27.415159163825699</v>
      </c>
      <c r="XB42" s="25">
        <v>15.9276950464584</v>
      </c>
      <c r="XC42" s="25">
        <v>52.464851298838198</v>
      </c>
      <c r="XD42" s="25">
        <v>36.537156252379802</v>
      </c>
      <c r="XE42" s="25">
        <v>3.5326389862252601</v>
      </c>
      <c r="XF42" s="25">
        <v>2.2863348560114498</v>
      </c>
      <c r="XG42" s="25">
        <v>0.280880585467713</v>
      </c>
      <c r="XH42" s="25">
        <v>14.0187191479072</v>
      </c>
      <c r="XI42" s="25">
        <v>25.552666714150298</v>
      </c>
      <c r="XJ42" s="25">
        <v>15.9463894346737</v>
      </c>
      <c r="XK42" s="25">
        <v>58.357222605065502</v>
      </c>
      <c r="XL42" s="25">
        <v>42.410833170391797</v>
      </c>
      <c r="XM42" s="25">
        <v>3.3213308551096601</v>
      </c>
      <c r="XN42" s="25">
        <v>2.0713915328769201</v>
      </c>
      <c r="XO42" s="25">
        <v>0.30436421722050899</v>
      </c>
      <c r="XP42" s="25">
        <v>12.472547071768499</v>
      </c>
      <c r="XQ42" s="25">
        <v>24.631554255716502</v>
      </c>
      <c r="XR42" s="25">
        <v>21.3897608128492</v>
      </c>
      <c r="XS42" s="25">
        <v>60.463374123060603</v>
      </c>
      <c r="XT42" s="25">
        <v>39.0736133102114</v>
      </c>
      <c r="XU42" s="25">
        <v>3.9796770067368499</v>
      </c>
      <c r="XV42" s="25">
        <v>2.4325245494545098</v>
      </c>
      <c r="XW42" s="25">
        <v>0.38029553261877502</v>
      </c>
      <c r="XX42" s="25">
        <v>10.1858274790204</v>
      </c>
      <c r="XY42" s="25">
        <v>22.291054588663702</v>
      </c>
      <c r="XZ42" s="25">
        <v>21.973603625917601</v>
      </c>
      <c r="YA42" s="25">
        <v>64.935685518071907</v>
      </c>
      <c r="YB42" s="25">
        <v>42.962081892154302</v>
      </c>
      <c r="YC42" s="25">
        <v>4.1093812095470996</v>
      </c>
      <c r="YD42" s="25">
        <v>2.5874324142440401</v>
      </c>
      <c r="YE42" s="25">
        <v>0.41306056655360202</v>
      </c>
      <c r="YF42" s="25">
        <v>9.6342680346612699</v>
      </c>
      <c r="YG42" s="25">
        <v>16.0547241680325</v>
      </c>
      <c r="YH42" s="25">
        <v>21.0990206925349</v>
      </c>
      <c r="YI42" s="25">
        <v>71.622507138899905</v>
      </c>
      <c r="YJ42" s="25">
        <v>50.523486446364998</v>
      </c>
      <c r="YK42" s="25">
        <v>3.8983571899448801</v>
      </c>
      <c r="YL42" s="25">
        <v>2.6885006584063098</v>
      </c>
      <c r="YM42" s="25">
        <v>0.43137532118884703</v>
      </c>
      <c r="YN42" s="25">
        <v>8.9897198278740795</v>
      </c>
      <c r="YO42" s="25">
        <v>12.8440169182636</v>
      </c>
      <c r="YP42" s="25">
        <v>14.662151442783699</v>
      </c>
      <c r="YQ42" s="25">
        <v>75.886811014165502</v>
      </c>
      <c r="YR42" s="25">
        <v>61.2246595713818</v>
      </c>
      <c r="YS42" s="25">
        <v>3.7771295989704101</v>
      </c>
      <c r="YT42" s="25">
        <v>2.2794522396968002</v>
      </c>
      <c r="YU42" s="25">
        <v>0.37948689828162302</v>
      </c>
      <c r="YV42" s="25">
        <v>8.8838766605399808</v>
      </c>
      <c r="YW42" s="25">
        <v>13.60308242905</v>
      </c>
      <c r="YX42" s="25">
        <v>10.645197549378</v>
      </c>
      <c r="YY42" s="25">
        <v>75.002007197713098</v>
      </c>
      <c r="YZ42" s="25">
        <v>64.356809648335002</v>
      </c>
      <c r="ZA42" s="25">
        <v>4.2653049315183296</v>
      </c>
      <c r="ZB42" s="25">
        <v>2.51103371269696</v>
      </c>
      <c r="ZC42" s="25">
        <v>0.43018653035215798</v>
      </c>
      <c r="ZD42" s="25">
        <v>7.5367970308293302</v>
      </c>
      <c r="ZE42" s="25">
        <v>14.964550536837899</v>
      </c>
      <c r="ZF42" s="25">
        <v>11.8696128694686</v>
      </c>
      <c r="ZG42" s="25">
        <v>74.224475704664897</v>
      </c>
      <c r="ZH42" s="25">
        <v>62.3548628351963</v>
      </c>
      <c r="ZI42" s="25">
        <v>5.5325996536159003</v>
      </c>
      <c r="ZJ42" s="25">
        <v>3.2741767276678799</v>
      </c>
      <c r="ZK42" s="25">
        <v>0.55698865459274705</v>
      </c>
      <c r="ZL42" s="25">
        <v>6.3678354901708802</v>
      </c>
      <c r="ZM42" s="25">
        <v>14.752084834393299</v>
      </c>
      <c r="ZN42" s="25">
        <v>13.6658129611732</v>
      </c>
      <c r="ZO42" s="25">
        <v>74.444090488626898</v>
      </c>
      <c r="ZP42" s="25">
        <v>60.778277527453703</v>
      </c>
      <c r="ZQ42" s="25">
        <v>7.1319083644888401</v>
      </c>
      <c r="ZR42" s="25">
        <v>4.4359891868088797</v>
      </c>
      <c r="ZS42" s="25">
        <v>0.61463089380657299</v>
      </c>
      <c r="ZT42" s="25">
        <v>5.6484080840656103</v>
      </c>
      <c r="ZU42" s="25">
        <v>12.914568501475999</v>
      </c>
      <c r="ZV42" s="25">
        <v>14.834208102268899</v>
      </c>
      <c r="ZW42" s="25">
        <v>75.532526751404504</v>
      </c>
      <c r="ZX42" s="25">
        <v>60.698318649135601</v>
      </c>
      <c r="ZY42" s="25">
        <v>9.5912749464068199</v>
      </c>
      <c r="ZZ42" s="25">
        <v>5.9044966630539797</v>
      </c>
      <c r="AAA42" s="25">
        <v>0.84553286886986601</v>
      </c>
      <c r="AAB42" s="25">
        <v>5.41366539633235</v>
      </c>
      <c r="AAC42" s="25">
        <v>11.3470426707126</v>
      </c>
      <c r="AAD42" s="25">
        <v>14.713674577038899</v>
      </c>
      <c r="AAE42" s="25">
        <v>75.238717789273394</v>
      </c>
      <c r="AAF42" s="25">
        <v>60.5250432122345</v>
      </c>
      <c r="AAG42" s="25">
        <v>12.5265226885396</v>
      </c>
      <c r="AAH42" s="25">
        <v>8.0005741436816304</v>
      </c>
      <c r="AAI42" s="25">
        <v>1.25447908965915</v>
      </c>
      <c r="AAJ42" s="25">
        <v>5.4573327194156303</v>
      </c>
      <c r="AAK42" s="25">
        <v>10.5078999937649</v>
      </c>
      <c r="AAL42" s="25">
        <v>12.8838484486587</v>
      </c>
      <c r="AAM42" s="25">
        <v>73.435618977731096</v>
      </c>
      <c r="AAN42" s="25">
        <v>60.5517705290724</v>
      </c>
      <c r="AAO42" s="25">
        <v>15.193773771325199</v>
      </c>
      <c r="AAP42" s="25">
        <v>10.599148309088401</v>
      </c>
      <c r="AAQ42" s="25">
        <v>1.8383657798433499</v>
      </c>
      <c r="AAR42" s="25">
        <v>5.4786593094217597</v>
      </c>
      <c r="AAS42" s="25">
        <v>10.3387472487333</v>
      </c>
      <c r="AAT42" s="25">
        <v>11.125405993043699</v>
      </c>
      <c r="AAU42" s="25">
        <v>71.323750251429701</v>
      </c>
      <c r="AAV42" s="25">
        <v>60.198344258386001</v>
      </c>
      <c r="AAW42" s="25">
        <v>19.303816916640699</v>
      </c>
      <c r="AAX42" s="25">
        <v>12.8588431904152</v>
      </c>
      <c r="AAY42" s="25">
        <v>2.5121282762324499</v>
      </c>
      <c r="AAZ42" s="5">
        <v>117.268</v>
      </c>
      <c r="ABA42" s="5">
        <v>82.036000000000001</v>
      </c>
      <c r="ABB42" s="5">
        <v>65.475999999999999</v>
      </c>
      <c r="ABC42" s="5">
        <v>55.970999999999997</v>
      </c>
      <c r="ABD42" s="5">
        <v>50.664000000000001</v>
      </c>
      <c r="ABE42" s="5">
        <v>54.218000000000004</v>
      </c>
      <c r="ABF42" s="5">
        <v>56.113999999999997</v>
      </c>
      <c r="ABG42" s="5">
        <v>41.131999999999998</v>
      </c>
      <c r="ABH42" s="5">
        <v>25.690999999999999</v>
      </c>
      <c r="ABI42" s="5">
        <v>17.193000000000001</v>
      </c>
      <c r="ABJ42" s="5">
        <v>11.361000000000001</v>
      </c>
      <c r="ABK42" s="5">
        <v>8.8780000000000001</v>
      </c>
      <c r="ABL42" s="5">
        <v>7.9480000000000004</v>
      </c>
      <c r="ABM42" s="5">
        <v>6.3879999999999999</v>
      </c>
      <c r="ABN42" s="5">
        <v>4.3840000000000003</v>
      </c>
      <c r="ABO42" s="5">
        <v>2.4470000000000001</v>
      </c>
      <c r="ABP42" s="5">
        <v>0.96199999999999997</v>
      </c>
      <c r="ABQ42" s="5">
        <v>0.22500000000000001</v>
      </c>
      <c r="ABR42" s="5">
        <v>2.9000000000000001E-2</v>
      </c>
      <c r="ABS42" s="5">
        <v>2E-3</v>
      </c>
      <c r="ABT42" s="5">
        <v>0</v>
      </c>
      <c r="ABU42" s="5">
        <v>231.91200000000001</v>
      </c>
      <c r="ABV42" s="5">
        <v>191.62299999999999</v>
      </c>
      <c r="ABW42" s="5">
        <v>165.92</v>
      </c>
      <c r="ABX42" s="5">
        <v>93.682000000000002</v>
      </c>
      <c r="ABY42" s="5">
        <v>200.34800000000001</v>
      </c>
      <c r="ABZ42" s="5">
        <v>579.65800000000002</v>
      </c>
      <c r="ACA42" s="5">
        <v>668.86900000000003</v>
      </c>
      <c r="ACB42" s="5">
        <v>411.483</v>
      </c>
      <c r="ACC42" s="5">
        <v>284.02300000000002</v>
      </c>
      <c r="ACD42" s="5">
        <v>206.49199999999999</v>
      </c>
      <c r="ACE42" s="5">
        <v>124.01</v>
      </c>
      <c r="ACF42" s="5">
        <v>93.58</v>
      </c>
      <c r="ACG42" s="5">
        <v>56.811</v>
      </c>
      <c r="ACH42" s="5">
        <v>27.596</v>
      </c>
      <c r="ACI42" s="5">
        <v>11.747</v>
      </c>
      <c r="ACJ42" s="5">
        <v>11.957000000000001</v>
      </c>
      <c r="ACK42" s="5">
        <v>7.0579999999999998</v>
      </c>
      <c r="ACL42" s="5">
        <v>2.5670000000000002</v>
      </c>
      <c r="ACM42" s="5">
        <v>0.72699999999999998</v>
      </c>
      <c r="ACN42" s="5">
        <v>0.14599999999999999</v>
      </c>
      <c r="ACO42" s="5">
        <v>2.1000000000000001E-2</v>
      </c>
      <c r="ACP42" s="5">
        <v>193.58099999999999</v>
      </c>
      <c r="ACQ42" s="5">
        <v>215.36099999999999</v>
      </c>
      <c r="ACR42" s="5">
        <v>232.66399999999999</v>
      </c>
      <c r="ACS42" s="5">
        <v>202.297</v>
      </c>
      <c r="ACT42" s="5">
        <v>260.40499999999997</v>
      </c>
      <c r="ACU42" s="5">
        <v>319.40699999999998</v>
      </c>
      <c r="ACV42" s="5">
        <v>437.089</v>
      </c>
      <c r="ACW42" s="5">
        <v>591.57500000000005</v>
      </c>
      <c r="ACX42" s="5">
        <v>482.99799999999999</v>
      </c>
      <c r="ACY42" s="5">
        <v>259.43599999999998</v>
      </c>
      <c r="ACZ42" s="5">
        <v>205.90799999999999</v>
      </c>
      <c r="ADA42" s="5">
        <v>166.827</v>
      </c>
      <c r="ADB42" s="5">
        <v>106.91800000000001</v>
      </c>
      <c r="ADC42" s="5">
        <v>79.596000000000004</v>
      </c>
      <c r="ADD42" s="5">
        <v>44.831000000000003</v>
      </c>
      <c r="ADE42" s="5">
        <v>19.824000000000002</v>
      </c>
      <c r="ADF42" s="5">
        <v>6.944</v>
      </c>
      <c r="ADG42" s="5">
        <v>5.1079999999999997</v>
      </c>
      <c r="ADH42" s="5">
        <v>1.9179999999999999</v>
      </c>
      <c r="ADI42" s="5">
        <v>0.377</v>
      </c>
      <c r="ADJ42" s="5">
        <v>4.9000000000000002E-2</v>
      </c>
      <c r="ADK42" s="5">
        <v>194.03899999999999</v>
      </c>
      <c r="ADL42" s="5">
        <v>186.85900000000001</v>
      </c>
      <c r="ADM42" s="5">
        <v>179.25899999999999</v>
      </c>
      <c r="ADN42" s="5">
        <v>181.32599999999999</v>
      </c>
      <c r="ADO42" s="5">
        <v>226.654</v>
      </c>
      <c r="ADP42" s="5">
        <v>319.93099999999998</v>
      </c>
      <c r="ADQ42" s="5">
        <v>407.80099999999999</v>
      </c>
      <c r="ADR42" s="5">
        <v>399.80900000000003</v>
      </c>
      <c r="ADS42" s="5">
        <v>390.48599999999999</v>
      </c>
      <c r="ADT42" s="5">
        <v>323.524</v>
      </c>
      <c r="ADU42" s="5">
        <v>281.02100000000002</v>
      </c>
      <c r="ADV42" s="5">
        <v>350.22199999999998</v>
      </c>
      <c r="ADW42" s="5">
        <v>282.47300000000001</v>
      </c>
      <c r="ADX42" s="5">
        <v>158.79599999999999</v>
      </c>
      <c r="ADY42" s="5">
        <v>160.33699999999999</v>
      </c>
      <c r="ADZ42" s="5">
        <v>115.988</v>
      </c>
      <c r="AEA42" s="5">
        <v>61.287999999999997</v>
      </c>
      <c r="AEB42" s="5">
        <v>33.183999999999997</v>
      </c>
      <c r="AEC42" s="5">
        <v>10.71</v>
      </c>
      <c r="AED42" s="5">
        <v>2.0030000000000001</v>
      </c>
      <c r="AEE42" s="5">
        <v>0.224</v>
      </c>
      <c r="AEF42" s="5">
        <v>112.77</v>
      </c>
      <c r="AEG42" s="5">
        <v>79.402000000000001</v>
      </c>
      <c r="AEH42" s="5">
        <v>63.430999999999997</v>
      </c>
      <c r="AEI42" s="5">
        <v>52.77</v>
      </c>
      <c r="AEJ42" s="5">
        <v>44.115000000000002</v>
      </c>
      <c r="AEK42" s="5">
        <v>36.476999999999997</v>
      </c>
      <c r="AEL42" s="5">
        <v>31.888999999999999</v>
      </c>
      <c r="AEM42" s="5">
        <v>28.155999999999999</v>
      </c>
      <c r="AEN42" s="5">
        <v>23.870999999999999</v>
      </c>
      <c r="AEO42" s="5">
        <v>19.335999999999999</v>
      </c>
      <c r="AEP42" s="5">
        <v>15.045</v>
      </c>
      <c r="AEQ42" s="5">
        <v>12.022</v>
      </c>
      <c r="AER42" s="5">
        <v>9.6639999999999997</v>
      </c>
      <c r="AES42" s="5">
        <v>7.45</v>
      </c>
      <c r="AET42" s="5">
        <v>5.1280000000000001</v>
      </c>
      <c r="AEU42" s="5">
        <v>2.9129999999999998</v>
      </c>
      <c r="AEV42" s="5">
        <v>1.1950000000000001</v>
      </c>
      <c r="AEW42" s="5">
        <v>0.30299999999999999</v>
      </c>
      <c r="AEX42" s="5">
        <v>4.5999999999999999E-2</v>
      </c>
      <c r="AEY42" s="5">
        <v>3.0000000000000001E-3</v>
      </c>
      <c r="AEZ42" s="5">
        <v>0</v>
      </c>
      <c r="AFA42" s="5">
        <v>221.75399999999999</v>
      </c>
      <c r="AFB42" s="5">
        <v>187.28399999999999</v>
      </c>
      <c r="AFC42" s="5">
        <v>149.83099999999999</v>
      </c>
      <c r="AFD42" s="5">
        <v>120.871</v>
      </c>
      <c r="AFE42" s="5">
        <v>128.709</v>
      </c>
      <c r="AFF42" s="5">
        <v>176.828</v>
      </c>
      <c r="AFG42" s="5">
        <v>199.14400000000001</v>
      </c>
      <c r="AFH42" s="5">
        <v>160.32400000000001</v>
      </c>
      <c r="AFI42" s="5">
        <v>116.303</v>
      </c>
      <c r="AFJ42" s="5">
        <v>78.150999999999996</v>
      </c>
      <c r="AFK42" s="5">
        <v>57.707000000000001</v>
      </c>
      <c r="AFL42" s="5">
        <v>40.302999999999997</v>
      </c>
      <c r="AFM42" s="5">
        <v>32.773000000000003</v>
      </c>
      <c r="AFN42" s="5">
        <v>25.606999999999999</v>
      </c>
      <c r="AFO42" s="5">
        <v>16.515999999999998</v>
      </c>
      <c r="AFP42" s="5">
        <v>12.837999999999999</v>
      </c>
      <c r="AFQ42" s="5">
        <v>5.8230000000000004</v>
      </c>
      <c r="AFR42" s="5">
        <v>3.0720000000000001</v>
      </c>
      <c r="AFS42" s="5">
        <v>1.732</v>
      </c>
      <c r="AFT42" s="5">
        <v>0.628</v>
      </c>
      <c r="AFU42" s="5">
        <v>0.19400000000000001</v>
      </c>
      <c r="AFV42" s="5">
        <v>184.41900000000001</v>
      </c>
      <c r="AFW42" s="5">
        <v>205.285</v>
      </c>
      <c r="AFX42" s="5">
        <v>222.386</v>
      </c>
      <c r="AFY42" s="5">
        <v>188.48400000000001</v>
      </c>
      <c r="AFZ42" s="5">
        <v>160.02799999999999</v>
      </c>
      <c r="AGA42" s="5">
        <v>147.77500000000001</v>
      </c>
      <c r="AGB42" s="5">
        <v>149.74</v>
      </c>
      <c r="AGC42" s="5">
        <v>171.12899999999999</v>
      </c>
      <c r="AGD42" s="5">
        <v>181.86799999999999</v>
      </c>
      <c r="AGE42" s="5">
        <v>148.55099999999999</v>
      </c>
      <c r="AGF42" s="5">
        <v>111.232</v>
      </c>
      <c r="AGG42" s="5">
        <v>74.281999999999996</v>
      </c>
      <c r="AGH42" s="5">
        <v>53.113999999999997</v>
      </c>
      <c r="AGI42" s="5">
        <v>35.768999999999998</v>
      </c>
      <c r="AGJ42" s="5">
        <v>27.177</v>
      </c>
      <c r="AGK42" s="5">
        <v>19.641999999999999</v>
      </c>
      <c r="AGL42" s="5">
        <v>11.147</v>
      </c>
      <c r="AGM42" s="5">
        <v>7.1260000000000003</v>
      </c>
      <c r="AGN42" s="5">
        <v>2.5019999999999998</v>
      </c>
      <c r="AGO42" s="5">
        <v>0.93100000000000005</v>
      </c>
      <c r="AGP42" s="5">
        <v>0.38300000000000001</v>
      </c>
      <c r="AGQ42" s="5">
        <v>184.83500000000001</v>
      </c>
      <c r="AGR42" s="5">
        <v>178.02500000000001</v>
      </c>
      <c r="AGS42" s="5">
        <v>170.828</v>
      </c>
      <c r="AGT42" s="5">
        <v>172.38200000000001</v>
      </c>
      <c r="AGU42" s="5">
        <v>189.01</v>
      </c>
      <c r="AGV42" s="5">
        <v>214.21600000000001</v>
      </c>
      <c r="AGW42" s="5">
        <v>238.13300000000001</v>
      </c>
      <c r="AGX42" s="5">
        <v>204.44</v>
      </c>
      <c r="AGY42" s="5">
        <v>165.77199999999999</v>
      </c>
      <c r="AGZ42" s="5">
        <v>138.274</v>
      </c>
      <c r="AHA42" s="5">
        <v>131.393</v>
      </c>
      <c r="AHB42" s="5">
        <v>152.26599999999999</v>
      </c>
      <c r="AHC42" s="5">
        <v>163.226</v>
      </c>
      <c r="AHD42" s="5">
        <v>131.48400000000001</v>
      </c>
      <c r="AHE42" s="5">
        <v>92.962000000000003</v>
      </c>
      <c r="AHF42" s="5">
        <v>55.954999999999998</v>
      </c>
      <c r="AHG42" s="5">
        <v>33.898000000000003</v>
      </c>
      <c r="AHH42" s="5">
        <v>17.873000000000001</v>
      </c>
      <c r="AHI42" s="5">
        <v>9.3989999999999991</v>
      </c>
      <c r="AHJ42" s="5">
        <v>3.93</v>
      </c>
      <c r="AHK42" s="5">
        <v>1.216</v>
      </c>
      <c r="AHL42" s="5">
        <v>108.741</v>
      </c>
      <c r="AHM42" s="5">
        <v>94.778999999999996</v>
      </c>
      <c r="AHN42" s="5">
        <v>90.694999999999993</v>
      </c>
      <c r="AHO42" s="5">
        <v>214.553</v>
      </c>
      <c r="AHP42" s="5">
        <v>329.05700000000002</v>
      </c>
      <c r="AHQ42" s="5">
        <v>756.48599999999999</v>
      </c>
      <c r="AHR42" s="5">
        <v>390.78100000000001</v>
      </c>
      <c r="AHS42" s="5">
        <v>420.43299999999999</v>
      </c>
      <c r="AHT42" s="5">
        <v>467.18200000000002</v>
      </c>
      <c r="AHU42" s="5">
        <v>353.70800000000003</v>
      </c>
      <c r="AHV42" s="5">
        <v>415.66399999999999</v>
      </c>
      <c r="AHW42" s="5">
        <v>534.14700000000005</v>
      </c>
      <c r="AHX42" s="25">
        <v>3.6794014336269498</v>
      </c>
      <c r="AHY42" s="25">
        <v>2.37299613568337</v>
      </c>
      <c r="AHZ42" s="25">
        <v>0.20020151646895801</v>
      </c>
      <c r="AIA42" s="25">
        <v>3.5199378083988302</v>
      </c>
      <c r="AIB42" s="25">
        <v>1.8342665040664901</v>
      </c>
      <c r="AIC42" s="25">
        <v>0.31211519688567202</v>
      </c>
      <c r="AID42" s="25">
        <v>6.9281808284806603</v>
      </c>
      <c r="AIE42" s="25">
        <v>4.13885528550815</v>
      </c>
      <c r="AIF42" s="25">
        <v>0.37556941316366099</v>
      </c>
      <c r="AIG42" s="25">
        <v>19.3393287378567</v>
      </c>
      <c r="AIH42" s="25">
        <v>12.7177307478269</v>
      </c>
      <c r="AII42" s="25">
        <v>2.5178307962570501</v>
      </c>
      <c r="AIJ42" s="25">
        <v>4.8906015905169697</v>
      </c>
      <c r="AIK42" s="25">
        <v>3.1205928357137398</v>
      </c>
      <c r="AIL42" s="25">
        <v>0.28334059847688398</v>
      </c>
      <c r="AIM42" s="25">
        <v>5.71201664140355</v>
      </c>
      <c r="AIN42" s="25">
        <v>3.8245972107680801</v>
      </c>
      <c r="AIO42" s="25">
        <v>0.65935572151910404</v>
      </c>
      <c r="AIP42" s="25">
        <v>7.5032454100629096</v>
      </c>
      <c r="AIQ42" s="25">
        <v>4.9775793282833298</v>
      </c>
      <c r="AIR42" s="25">
        <v>1.05037161728413</v>
      </c>
      <c r="AIS42" s="25">
        <v>19.246640047978602</v>
      </c>
      <c r="AIT42" s="25">
        <v>13.086045494329699</v>
      </c>
      <c r="AIU42" s="25">
        <v>2.5029467635044398</v>
      </c>
      <c r="AIV42" s="31">
        <v>54.640783506058099</v>
      </c>
      <c r="AIW42" s="25">
        <v>54.264105279080297</v>
      </c>
      <c r="AIX42" s="25">
        <v>53.368374310130797</v>
      </c>
      <c r="AIY42" s="25">
        <v>51.871342035116498</v>
      </c>
      <c r="AIZ42" s="25">
        <v>50.528292085841898</v>
      </c>
      <c r="AJA42" s="26">
        <v>51.120813388992303</v>
      </c>
      <c r="AJB42" s="25">
        <v>83.013481109605195</v>
      </c>
      <c r="AJC42" s="25">
        <v>84.283882477560297</v>
      </c>
      <c r="AJD42" s="25">
        <v>87.376889951503102</v>
      </c>
      <c r="AJE42" s="25">
        <v>92.784678546201604</v>
      </c>
      <c r="AJF42" s="25">
        <v>97.908925617575093</v>
      </c>
      <c r="AJG42" s="25">
        <v>95.6150408622659</v>
      </c>
      <c r="AJH42" s="25">
        <v>91.592408487755506</v>
      </c>
      <c r="AJI42" s="25">
        <v>92.353303636760401</v>
      </c>
      <c r="AJJ42" s="25">
        <v>90.603799542674906</v>
      </c>
      <c r="AJK42" s="25">
        <v>71.358394961242993</v>
      </c>
      <c r="AJL42" s="25">
        <v>65.389380679402606</v>
      </c>
      <c r="AJM42" s="25">
        <v>53.998528239406397</v>
      </c>
      <c r="AJN42" s="25">
        <v>39.620915260710802</v>
      </c>
      <c r="AJO42" s="25">
        <v>31.775203969677101</v>
      </c>
      <c r="AJP42" s="25">
        <v>33.329765077339303</v>
      </c>
      <c r="AJQ42" s="25">
        <v>34.726448453330399</v>
      </c>
      <c r="AJR42" s="25">
        <v>34.3289968936854</v>
      </c>
      <c r="AJS42" s="25">
        <v>32.393293725130903</v>
      </c>
      <c r="AJT42" s="25">
        <v>32.910292650224697</v>
      </c>
      <c r="AJU42" s="25">
        <v>36.173700708268598</v>
      </c>
      <c r="AJV42" s="25">
        <v>40.2057514467215</v>
      </c>
      <c r="AJW42" s="25">
        <v>47.718044051370498</v>
      </c>
      <c r="AJX42" s="25">
        <v>55.128537324511498</v>
      </c>
      <c r="AJY42" s="25">
        <v>57.354399162669203</v>
      </c>
      <c r="AJZ42" s="25">
        <v>58.918978999287098</v>
      </c>
      <c r="AKA42" s="25">
        <v>62.137118198713203</v>
      </c>
      <c r="AKB42" s="25">
        <v>66.424249799248898</v>
      </c>
      <c r="AKC42" s="25">
        <v>72.516077269269104</v>
      </c>
      <c r="AKD42" s="25">
        <v>75.559061441576503</v>
      </c>
      <c r="AKE42" s="25">
        <v>75.797922197221993</v>
      </c>
      <c r="AKF42" s="25">
        <v>74.541180245240199</v>
      </c>
      <c r="AKG42" s="25">
        <v>86.368472154220299</v>
      </c>
      <c r="AKH42" s="25">
        <v>87.702152787583898</v>
      </c>
      <c r="AKI42" s="25">
        <v>86.245958436848497</v>
      </c>
      <c r="AKJ42" s="25">
        <v>67.808891677142</v>
      </c>
      <c r="AKK42" s="25">
        <v>61.366243392185297</v>
      </c>
      <c r="AKL42" s="25">
        <v>50.013920402281201</v>
      </c>
      <c r="AKM42" s="25">
        <v>35.867206034653698</v>
      </c>
      <c r="AKN42" s="25">
        <v>28.771451131425302</v>
      </c>
      <c r="AKO42" s="25">
        <v>29.981809727187699</v>
      </c>
      <c r="AKP42" s="25">
        <v>30.315266432057999</v>
      </c>
      <c r="AKQ42" s="25">
        <v>28.370177116732702</v>
      </c>
      <c r="AKR42" s="25">
        <v>24.576136115023299</v>
      </c>
      <c r="AKS42" s="25">
        <v>22.276706142159298</v>
      </c>
      <c r="AKT42" s="25">
        <v>21.740448212225001</v>
      </c>
      <c r="AKU42" s="25">
        <v>22.176913724244301</v>
      </c>
      <c r="AKV42" s="25">
        <v>23.359083236338801</v>
      </c>
      <c r="AKW42" s="25">
        <v>24.0592801501708</v>
      </c>
      <c r="AKX42" s="25">
        <v>23.388372921516801</v>
      </c>
      <c r="AKY42" s="25">
        <v>22.420946032843801</v>
      </c>
      <c r="AKZ42" s="25">
        <v>22.046798927111801</v>
      </c>
      <c r="ALA42" s="25">
        <v>22.417687583339902</v>
      </c>
      <c r="ALB42" s="25">
        <v>23.460156423471499</v>
      </c>
      <c r="ALC42" s="25">
        <v>24.1159761879588</v>
      </c>
      <c r="ALD42" s="25">
        <v>24.102641673710501</v>
      </c>
      <c r="ALE42" s="25">
        <v>23.604712681247001</v>
      </c>
      <c r="ALF42" s="25">
        <v>5.2239363335352698</v>
      </c>
      <c r="ALG42" s="25">
        <v>4.6511508491765001</v>
      </c>
      <c r="ALH42" s="25">
        <v>4.3578411058263704</v>
      </c>
      <c r="ALI42" s="25">
        <v>3.5495032841009699</v>
      </c>
      <c r="ALJ42" s="25">
        <v>4.0231372872172502</v>
      </c>
      <c r="ALK42" s="25">
        <v>3.9846078371251599</v>
      </c>
      <c r="ALL42" s="25">
        <v>3.7537092260571301</v>
      </c>
      <c r="ALM42" s="25">
        <v>3.0037528382518399</v>
      </c>
      <c r="ALN42" s="25">
        <v>3.3479553501516501</v>
      </c>
      <c r="ALO42" s="25">
        <v>4.4111820212724</v>
      </c>
      <c r="ALP42" s="25">
        <v>5.95881977695272</v>
      </c>
      <c r="ALQ42" s="25">
        <v>7.8171576101076097</v>
      </c>
      <c r="ALR42" s="25">
        <v>10.6335865080655</v>
      </c>
      <c r="ALS42" s="25">
        <v>14.433252496043499</v>
      </c>
      <c r="ALT42" s="25">
        <v>18.028837722477199</v>
      </c>
      <c r="ALU42" s="25">
        <v>24.3589608150318</v>
      </c>
      <c r="ALV42" s="25">
        <v>31.069257174340599</v>
      </c>
      <c r="ALW42" s="25">
        <v>33.966026241152399</v>
      </c>
      <c r="ALX42" s="25">
        <v>36.498032966443297</v>
      </c>
      <c r="ALY42" s="25">
        <v>40.090319271601402</v>
      </c>
      <c r="ALZ42" s="25">
        <v>44.006562215909</v>
      </c>
      <c r="AMA42" s="25">
        <v>49.055920845797701</v>
      </c>
      <c r="AMB42" s="25">
        <v>51.443085253617703</v>
      </c>
      <c r="AMC42" s="25">
        <v>51.695280523511599</v>
      </c>
      <c r="AMD42" s="25">
        <v>50.936467563993197</v>
      </c>
    </row>
    <row r="43" spans="1:1018">
      <c r="A43" s="6" t="s">
        <v>98</v>
      </c>
      <c r="B43" s="5">
        <v>140.852</v>
      </c>
      <c r="C43" s="5">
        <v>157.78100000000001</v>
      </c>
      <c r="D43" s="5">
        <v>179.04400000000001</v>
      </c>
      <c r="E43" s="5">
        <v>202.798</v>
      </c>
      <c r="F43" s="5">
        <v>226.41800000000001</v>
      </c>
      <c r="G43" s="5">
        <v>247.90299999999999</v>
      </c>
      <c r="H43" s="5">
        <v>266.84399999999999</v>
      </c>
      <c r="I43" s="5">
        <v>283.60300000000001</v>
      </c>
      <c r="J43" s="5">
        <v>297.89800000000002</v>
      </c>
      <c r="K43" s="5">
        <v>309.61799999999999</v>
      </c>
      <c r="L43" s="5">
        <v>318.80700000000002</v>
      </c>
      <c r="M43" s="5">
        <v>325.495</v>
      </c>
      <c r="N43" s="5">
        <v>329.98</v>
      </c>
      <c r="O43" s="5">
        <v>332.98500000000001</v>
      </c>
      <c r="P43" s="5">
        <v>335.45800000000003</v>
      </c>
      <c r="Q43" s="5">
        <v>338.34300000000002</v>
      </c>
      <c r="R43" s="5">
        <v>343.238</v>
      </c>
      <c r="S43" s="5">
        <v>351.04</v>
      </c>
      <c r="T43" s="5">
        <v>361.27600000000001</v>
      </c>
      <c r="U43" s="5">
        <v>372.98700000000002</v>
      </c>
      <c r="V43" s="5">
        <v>386.33300000000003</v>
      </c>
      <c r="W43" s="5">
        <v>398.82900000000001</v>
      </c>
      <c r="X43" s="5">
        <v>412.98899999999998</v>
      </c>
      <c r="Y43" s="5">
        <v>439.81200000000001</v>
      </c>
      <c r="Z43" s="5">
        <v>493.93</v>
      </c>
      <c r="AA43" s="5">
        <v>584.64599999999996</v>
      </c>
      <c r="AB43" s="5">
        <v>716.572</v>
      </c>
      <c r="AC43" s="5">
        <v>883.32</v>
      </c>
      <c r="AD43" s="5">
        <v>1069.5360000000001</v>
      </c>
      <c r="AE43" s="5">
        <v>1253.58</v>
      </c>
      <c r="AF43" s="5">
        <v>1419.289</v>
      </c>
      <c r="AG43" s="5">
        <v>1561.729</v>
      </c>
      <c r="AH43" s="5">
        <v>1683.807</v>
      </c>
      <c r="AI43" s="5">
        <v>1786.771</v>
      </c>
      <c r="AJ43" s="5">
        <v>1874.509</v>
      </c>
      <c r="AK43" s="5">
        <v>1950.2090000000001</v>
      </c>
      <c r="AL43" s="5">
        <v>2012.92</v>
      </c>
      <c r="AM43" s="5">
        <v>2061.7310000000002</v>
      </c>
      <c r="AN43" s="5">
        <v>2100.3009999999999</v>
      </c>
      <c r="AO43" s="5">
        <v>2133.5210000000002</v>
      </c>
      <c r="AP43" s="5">
        <v>2165.1350000000002</v>
      </c>
      <c r="AQ43" s="5">
        <v>2196.6610000000001</v>
      </c>
      <c r="AR43" s="5">
        <v>2227.9009999999998</v>
      </c>
      <c r="AS43" s="5">
        <v>2258.7080000000001</v>
      </c>
      <c r="AT43" s="5">
        <v>2288.2779999999998</v>
      </c>
      <c r="AU43" s="5">
        <v>2316.069</v>
      </c>
      <c r="AV43" s="5">
        <v>2342.4520000000002</v>
      </c>
      <c r="AW43" s="5">
        <v>2368.0439999999999</v>
      </c>
      <c r="AX43" s="5">
        <v>2392.7950000000001</v>
      </c>
      <c r="AY43" s="5">
        <v>2416.5680000000002</v>
      </c>
      <c r="AZ43" s="5">
        <v>2439.2440000000001</v>
      </c>
      <c r="BA43" s="5">
        <v>2460.91</v>
      </c>
      <c r="BB43" s="5">
        <v>2481.6619999999998</v>
      </c>
      <c r="BC43" s="5">
        <v>2501.3049999999998</v>
      </c>
      <c r="BD43" s="5">
        <v>2519.596</v>
      </c>
      <c r="BE43" s="5">
        <v>2536.4009999999998</v>
      </c>
      <c r="BF43" s="5">
        <v>2551.6460000000002</v>
      </c>
      <c r="BG43" s="5">
        <v>2565.4839999999999</v>
      </c>
      <c r="BH43" s="5">
        <v>2578.2289999999998</v>
      </c>
      <c r="BI43" s="5">
        <v>2590.34</v>
      </c>
      <c r="BJ43" s="5">
        <v>2602.1419999999998</v>
      </c>
      <c r="BK43" s="5">
        <v>2613.752</v>
      </c>
      <c r="BL43" s="5">
        <v>2625.1370000000002</v>
      </c>
      <c r="BM43" s="5">
        <v>2636.2420000000002</v>
      </c>
      <c r="BN43" s="5">
        <v>2646.962</v>
      </c>
      <c r="BO43" s="5">
        <v>2657.2190000000001</v>
      </c>
      <c r="BP43" s="5">
        <v>2667.0349999999999</v>
      </c>
      <c r="BQ43" s="5">
        <v>2676.4259999999999</v>
      </c>
      <c r="BR43" s="5">
        <v>2685.41</v>
      </c>
      <c r="BS43" s="5">
        <v>2693.9490000000001</v>
      </c>
      <c r="BT43" s="5">
        <v>2702.0329999999999</v>
      </c>
      <c r="BU43" s="5">
        <v>2709.652</v>
      </c>
      <c r="BV43" s="5">
        <v>2716.8159999999998</v>
      </c>
      <c r="BW43" s="5">
        <v>2723.49</v>
      </c>
      <c r="BX43" s="5">
        <v>2729.6439999999998</v>
      </c>
      <c r="BY43" s="5">
        <v>2735.2660000000001</v>
      </c>
      <c r="BZ43" s="5">
        <v>2740.3420000000001</v>
      </c>
      <c r="CA43" s="5">
        <v>2744.8780000000002</v>
      </c>
      <c r="CB43" s="5">
        <v>2748.886</v>
      </c>
      <c r="CC43" s="5">
        <v>2752.357</v>
      </c>
      <c r="CD43" s="5">
        <v>2755.29</v>
      </c>
      <c r="CE43" s="5">
        <v>2757.7060000000001</v>
      </c>
      <c r="CF43" s="5">
        <v>2759.625</v>
      </c>
      <c r="CG43" s="5">
        <v>2761.0549999999998</v>
      </c>
      <c r="CH43" s="5">
        <v>2762.049</v>
      </c>
      <c r="CI43" s="5">
        <v>2762.6509999999998</v>
      </c>
      <c r="CJ43" s="5">
        <v>2762.8789999999999</v>
      </c>
      <c r="CK43" s="5">
        <v>2762.741</v>
      </c>
      <c r="CL43" s="5">
        <v>2762.2689999999998</v>
      </c>
      <c r="CM43" s="5">
        <v>2761.5039999999999</v>
      </c>
      <c r="CN43" s="5">
        <v>2760.4720000000002</v>
      </c>
      <c r="CO43" s="5">
        <v>2759.1909999999998</v>
      </c>
      <c r="CP43" s="5">
        <v>2757.672</v>
      </c>
      <c r="CQ43" s="5">
        <v>2755.9479999999999</v>
      </c>
      <c r="CR43" s="5">
        <v>2754.018</v>
      </c>
      <c r="CS43" s="5">
        <v>2751.8980000000001</v>
      </c>
      <c r="CT43" s="5">
        <v>2749.587</v>
      </c>
      <c r="CU43" s="5">
        <v>2747.12</v>
      </c>
      <c r="CV43" s="5">
        <v>2744.4839999999999</v>
      </c>
      <c r="CW43" s="5">
        <v>2741.6689999999999</v>
      </c>
      <c r="CX43" s="5">
        <v>2738.6489999999999</v>
      </c>
      <c r="CY43" s="5">
        <v>2735.453</v>
      </c>
      <c r="CZ43" s="5">
        <v>2732.1</v>
      </c>
      <c r="DA43" s="5">
        <v>2728.5909999999999</v>
      </c>
      <c r="DB43" s="5">
        <v>2724.9589999999998</v>
      </c>
      <c r="DC43" s="5">
        <v>2721.2080000000001</v>
      </c>
      <c r="DD43" s="5">
        <v>2717.3620000000001</v>
      </c>
      <c r="DE43" s="5">
        <v>2713.4540000000002</v>
      </c>
      <c r="DF43" s="5">
        <v>2709.5140000000001</v>
      </c>
      <c r="DG43" s="5">
        <v>2705.5839999999998</v>
      </c>
      <c r="DH43" s="5">
        <v>2701.7</v>
      </c>
      <c r="DI43" s="5">
        <v>2697.91</v>
      </c>
      <c r="DJ43" s="5">
        <v>2694.2379999999998</v>
      </c>
      <c r="DK43" s="5">
        <v>2690.7240000000002</v>
      </c>
      <c r="DL43" s="5">
        <v>2687.3939999999998</v>
      </c>
      <c r="DM43" s="5">
        <v>2684.2930000000001</v>
      </c>
      <c r="DN43" s="5">
        <v>2681.4580000000001</v>
      </c>
      <c r="DO43" s="5">
        <v>2678.9369999999999</v>
      </c>
      <c r="DP43" s="5">
        <v>2676.777</v>
      </c>
      <c r="DQ43" s="5">
        <v>2675.0340000000001</v>
      </c>
      <c r="DR43" s="5">
        <v>2673.7820000000002</v>
      </c>
      <c r="DS43" s="5">
        <v>82.77</v>
      </c>
      <c r="DT43" s="5">
        <v>90.203000000000003</v>
      </c>
      <c r="DU43" s="5">
        <v>98.185000000000002</v>
      </c>
      <c r="DV43" s="5">
        <v>106.501</v>
      </c>
      <c r="DW43" s="5">
        <v>114.854</v>
      </c>
      <c r="DX43" s="5">
        <v>122.983</v>
      </c>
      <c r="DY43" s="5">
        <v>130.89500000000001</v>
      </c>
      <c r="DZ43" s="5">
        <v>138.55099999999999</v>
      </c>
      <c r="EA43" s="5">
        <v>145.71299999999999</v>
      </c>
      <c r="EB43" s="5">
        <v>152.07</v>
      </c>
      <c r="EC43" s="5">
        <v>157.46799999999999</v>
      </c>
      <c r="ED43" s="5">
        <v>161.85900000000001</v>
      </c>
      <c r="EE43" s="5">
        <v>165.423</v>
      </c>
      <c r="EF43" s="5">
        <v>168.494</v>
      </c>
      <c r="EG43" s="5">
        <v>171.58600000000001</v>
      </c>
      <c r="EH43" s="5">
        <v>175.10400000000001</v>
      </c>
      <c r="EI43" s="5">
        <v>179.29300000000001</v>
      </c>
      <c r="EJ43" s="5">
        <v>184.28</v>
      </c>
      <c r="EK43" s="5">
        <v>190.29</v>
      </c>
      <c r="EL43" s="5">
        <v>197.499</v>
      </c>
      <c r="EM43" s="5">
        <v>206.13399999999999</v>
      </c>
      <c r="EN43" s="5">
        <v>216.184</v>
      </c>
      <c r="EO43" s="5">
        <v>227.88300000000001</v>
      </c>
      <c r="EP43" s="5">
        <v>241.97900000000001</v>
      </c>
      <c r="EQ43" s="5">
        <v>259.40199999999999</v>
      </c>
      <c r="ER43" s="5">
        <v>280.76400000000001</v>
      </c>
      <c r="ES43" s="5">
        <v>306.13200000000001</v>
      </c>
      <c r="ET43" s="5">
        <v>335.12099999999998</v>
      </c>
      <c r="EU43" s="5">
        <v>367.13400000000001</v>
      </c>
      <c r="EV43" s="5">
        <v>401.36399999999998</v>
      </c>
      <c r="EW43" s="5">
        <v>437.04</v>
      </c>
      <c r="EX43" s="5">
        <v>474.13299999999998</v>
      </c>
      <c r="EY43" s="5">
        <v>512.27099999999996</v>
      </c>
      <c r="EZ43" s="5">
        <v>549.80799999999999</v>
      </c>
      <c r="FA43" s="5">
        <v>584.69299999999998</v>
      </c>
      <c r="FB43" s="5">
        <v>615.49900000000002</v>
      </c>
      <c r="FC43" s="5">
        <v>641.45899999999995</v>
      </c>
      <c r="FD43" s="5">
        <v>662.99599999999998</v>
      </c>
      <c r="FE43" s="5">
        <v>681.38099999999997</v>
      </c>
      <c r="FF43" s="5">
        <v>698.55</v>
      </c>
      <c r="FG43" s="5">
        <v>715.92499999999995</v>
      </c>
      <c r="FH43" s="5">
        <v>733.86300000000006</v>
      </c>
      <c r="FI43" s="5">
        <v>752.01400000000001</v>
      </c>
      <c r="FJ43" s="5">
        <v>770.23199999999997</v>
      </c>
      <c r="FK43" s="5">
        <v>788.18299999999999</v>
      </c>
      <c r="FL43" s="5">
        <v>805.64</v>
      </c>
      <c r="FM43" s="5">
        <v>822.64599999999996</v>
      </c>
      <c r="FN43" s="5">
        <v>839.37800000000004</v>
      </c>
      <c r="FO43" s="5">
        <v>855.81799999999998</v>
      </c>
      <c r="FP43" s="5">
        <v>871.91700000000003</v>
      </c>
      <c r="FQ43" s="5">
        <v>887.64400000000001</v>
      </c>
      <c r="FR43" s="5">
        <v>903.01800000000003</v>
      </c>
      <c r="FS43" s="5">
        <v>918.03899999999999</v>
      </c>
      <c r="FT43" s="5">
        <v>932.721</v>
      </c>
      <c r="FU43" s="5">
        <v>947.03399999999999</v>
      </c>
      <c r="FV43" s="5">
        <v>960.995</v>
      </c>
      <c r="FW43" s="5">
        <v>974.601</v>
      </c>
      <c r="FX43" s="5">
        <v>987.87199999999996</v>
      </c>
      <c r="FY43" s="5">
        <v>1000.889</v>
      </c>
      <c r="FZ43" s="5">
        <v>1013.753</v>
      </c>
      <c r="GA43" s="5">
        <v>1026.547</v>
      </c>
      <c r="GB43" s="5">
        <v>1039.298</v>
      </c>
      <c r="GC43" s="5">
        <v>1051.9970000000001</v>
      </c>
      <c r="GD43" s="5">
        <v>1064.6220000000001</v>
      </c>
      <c r="GE43" s="5">
        <v>1077.1379999999999</v>
      </c>
      <c r="GF43" s="5">
        <v>1089.508</v>
      </c>
      <c r="GG43" s="5">
        <v>1101.7460000000001</v>
      </c>
      <c r="GH43" s="5">
        <v>1113.838</v>
      </c>
      <c r="GI43" s="5">
        <v>1125.779</v>
      </c>
      <c r="GJ43" s="5">
        <v>1137.5309999999999</v>
      </c>
      <c r="GK43" s="5">
        <v>1149.088</v>
      </c>
      <c r="GL43" s="5">
        <v>1160.434</v>
      </c>
      <c r="GM43" s="5">
        <v>1171.5709999999999</v>
      </c>
      <c r="GN43" s="5">
        <v>1182.4760000000001</v>
      </c>
      <c r="GO43" s="5">
        <v>1193.143</v>
      </c>
      <c r="GP43" s="5">
        <v>1203.5830000000001</v>
      </c>
      <c r="GQ43" s="5">
        <v>1213.759</v>
      </c>
      <c r="GR43" s="5">
        <v>1223.6849999999999</v>
      </c>
      <c r="GS43" s="5">
        <v>1233.366</v>
      </c>
      <c r="GT43" s="5">
        <v>1242.7950000000001</v>
      </c>
      <c r="GU43" s="5">
        <v>1251.99</v>
      </c>
      <c r="GV43" s="5">
        <v>1260.941</v>
      </c>
      <c r="GW43" s="5">
        <v>1269.6500000000001</v>
      </c>
      <c r="GX43" s="5">
        <v>1278.1279999999999</v>
      </c>
      <c r="GY43" s="5">
        <v>1286.3589999999999</v>
      </c>
      <c r="GZ43" s="5">
        <v>1294.3520000000001</v>
      </c>
      <c r="HA43" s="5">
        <v>1302.126</v>
      </c>
      <c r="HB43" s="5">
        <v>1309.664</v>
      </c>
      <c r="HC43" s="5">
        <v>1316.991</v>
      </c>
      <c r="HD43" s="5">
        <v>1324.1089999999999</v>
      </c>
      <c r="HE43" s="5">
        <v>1331.027</v>
      </c>
      <c r="HF43" s="5">
        <v>1337.7650000000001</v>
      </c>
      <c r="HG43" s="5">
        <v>1344.3109999999999</v>
      </c>
      <c r="HH43" s="5">
        <v>1350.683</v>
      </c>
      <c r="HI43" s="5">
        <v>1356.8789999999999</v>
      </c>
      <c r="HJ43" s="5">
        <v>1362.913</v>
      </c>
      <c r="HK43" s="5">
        <v>1368.7929999999999</v>
      </c>
      <c r="HL43" s="5">
        <v>1374.5239999999999</v>
      </c>
      <c r="HM43" s="5">
        <v>1380.1120000000001</v>
      </c>
      <c r="HN43" s="5">
        <v>1385.56</v>
      </c>
      <c r="HO43" s="5">
        <v>1390.8489999999999</v>
      </c>
      <c r="HP43" s="5">
        <v>1396.019</v>
      </c>
      <c r="HQ43" s="5">
        <v>1401.057</v>
      </c>
      <c r="HR43" s="5">
        <v>1406.0119999999999</v>
      </c>
      <c r="HS43" s="5">
        <v>1410.89</v>
      </c>
      <c r="HT43" s="5">
        <v>1415.731</v>
      </c>
      <c r="HU43" s="5">
        <v>1420.5319999999999</v>
      </c>
      <c r="HV43" s="5">
        <v>1425.309</v>
      </c>
      <c r="HW43" s="5">
        <v>1430.0820000000001</v>
      </c>
      <c r="HX43" s="5">
        <v>1434.8520000000001</v>
      </c>
      <c r="HY43" s="5">
        <v>1439.634</v>
      </c>
      <c r="HZ43" s="5">
        <v>1444.433</v>
      </c>
      <c r="IA43" s="5">
        <v>1449.268</v>
      </c>
      <c r="IB43" s="5">
        <v>1454.12</v>
      </c>
      <c r="IC43" s="5">
        <v>1459.0050000000001</v>
      </c>
      <c r="ID43" s="5">
        <v>1463.9090000000001</v>
      </c>
      <c r="IE43" s="5">
        <v>1468.83</v>
      </c>
      <c r="IF43" s="5">
        <v>1473.7650000000001</v>
      </c>
      <c r="IG43" s="5">
        <v>1478.713</v>
      </c>
      <c r="IH43" s="5">
        <v>1483.671</v>
      </c>
      <c r="II43" s="5">
        <v>1488.626</v>
      </c>
      <c r="IJ43" s="5">
        <v>223.62200000000001</v>
      </c>
      <c r="IK43" s="5">
        <v>247.98400000000001</v>
      </c>
      <c r="IL43" s="5">
        <v>277.22899999999998</v>
      </c>
      <c r="IM43" s="5">
        <v>309.29899999999998</v>
      </c>
      <c r="IN43" s="5">
        <v>341.27199999999999</v>
      </c>
      <c r="IO43" s="5">
        <v>370.88600000000002</v>
      </c>
      <c r="IP43" s="5">
        <v>397.73899999999998</v>
      </c>
      <c r="IQ43" s="5">
        <v>422.154</v>
      </c>
      <c r="IR43" s="5">
        <v>443.61099999999999</v>
      </c>
      <c r="IS43" s="5">
        <v>461.68799999999999</v>
      </c>
      <c r="IT43" s="5">
        <v>476.27499999999998</v>
      </c>
      <c r="IU43" s="5">
        <v>487.35399999999998</v>
      </c>
      <c r="IV43" s="5">
        <v>495.40300000000002</v>
      </c>
      <c r="IW43" s="5">
        <v>501.47899999999998</v>
      </c>
      <c r="IX43" s="5">
        <v>507.04399999999998</v>
      </c>
      <c r="IY43" s="5">
        <v>513.447</v>
      </c>
      <c r="IZ43" s="5">
        <v>522.53099999999995</v>
      </c>
      <c r="JA43" s="5">
        <v>535.32000000000005</v>
      </c>
      <c r="JB43" s="5">
        <v>551.56600000000003</v>
      </c>
      <c r="JC43" s="5">
        <v>570.48599999999999</v>
      </c>
      <c r="JD43" s="5">
        <v>592.46699999999998</v>
      </c>
      <c r="JE43" s="5">
        <v>615.01300000000003</v>
      </c>
      <c r="JF43" s="5">
        <v>640.87199999999996</v>
      </c>
      <c r="JG43" s="5">
        <v>681.79100000000005</v>
      </c>
      <c r="JH43" s="5">
        <v>753.33199999999999</v>
      </c>
      <c r="JI43" s="5">
        <v>865.41</v>
      </c>
      <c r="JJ43" s="5">
        <v>1022.704</v>
      </c>
      <c r="JK43" s="5">
        <v>1218.441</v>
      </c>
      <c r="JL43" s="5">
        <v>1436.67</v>
      </c>
      <c r="JM43" s="5">
        <v>1654.944</v>
      </c>
      <c r="JN43" s="5">
        <v>1856.329</v>
      </c>
      <c r="JO43" s="5">
        <v>2035.8620000000001</v>
      </c>
      <c r="JP43" s="5">
        <v>2196.078</v>
      </c>
      <c r="JQ43" s="5">
        <v>2336.5790000000002</v>
      </c>
      <c r="JR43" s="5">
        <v>2459.2020000000002</v>
      </c>
      <c r="JS43" s="5">
        <v>2565.7080000000001</v>
      </c>
      <c r="JT43" s="5">
        <v>2654.3789999999999</v>
      </c>
      <c r="JU43" s="5">
        <v>2724.7269999999999</v>
      </c>
      <c r="JV43" s="5">
        <v>2781.6819999999998</v>
      </c>
      <c r="JW43" s="5">
        <v>2832.0709999999999</v>
      </c>
      <c r="JX43" s="5">
        <v>2881.06</v>
      </c>
      <c r="JY43" s="5">
        <v>2930.5239999999999</v>
      </c>
      <c r="JZ43" s="5">
        <v>2979.915</v>
      </c>
      <c r="KA43" s="5">
        <v>3028.94</v>
      </c>
      <c r="KB43" s="5">
        <v>3076.4609999999998</v>
      </c>
      <c r="KC43" s="5">
        <v>3121.7089999999998</v>
      </c>
      <c r="KD43" s="5">
        <v>3165.098</v>
      </c>
      <c r="KE43" s="5">
        <v>3207.422</v>
      </c>
      <c r="KF43" s="5">
        <v>3248.6129999999998</v>
      </c>
      <c r="KG43" s="5">
        <v>3288.4850000000001</v>
      </c>
      <c r="KH43" s="5">
        <v>3326.8879999999999</v>
      </c>
      <c r="KI43" s="5">
        <v>3363.9279999999999</v>
      </c>
      <c r="KJ43" s="5">
        <v>3399.701</v>
      </c>
      <c r="KK43" s="5">
        <v>3434.0259999999998</v>
      </c>
      <c r="KL43" s="5">
        <v>3466.63</v>
      </c>
      <c r="KM43" s="5">
        <v>3497.3960000000002</v>
      </c>
      <c r="KN43" s="5">
        <v>3526.2469999999998</v>
      </c>
      <c r="KO43" s="5">
        <v>3553.3560000000002</v>
      </c>
      <c r="KP43" s="5">
        <v>3579.1179999999999</v>
      </c>
      <c r="KQ43" s="5">
        <v>3604.0929999999998</v>
      </c>
      <c r="KR43" s="5">
        <v>3628.6889999999999</v>
      </c>
      <c r="KS43" s="5">
        <v>3653.05</v>
      </c>
      <c r="KT43" s="5">
        <v>3677.134</v>
      </c>
      <c r="KU43" s="5">
        <v>3700.864</v>
      </c>
      <c r="KV43" s="5">
        <v>3724.1</v>
      </c>
      <c r="KW43" s="5">
        <v>3746.7269999999999</v>
      </c>
      <c r="KX43" s="5">
        <v>3768.7809999999999</v>
      </c>
      <c r="KY43" s="5">
        <v>3790.2640000000001</v>
      </c>
      <c r="KZ43" s="5">
        <v>3811.1889999999999</v>
      </c>
      <c r="LA43" s="5">
        <v>3831.48</v>
      </c>
      <c r="LB43" s="5">
        <v>3851.1210000000001</v>
      </c>
      <c r="LC43" s="5">
        <v>3870.0859999999998</v>
      </c>
      <c r="LD43" s="5">
        <v>3888.3870000000002</v>
      </c>
      <c r="LE43" s="5">
        <v>3905.9659999999999</v>
      </c>
      <c r="LF43" s="5">
        <v>3922.7869999999998</v>
      </c>
      <c r="LG43" s="5">
        <v>3938.8490000000002</v>
      </c>
      <c r="LH43" s="5">
        <v>3954.1010000000001</v>
      </c>
      <c r="LI43" s="5">
        <v>3968.5630000000001</v>
      </c>
      <c r="LJ43" s="5">
        <v>3982.252</v>
      </c>
      <c r="LK43" s="5">
        <v>3995.152</v>
      </c>
      <c r="LL43" s="5">
        <v>4007.28</v>
      </c>
      <c r="LM43" s="5">
        <v>4018.6469999999999</v>
      </c>
      <c r="LN43" s="5">
        <v>4029.2750000000001</v>
      </c>
      <c r="LO43" s="5">
        <v>4039.183</v>
      </c>
      <c r="LP43" s="5">
        <v>4048.4079999999999</v>
      </c>
      <c r="LQ43" s="5">
        <v>4057.0030000000002</v>
      </c>
      <c r="LR43" s="5">
        <v>4065.0050000000001</v>
      </c>
      <c r="LS43" s="5">
        <v>4072.4050000000002</v>
      </c>
      <c r="LT43" s="5">
        <v>4079.26</v>
      </c>
      <c r="LU43" s="5">
        <v>4085.6129999999998</v>
      </c>
      <c r="LV43" s="5">
        <v>4091.4989999999998</v>
      </c>
      <c r="LW43" s="5">
        <v>4096.9560000000001</v>
      </c>
      <c r="LX43" s="5">
        <v>4101.9830000000002</v>
      </c>
      <c r="LY43" s="5">
        <v>4106.6310000000003</v>
      </c>
      <c r="LZ43" s="5">
        <v>4110.8969999999999</v>
      </c>
      <c r="MA43" s="5">
        <v>4114.8109999999997</v>
      </c>
      <c r="MB43" s="5">
        <v>4118.38</v>
      </c>
      <c r="MC43" s="5">
        <v>4121.6440000000002</v>
      </c>
      <c r="MD43" s="5">
        <v>4124.5959999999995</v>
      </c>
      <c r="ME43" s="5">
        <v>4127.2290000000003</v>
      </c>
      <c r="MF43" s="5">
        <v>4129.4979999999996</v>
      </c>
      <c r="MG43" s="5">
        <v>4131.4719999999998</v>
      </c>
      <c r="MH43" s="5">
        <v>4133.1570000000002</v>
      </c>
      <c r="MI43" s="5">
        <v>4134.6030000000001</v>
      </c>
      <c r="MJ43" s="5">
        <v>4135.8490000000002</v>
      </c>
      <c r="MK43" s="5">
        <v>4136.9390000000003</v>
      </c>
      <c r="ML43" s="5">
        <v>4137.8940000000002</v>
      </c>
      <c r="MM43" s="5">
        <v>4138.7629999999999</v>
      </c>
      <c r="MN43" s="5">
        <v>4139.5959999999995</v>
      </c>
      <c r="MO43" s="5">
        <v>4140.4359999999997</v>
      </c>
      <c r="MP43" s="5">
        <v>4141.3339999999998</v>
      </c>
      <c r="MQ43" s="5">
        <v>4142.3429999999998</v>
      </c>
      <c r="MR43" s="5">
        <v>4143.5060000000003</v>
      </c>
      <c r="MS43" s="5">
        <v>4144.8440000000001</v>
      </c>
      <c r="MT43" s="5">
        <v>4146.3990000000003</v>
      </c>
      <c r="MU43" s="5">
        <v>4148.2020000000002</v>
      </c>
      <c r="MV43" s="5">
        <v>4150.2879999999996</v>
      </c>
      <c r="MW43" s="5">
        <v>4152.7020000000002</v>
      </c>
      <c r="MX43" s="5">
        <v>4155.49</v>
      </c>
      <c r="MY43" s="5">
        <v>4158.7049999999999</v>
      </c>
      <c r="MZ43" s="5">
        <v>4162.4080000000004</v>
      </c>
      <c r="NA43" s="16">
        <v>10.118</v>
      </c>
      <c r="NB43" s="16">
        <v>5.0019999999999998</v>
      </c>
      <c r="NC43" s="16">
        <v>1.5029999999999999</v>
      </c>
      <c r="ND43" s="16">
        <v>2.863</v>
      </c>
      <c r="NE43" s="16">
        <v>7.5780000000000003</v>
      </c>
      <c r="NF43" s="16">
        <v>15.263</v>
      </c>
      <c r="NG43" s="16">
        <v>6.4729999999999999</v>
      </c>
      <c r="NH43" s="16">
        <v>2.3180000000000001</v>
      </c>
      <c r="NI43" s="16">
        <v>1.6040000000000001</v>
      </c>
      <c r="NJ43" s="16">
        <v>1.2729999999999999</v>
      </c>
      <c r="NK43" s="16">
        <v>1</v>
      </c>
      <c r="NL43" s="16">
        <v>0.73699999999999999</v>
      </c>
      <c r="NM43" s="16">
        <v>0.64</v>
      </c>
      <c r="NN43" s="16">
        <v>0.55000000000000004</v>
      </c>
      <c r="NO43" s="16">
        <v>0.45</v>
      </c>
      <c r="NP43" s="16">
        <v>0.34499999999999997</v>
      </c>
      <c r="NQ43" s="16">
        <v>0.247</v>
      </c>
      <c r="NR43" s="16">
        <v>0.16900000000000001</v>
      </c>
      <c r="NS43" s="16">
        <v>0.114</v>
      </c>
      <c r="NT43" s="16">
        <v>7.0999999999999994E-2</v>
      </c>
      <c r="NU43" s="16">
        <v>3.5999999999999997E-2</v>
      </c>
      <c r="NV43" s="16">
        <v>2.1000000000000001E-2</v>
      </c>
      <c r="NW43" s="16">
        <v>3.3000000000000002E-2</v>
      </c>
      <c r="NX43" s="182">
        <v>6.8000000000000005E-2</v>
      </c>
      <c r="NY43" s="16">
        <v>72.739999999999995</v>
      </c>
      <c r="NZ43" s="16">
        <v>74.3</v>
      </c>
      <c r="OA43" s="16">
        <v>75.459999999999994</v>
      </c>
      <c r="OB43" s="16">
        <v>76.2</v>
      </c>
      <c r="OC43" s="16">
        <v>76.849999999999994</v>
      </c>
      <c r="OD43" s="16">
        <v>77.59</v>
      </c>
      <c r="OE43" s="16">
        <v>78.260000000000005</v>
      </c>
      <c r="OF43" s="16">
        <v>78.89</v>
      </c>
      <c r="OG43" s="16">
        <v>79.78</v>
      </c>
      <c r="OH43" s="16">
        <v>80.69</v>
      </c>
      <c r="OI43" s="16">
        <v>81.59</v>
      </c>
      <c r="OJ43" s="16">
        <v>82.47</v>
      </c>
      <c r="OK43" s="16">
        <v>83.28</v>
      </c>
      <c r="OL43" s="16">
        <v>83.98</v>
      </c>
      <c r="OM43" s="16">
        <v>84.57</v>
      </c>
      <c r="ON43" s="16">
        <v>85.08</v>
      </c>
      <c r="OO43" s="16">
        <v>85.58</v>
      </c>
      <c r="OP43" s="16">
        <v>86.09</v>
      </c>
      <c r="OQ43" s="16">
        <v>86.6</v>
      </c>
      <c r="OR43" s="16">
        <v>87.11</v>
      </c>
      <c r="OS43" s="16">
        <v>87.61</v>
      </c>
      <c r="OT43" s="16">
        <v>88.11</v>
      </c>
      <c r="OU43" s="16">
        <v>88.61</v>
      </c>
      <c r="OV43" s="16">
        <v>89.12</v>
      </c>
      <c r="OW43" s="16">
        <v>74.930000000000007</v>
      </c>
      <c r="OX43" s="16">
        <v>76.25</v>
      </c>
      <c r="OY43" s="16">
        <v>77.45</v>
      </c>
      <c r="OZ43" s="16">
        <v>78.430000000000007</v>
      </c>
      <c r="PA43" s="16">
        <v>79.36</v>
      </c>
      <c r="PB43" s="16">
        <v>80.290000000000006</v>
      </c>
      <c r="PC43" s="16">
        <v>81.13</v>
      </c>
      <c r="PD43" s="16">
        <v>81.8</v>
      </c>
      <c r="PE43" s="16">
        <v>82.49</v>
      </c>
      <c r="PF43" s="16">
        <v>83.16</v>
      </c>
      <c r="PG43" s="16">
        <v>83.81</v>
      </c>
      <c r="PH43" s="16">
        <v>84.44</v>
      </c>
      <c r="PI43" s="16">
        <v>85.05</v>
      </c>
      <c r="PJ43" s="16">
        <v>85.64</v>
      </c>
      <c r="PK43" s="16">
        <v>86.22</v>
      </c>
      <c r="PL43" s="16">
        <v>86.79</v>
      </c>
      <c r="PM43" s="16">
        <v>87.36</v>
      </c>
      <c r="PN43" s="16">
        <v>87.92</v>
      </c>
      <c r="PO43" s="16">
        <v>88.47</v>
      </c>
      <c r="PP43" s="16">
        <v>89.02</v>
      </c>
      <c r="PQ43" s="16">
        <v>89.56</v>
      </c>
      <c r="PR43" s="16">
        <v>90.1</v>
      </c>
      <c r="PS43" s="16">
        <v>90.66</v>
      </c>
      <c r="PT43" s="16">
        <v>91.2</v>
      </c>
      <c r="PU43" s="16">
        <v>73.745999999999995</v>
      </c>
      <c r="PV43" s="16">
        <v>75.203999999999994</v>
      </c>
      <c r="PW43" s="16">
        <v>76.337000000000003</v>
      </c>
      <c r="PX43" s="16">
        <v>77.116</v>
      </c>
      <c r="PY43" s="16">
        <v>77.826999999999998</v>
      </c>
      <c r="PZ43" s="16">
        <v>78.686999999999998</v>
      </c>
      <c r="QA43" s="16">
        <v>79.481999999999999</v>
      </c>
      <c r="QB43" s="16">
        <v>80.021000000000001</v>
      </c>
      <c r="QC43" s="16">
        <v>80.733000000000004</v>
      </c>
      <c r="QD43" s="16">
        <v>81.466999999999999</v>
      </c>
      <c r="QE43" s="16">
        <v>82.248000000000005</v>
      </c>
      <c r="QF43" s="16">
        <v>83.025999999999996</v>
      </c>
      <c r="QG43" s="16">
        <v>83.733000000000004</v>
      </c>
      <c r="QH43" s="16">
        <v>84.376999999999995</v>
      </c>
      <c r="QI43" s="16">
        <v>84.998999999999995</v>
      </c>
      <c r="QJ43" s="16">
        <v>85.566999999999993</v>
      </c>
      <c r="QK43" s="16">
        <v>86.093999999999994</v>
      </c>
      <c r="QL43" s="16">
        <v>86.623000000000005</v>
      </c>
      <c r="QM43" s="16">
        <v>87.144000000000005</v>
      </c>
      <c r="QN43" s="16">
        <v>87.683999999999997</v>
      </c>
      <c r="QO43" s="16">
        <v>88.224000000000004</v>
      </c>
      <c r="QP43" s="16">
        <v>88.76</v>
      </c>
      <c r="QQ43" s="16">
        <v>89.304000000000002</v>
      </c>
      <c r="QR43" s="16">
        <v>89.855999999999995</v>
      </c>
      <c r="QS43" s="5">
        <v>26.631</v>
      </c>
      <c r="QT43" s="5">
        <v>20.748999999999999</v>
      </c>
      <c r="QU43" s="5">
        <v>15.243</v>
      </c>
      <c r="QV43" s="5">
        <v>11.869</v>
      </c>
      <c r="QW43" s="5">
        <v>9.7989999999999995</v>
      </c>
      <c r="QX43" s="5">
        <v>8.2949999999999999</v>
      </c>
      <c r="QY43" s="5">
        <v>7.319</v>
      </c>
      <c r="QZ43" s="5">
        <v>6.2869999999999999</v>
      </c>
      <c r="RA43" s="5">
        <v>5.5289999999999999</v>
      </c>
      <c r="RB43" s="5">
        <v>4.9180000000000001</v>
      </c>
      <c r="RC43" s="5">
        <v>4.4020000000000001</v>
      </c>
      <c r="RD43" s="5">
        <v>3.972</v>
      </c>
      <c r="RE43" s="5">
        <v>3.6160000000000001</v>
      </c>
      <c r="RF43" s="5">
        <v>3.3359999999999999</v>
      </c>
      <c r="RG43" s="5">
        <v>3.1080000000000001</v>
      </c>
      <c r="RH43" s="5">
        <v>2.9169999999999998</v>
      </c>
      <c r="RI43" s="5">
        <v>2.7450000000000001</v>
      </c>
      <c r="RJ43" s="5">
        <v>2.5840000000000001</v>
      </c>
      <c r="RK43" s="5">
        <v>2.4359999999999999</v>
      </c>
      <c r="RL43" s="5">
        <v>2.298</v>
      </c>
      <c r="RM43" s="5">
        <v>2.169</v>
      </c>
      <c r="RN43" s="5">
        <v>2.048</v>
      </c>
      <c r="RO43" s="5">
        <v>1.931</v>
      </c>
      <c r="RP43" s="5">
        <v>1.82</v>
      </c>
      <c r="RQ43" s="5">
        <v>32.180999999999997</v>
      </c>
      <c r="RR43" s="5">
        <v>24.545000000000002</v>
      </c>
      <c r="RS43" s="5">
        <v>17.785</v>
      </c>
      <c r="RT43" s="5">
        <v>13.798</v>
      </c>
      <c r="RU43" s="5">
        <v>11.378</v>
      </c>
      <c r="RV43" s="5">
        <v>9.6750000000000007</v>
      </c>
      <c r="RW43" s="5">
        <v>8.5719999999999992</v>
      </c>
      <c r="RX43" s="5">
        <v>7.5590000000000002</v>
      </c>
      <c r="RY43" s="5">
        <v>6.6559999999999997</v>
      </c>
      <c r="RZ43" s="5">
        <v>5.9189999999999996</v>
      </c>
      <c r="SA43" s="5">
        <v>5.2960000000000003</v>
      </c>
      <c r="SB43" s="5">
        <v>4.7759999999999998</v>
      </c>
      <c r="SC43" s="5">
        <v>4.3460000000000001</v>
      </c>
      <c r="SD43" s="5">
        <v>4.0049999999999999</v>
      </c>
      <c r="SE43" s="5">
        <v>3.7280000000000002</v>
      </c>
      <c r="SF43" s="5">
        <v>3.4940000000000002</v>
      </c>
      <c r="SG43" s="5">
        <v>3.2839999999999998</v>
      </c>
      <c r="SH43" s="5">
        <v>3.0870000000000002</v>
      </c>
      <c r="SI43" s="5">
        <v>2.9060000000000001</v>
      </c>
      <c r="SJ43" s="5">
        <v>2.738</v>
      </c>
      <c r="SK43" s="5">
        <v>2.581</v>
      </c>
      <c r="SL43" s="5">
        <v>2.4340000000000002</v>
      </c>
      <c r="SM43" s="5">
        <v>2.2909999999999999</v>
      </c>
      <c r="SN43" s="5">
        <v>2.157</v>
      </c>
      <c r="SO43" s="16">
        <v>5.45</v>
      </c>
      <c r="SP43" s="16">
        <v>4.4000000000000004</v>
      </c>
      <c r="SQ43" s="16">
        <v>3.74</v>
      </c>
      <c r="SR43" s="16">
        <v>3.46</v>
      </c>
      <c r="SS43" s="16">
        <v>2.95</v>
      </c>
      <c r="ST43" s="16">
        <v>2.23</v>
      </c>
      <c r="SU43" s="16">
        <v>2</v>
      </c>
      <c r="SV43" s="16">
        <v>1.8805000000000001</v>
      </c>
      <c r="SW43" s="16">
        <v>1.7779</v>
      </c>
      <c r="SX43" s="16">
        <v>1.6859999999999999</v>
      </c>
      <c r="SY43" s="16">
        <v>1.6232</v>
      </c>
      <c r="SZ43" s="16">
        <v>1.5818000000000001</v>
      </c>
      <c r="TA43" s="16">
        <v>1.56</v>
      </c>
      <c r="TB43" s="16">
        <v>1.5557000000000001</v>
      </c>
      <c r="TC43" s="16">
        <v>1.5583</v>
      </c>
      <c r="TD43" s="16">
        <v>1.5682</v>
      </c>
      <c r="TE43" s="16">
        <v>1.5828</v>
      </c>
      <c r="TF43" s="16">
        <v>1.5982000000000001</v>
      </c>
      <c r="TG43" s="16">
        <v>1.6157999999999999</v>
      </c>
      <c r="TH43" s="16">
        <v>1.6329</v>
      </c>
      <c r="TI43" s="16">
        <v>1.6462000000000001</v>
      </c>
      <c r="TJ43" s="16">
        <v>1.6613</v>
      </c>
      <c r="TK43" s="16">
        <v>1.6708000000000001</v>
      </c>
      <c r="TL43" s="16">
        <v>1.6819999999999999</v>
      </c>
      <c r="TM43" s="5">
        <v>33.639000000000003</v>
      </c>
      <c r="TN43" s="5">
        <v>41.587000000000003</v>
      </c>
      <c r="TO43" s="5">
        <v>44.933</v>
      </c>
      <c r="TP43" s="5">
        <v>99.941000000000003</v>
      </c>
      <c r="TQ43" s="5">
        <v>3.5219999999999998</v>
      </c>
      <c r="TR43" s="5">
        <v>48.597000000000001</v>
      </c>
      <c r="TS43" s="5">
        <v>58.488</v>
      </c>
      <c r="TT43" s="5">
        <v>57.973999999999997</v>
      </c>
      <c r="TU43" s="5">
        <v>201.01</v>
      </c>
      <c r="TV43" s="5">
        <v>4.8170000000000002</v>
      </c>
      <c r="TW43" s="5">
        <v>51.572000000000003</v>
      </c>
      <c r="TX43" s="5">
        <v>83.153000000000006</v>
      </c>
      <c r="TY43" s="5">
        <v>65.903000000000006</v>
      </c>
      <c r="TZ43" s="5">
        <v>269.428</v>
      </c>
      <c r="UA43" s="5">
        <v>6.2190000000000003</v>
      </c>
      <c r="UB43" s="5">
        <v>50.012</v>
      </c>
      <c r="UC43" s="5">
        <v>90.061000000000007</v>
      </c>
      <c r="UD43" s="5">
        <v>70.652000000000001</v>
      </c>
      <c r="UE43" s="5">
        <v>295.33199999999999</v>
      </c>
      <c r="UF43" s="5">
        <v>7.39</v>
      </c>
      <c r="UG43" s="5">
        <v>54.851999999999997</v>
      </c>
      <c r="UH43" s="5">
        <v>97.549000000000007</v>
      </c>
      <c r="UI43" s="5">
        <v>81.664000000000001</v>
      </c>
      <c r="UJ43" s="5">
        <v>348.06799999999998</v>
      </c>
      <c r="UK43" s="5">
        <v>10.334</v>
      </c>
      <c r="UL43" s="5">
        <v>68.228999999999999</v>
      </c>
      <c r="UM43" s="5">
        <v>119.604</v>
      </c>
      <c r="UN43" s="5">
        <v>119.176</v>
      </c>
      <c r="UO43" s="5">
        <v>547.16399999999999</v>
      </c>
      <c r="UP43" s="5">
        <v>11.237</v>
      </c>
      <c r="UQ43" s="5">
        <v>93.424999999999997</v>
      </c>
      <c r="UR43" s="5">
        <v>145.804</v>
      </c>
      <c r="US43" s="5">
        <v>266.50200000000001</v>
      </c>
      <c r="UT43" s="5">
        <v>1337.3309999999999</v>
      </c>
      <c r="UU43" s="5">
        <v>13.266999999999999</v>
      </c>
      <c r="UV43" s="5">
        <v>128.535</v>
      </c>
      <c r="UW43" s="5">
        <v>216.13900000000001</v>
      </c>
      <c r="UX43" s="5">
        <v>360.91399999999999</v>
      </c>
      <c r="UY43" s="5">
        <v>1834.5</v>
      </c>
      <c r="UZ43" s="5">
        <v>25.62</v>
      </c>
      <c r="VA43" s="5">
        <v>135.16200000000001</v>
      </c>
      <c r="VB43" s="5">
        <v>257.79199999999997</v>
      </c>
      <c r="VC43" s="5">
        <v>343.42500000000001</v>
      </c>
      <c r="VD43" s="5">
        <v>2096.018</v>
      </c>
      <c r="VE43" s="5">
        <v>48.662999999999997</v>
      </c>
      <c r="VF43" s="5">
        <v>136.232</v>
      </c>
      <c r="VG43" s="5">
        <v>281.02300000000002</v>
      </c>
      <c r="VH43" s="5">
        <v>358.30799999999999</v>
      </c>
      <c r="VI43" s="5">
        <v>2258.337</v>
      </c>
      <c r="VJ43" s="5">
        <v>87.808999999999997</v>
      </c>
      <c r="VK43" s="5">
        <v>134.37899999999999</v>
      </c>
      <c r="VL43" s="5">
        <v>288.755</v>
      </c>
      <c r="VM43" s="5">
        <v>378.17899999999997</v>
      </c>
      <c r="VN43" s="5">
        <v>2368.902</v>
      </c>
      <c r="VO43" s="5">
        <v>156.673</v>
      </c>
      <c r="VP43" s="5">
        <v>131.96899999999999</v>
      </c>
      <c r="VQ43" s="5">
        <v>288.01299999999998</v>
      </c>
      <c r="VR43" s="5">
        <v>377.42500000000001</v>
      </c>
      <c r="VS43" s="5">
        <v>2438.3290000000002</v>
      </c>
      <c r="VT43" s="5">
        <v>261.66000000000003</v>
      </c>
      <c r="VU43" s="5">
        <v>130.72499999999999</v>
      </c>
      <c r="VV43" s="5">
        <v>279.79500000000002</v>
      </c>
      <c r="VW43" s="5">
        <v>373.20400000000001</v>
      </c>
      <c r="VX43" s="5">
        <v>2481.6869999999999</v>
      </c>
      <c r="VY43" s="5">
        <v>363.27800000000002</v>
      </c>
      <c r="VZ43" s="5">
        <v>133.34200000000001</v>
      </c>
      <c r="WA43" s="5">
        <v>273.428</v>
      </c>
      <c r="WB43" s="5">
        <v>362.524</v>
      </c>
      <c r="WC43" s="5">
        <v>2528.0940000000001</v>
      </c>
      <c r="WD43" s="5">
        <v>449.339</v>
      </c>
      <c r="WE43" s="5">
        <v>136.31399999999999</v>
      </c>
      <c r="WF43" s="5">
        <v>274.82499999999999</v>
      </c>
      <c r="WG43" s="5">
        <v>354.36500000000001</v>
      </c>
      <c r="WH43" s="5">
        <v>2539.9070000000002</v>
      </c>
      <c r="WI43" s="5">
        <v>545.71</v>
      </c>
      <c r="WJ43" s="25">
        <v>15.042795431576501</v>
      </c>
      <c r="WK43" s="25">
        <v>18.597007450071999</v>
      </c>
      <c r="WL43" s="25">
        <v>20.093282414073698</v>
      </c>
      <c r="WM43" s="25">
        <v>64.785217912370001</v>
      </c>
      <c r="WN43" s="25">
        <v>44.691935498296203</v>
      </c>
      <c r="WO43" s="25">
        <v>2.6388280222876102</v>
      </c>
      <c r="WP43" s="25">
        <v>1.57497920598152</v>
      </c>
      <c r="WQ43" s="25">
        <v>0.24013737467690999</v>
      </c>
      <c r="WR43" s="25">
        <v>13.102948075689</v>
      </c>
      <c r="WS43" s="25">
        <v>15.7698052770932</v>
      </c>
      <c r="WT43" s="25">
        <v>15.631218217996899</v>
      </c>
      <c r="WU43" s="25">
        <v>69.828464811289706</v>
      </c>
      <c r="WV43" s="25">
        <v>54.197246593292803</v>
      </c>
      <c r="WW43" s="25">
        <v>2.0947137395318198</v>
      </c>
      <c r="WX43" s="25">
        <v>1.2987818359280201</v>
      </c>
      <c r="WY43" s="25">
        <v>0.29685671607987402</v>
      </c>
      <c r="WZ43" s="25">
        <v>10.8281979948559</v>
      </c>
      <c r="XA43" s="25">
        <v>17.459031021993599</v>
      </c>
      <c r="XB43" s="25">
        <v>13.8371739016325</v>
      </c>
      <c r="XC43" s="25">
        <v>70.407012755235996</v>
      </c>
      <c r="XD43" s="25">
        <v>56.5698388536035</v>
      </c>
      <c r="XE43" s="25">
        <v>2.3085402341084502</v>
      </c>
      <c r="XF43" s="25">
        <v>1.3057582279145501</v>
      </c>
      <c r="XG43" s="25">
        <v>0.25762427169177499</v>
      </c>
      <c r="XH43" s="25">
        <v>9.7404405907523106</v>
      </c>
      <c r="XI43" s="25">
        <v>17.5404666888695</v>
      </c>
      <c r="XJ43" s="25">
        <v>13.7603296932303</v>
      </c>
      <c r="XK43" s="25">
        <v>71.279801031070406</v>
      </c>
      <c r="XL43" s="25">
        <v>57.519471337840102</v>
      </c>
      <c r="XM43" s="25">
        <v>2.5389183304216401</v>
      </c>
      <c r="XN43" s="25">
        <v>1.4392916893077601</v>
      </c>
      <c r="XO43" s="25">
        <v>0.27188784821023398</v>
      </c>
      <c r="XP43" s="25">
        <v>9.2582371676397202</v>
      </c>
      <c r="XQ43" s="25">
        <v>16.464883276199298</v>
      </c>
      <c r="XR43" s="25">
        <v>13.783721287430399</v>
      </c>
      <c r="XS43" s="25">
        <v>72.532647387955805</v>
      </c>
      <c r="XT43" s="25">
        <v>58.748926100525402</v>
      </c>
      <c r="XU43" s="25">
        <v>3.03459939540936</v>
      </c>
      <c r="XV43" s="25">
        <v>1.74423216820515</v>
      </c>
      <c r="XW43" s="25">
        <v>0.283897668562131</v>
      </c>
      <c r="XX43" s="25">
        <v>7.8840087357437501</v>
      </c>
      <c r="XY43" s="25">
        <v>13.820501265296199</v>
      </c>
      <c r="XZ43" s="25">
        <v>13.771044938237401</v>
      </c>
      <c r="YA43" s="25">
        <v>76.997030309333198</v>
      </c>
      <c r="YB43" s="25">
        <v>63.225985371095803</v>
      </c>
      <c r="YC43" s="25">
        <v>2.5186905628546001</v>
      </c>
      <c r="YD43" s="25">
        <v>1.2984596896268801</v>
      </c>
      <c r="YE43" s="25">
        <v>0.19516760841681999</v>
      </c>
      <c r="YF43" s="25">
        <v>5.0327824431983803</v>
      </c>
      <c r="YG43" s="25">
        <v>7.85442666682468</v>
      </c>
      <c r="YH43" s="25">
        <v>14.3563991081322</v>
      </c>
      <c r="YI43" s="25">
        <v>86.398100767697997</v>
      </c>
      <c r="YJ43" s="25">
        <v>72.041701659565803</v>
      </c>
      <c r="YK43" s="25">
        <v>1.62993736562861</v>
      </c>
      <c r="YL43" s="25">
        <v>0.714690122278971</v>
      </c>
      <c r="YM43" s="25">
        <v>0.122769185850138</v>
      </c>
      <c r="YN43" s="25">
        <v>5.0097283089112201</v>
      </c>
      <c r="YO43" s="25">
        <v>8.4241464734100706</v>
      </c>
      <c r="YP43" s="25">
        <v>14.066838471096499</v>
      </c>
      <c r="YQ43" s="25">
        <v>85.567570432800593</v>
      </c>
      <c r="YR43" s="25">
        <v>71.500731961704105</v>
      </c>
      <c r="YS43" s="25">
        <v>2.2227392984704402</v>
      </c>
      <c r="YT43" s="25">
        <v>0.99855478487809202</v>
      </c>
      <c r="YU43" s="25">
        <v>0.114510302809205</v>
      </c>
      <c r="YV43" s="25">
        <v>4.6913983047906003</v>
      </c>
      <c r="YW43" s="25">
        <v>8.9478178170534495</v>
      </c>
      <c r="YX43" s="25">
        <v>11.9200919106162</v>
      </c>
      <c r="YY43" s="25">
        <v>84.671718048218395</v>
      </c>
      <c r="YZ43" s="25">
        <v>72.751626137602102</v>
      </c>
      <c r="ZA43" s="25">
        <v>3.56160579786606</v>
      </c>
      <c r="ZB43" s="25">
        <v>1.68906582993759</v>
      </c>
      <c r="ZC43" s="25">
        <v>0.14199634856615301</v>
      </c>
      <c r="ZD43" s="25">
        <v>4.3640198365702902</v>
      </c>
      <c r="ZE43" s="25">
        <v>9.0022164141500696</v>
      </c>
      <c r="ZF43" s="25">
        <v>11.4779436520188</v>
      </c>
      <c r="ZG43" s="25">
        <v>83.820913480404499</v>
      </c>
      <c r="ZH43" s="25">
        <v>72.342969828385705</v>
      </c>
      <c r="ZI43" s="25">
        <v>5.7497671948282196</v>
      </c>
      <c r="ZJ43" s="25">
        <v>2.81285026887516</v>
      </c>
      <c r="ZK43" s="25">
        <v>0.17608944331454299</v>
      </c>
      <c r="ZL43" s="25">
        <v>4.0391801587549701</v>
      </c>
      <c r="ZM43" s="25">
        <v>8.6794325507801897</v>
      </c>
      <c r="ZN43" s="25">
        <v>11.3673499077817</v>
      </c>
      <c r="ZO43" s="25">
        <v>82.572091395923195</v>
      </c>
      <c r="ZP43" s="25">
        <v>71.204741488141494</v>
      </c>
      <c r="ZQ43" s="25">
        <v>8.9189055958601493</v>
      </c>
      <c r="ZR43" s="25">
        <v>4.7092958945416896</v>
      </c>
      <c r="ZS43" s="25">
        <v>0.33980705091364699</v>
      </c>
      <c r="ZT43" s="25">
        <v>3.7733502297137602</v>
      </c>
      <c r="ZU43" s="25">
        <v>8.2350697490361409</v>
      </c>
      <c r="ZV43" s="25">
        <v>10.7916003792536</v>
      </c>
      <c r="ZW43" s="25">
        <v>80.510013735933796</v>
      </c>
      <c r="ZX43" s="25">
        <v>69.718413356680202</v>
      </c>
      <c r="ZY43" s="25">
        <v>12.032752367761599</v>
      </c>
      <c r="ZZ43" s="25">
        <v>7.4815662853162701</v>
      </c>
      <c r="AAA43" s="25">
        <v>0.63670227792334599</v>
      </c>
      <c r="AAB43" s="25">
        <v>3.60254075232129</v>
      </c>
      <c r="AAC43" s="25">
        <v>7.7106359900228396</v>
      </c>
      <c r="AAD43" s="25">
        <v>10.284816362052499</v>
      </c>
      <c r="AAE43" s="25">
        <v>78.6755492135038</v>
      </c>
      <c r="AAF43" s="25">
        <v>68.390732851451304</v>
      </c>
      <c r="AAG43" s="25">
        <v>14.5371234624957</v>
      </c>
      <c r="AAH43" s="25">
        <v>10.011274044152</v>
      </c>
      <c r="AAI43" s="25">
        <v>1.16463549232243</v>
      </c>
      <c r="AAJ43" s="25">
        <v>3.5588928683621699</v>
      </c>
      <c r="AAK43" s="25">
        <v>7.29778283819451</v>
      </c>
      <c r="AAL43" s="25">
        <v>9.6757516627178894</v>
      </c>
      <c r="AAM43" s="25">
        <v>77.150483608760396</v>
      </c>
      <c r="AAN43" s="25">
        <v>67.474731946042496</v>
      </c>
      <c r="AAO43" s="25">
        <v>17.201653603264901</v>
      </c>
      <c r="AAP43" s="25">
        <v>11.9928406846829</v>
      </c>
      <c r="AAQ43" s="25">
        <v>2.08309812804616</v>
      </c>
      <c r="AAR43" s="25">
        <v>3.53959275753735</v>
      </c>
      <c r="AAS43" s="25">
        <v>7.1362338394457101</v>
      </c>
      <c r="AAT43" s="25">
        <v>9.2016064932781898</v>
      </c>
      <c r="AAU43" s="25">
        <v>75.154013597599203</v>
      </c>
      <c r="AAV43" s="25">
        <v>65.952407104321097</v>
      </c>
      <c r="AAW43" s="25">
        <v>20.295545115305401</v>
      </c>
      <c r="AAX43" s="25">
        <v>14.1701598054177</v>
      </c>
      <c r="AAY43" s="25">
        <v>3.4203287821909498</v>
      </c>
      <c r="AAZ43" s="5">
        <v>17.181999999999999</v>
      </c>
      <c r="ABA43" s="5">
        <v>12.047000000000001</v>
      </c>
      <c r="ABB43" s="5">
        <v>9.3889999999999993</v>
      </c>
      <c r="ABC43" s="5">
        <v>11.315</v>
      </c>
      <c r="ABD43" s="5">
        <v>17.43</v>
      </c>
      <c r="ABE43" s="5">
        <v>20.088000000000001</v>
      </c>
      <c r="ABF43" s="5">
        <v>16.795999999999999</v>
      </c>
      <c r="ABG43" s="5">
        <v>12.262</v>
      </c>
      <c r="ABH43" s="5">
        <v>8.6679999999999993</v>
      </c>
      <c r="ABI43" s="5">
        <v>6.04</v>
      </c>
      <c r="ABJ43" s="5">
        <v>3.8780000000000001</v>
      </c>
      <c r="ABK43" s="5">
        <v>2.3410000000000002</v>
      </c>
      <c r="ABL43" s="5">
        <v>1.5580000000000001</v>
      </c>
      <c r="ABM43" s="5">
        <v>0.79400000000000004</v>
      </c>
      <c r="ABN43" s="5">
        <v>0.54400000000000004</v>
      </c>
      <c r="ABO43" s="5">
        <v>0.29299999999999998</v>
      </c>
      <c r="ABP43" s="5">
        <v>0.13900000000000001</v>
      </c>
      <c r="ABQ43" s="5">
        <v>6.0999999999999999E-2</v>
      </c>
      <c r="ABR43" s="5">
        <v>2.1000000000000001E-2</v>
      </c>
      <c r="ABS43" s="5">
        <v>5.0000000000000001E-3</v>
      </c>
      <c r="ABT43" s="5">
        <v>1E-3</v>
      </c>
      <c r="ABU43" s="5">
        <v>69.262</v>
      </c>
      <c r="ABV43" s="5">
        <v>69.594999999999999</v>
      </c>
      <c r="ABW43" s="5">
        <v>62.926000000000002</v>
      </c>
      <c r="ABX43" s="5">
        <v>58.195999999999998</v>
      </c>
      <c r="ABY43" s="5">
        <v>189.30199999999999</v>
      </c>
      <c r="ABZ43" s="5">
        <v>406.81599999999997</v>
      </c>
      <c r="ACA43" s="5">
        <v>401.06799999999998</v>
      </c>
      <c r="ACB43" s="5">
        <v>263.94400000000002</v>
      </c>
      <c r="ACC43" s="5">
        <v>196.92099999999999</v>
      </c>
      <c r="ACD43" s="5">
        <v>165.00299999999999</v>
      </c>
      <c r="ACE43" s="5">
        <v>124.535</v>
      </c>
      <c r="ACF43" s="5">
        <v>79.3</v>
      </c>
      <c r="ACG43" s="5">
        <v>43.351999999999997</v>
      </c>
      <c r="ACH43" s="5">
        <v>21.908000000000001</v>
      </c>
      <c r="ACI43" s="5">
        <v>9.0570000000000004</v>
      </c>
      <c r="ACJ43" s="5">
        <v>2.0449999999999999</v>
      </c>
      <c r="ACK43" s="5">
        <v>1.0289999999999999</v>
      </c>
      <c r="ACL43" s="5">
        <v>0.53</v>
      </c>
      <c r="ACM43" s="5">
        <v>0.25700000000000001</v>
      </c>
      <c r="ACN43" s="5">
        <v>5.8999999999999997E-2</v>
      </c>
      <c r="ACO43" s="5">
        <v>0.03</v>
      </c>
      <c r="ACP43" s="5">
        <v>68.876999999999995</v>
      </c>
      <c r="ACQ43" s="5">
        <v>73.745999999999995</v>
      </c>
      <c r="ACR43" s="5">
        <v>75.372</v>
      </c>
      <c r="ACS43" s="5">
        <v>80.676000000000002</v>
      </c>
      <c r="ACT43" s="5">
        <v>162.40100000000001</v>
      </c>
      <c r="ACU43" s="5">
        <v>308.315</v>
      </c>
      <c r="ACV43" s="5">
        <v>367.94200000000001</v>
      </c>
      <c r="ACW43" s="5">
        <v>337.59800000000001</v>
      </c>
      <c r="ACX43" s="5">
        <v>259.541</v>
      </c>
      <c r="ACY43" s="5">
        <v>185.04499999999999</v>
      </c>
      <c r="ACZ43" s="5">
        <v>150.31299999999999</v>
      </c>
      <c r="ADA43" s="5">
        <v>137.79</v>
      </c>
      <c r="ADB43" s="5">
        <v>111.664</v>
      </c>
      <c r="ADC43" s="5">
        <v>66.417000000000002</v>
      </c>
      <c r="ADD43" s="5">
        <v>32.195</v>
      </c>
      <c r="ADE43" s="5">
        <v>14.486000000000001</v>
      </c>
      <c r="ADF43" s="5">
        <v>5.2549999999999999</v>
      </c>
      <c r="ADG43" s="5">
        <v>1.002</v>
      </c>
      <c r="ADH43" s="5">
        <v>0.41399999999999998</v>
      </c>
      <c r="ADI43" s="5">
        <v>0.15</v>
      </c>
      <c r="ADJ43" s="5">
        <v>4.4999999999999998E-2</v>
      </c>
      <c r="ADK43" s="5">
        <v>69.903999999999996</v>
      </c>
      <c r="ADL43" s="5">
        <v>70.843999999999994</v>
      </c>
      <c r="ADM43" s="5">
        <v>70.962999999999994</v>
      </c>
      <c r="ADN43" s="5">
        <v>76.998999999999995</v>
      </c>
      <c r="ADO43" s="5">
        <v>134.58000000000001</v>
      </c>
      <c r="ADP43" s="5">
        <v>225.98699999999999</v>
      </c>
      <c r="ADQ43" s="5">
        <v>278.50299999999999</v>
      </c>
      <c r="ADR43" s="5">
        <v>280.101</v>
      </c>
      <c r="ADS43" s="5">
        <v>265.49</v>
      </c>
      <c r="ADT43" s="5">
        <v>248.28</v>
      </c>
      <c r="ADU43" s="5">
        <v>222.26</v>
      </c>
      <c r="ADV43" s="5">
        <v>205.27199999999999</v>
      </c>
      <c r="ADW43" s="5">
        <v>161.262</v>
      </c>
      <c r="ADX43" s="5">
        <v>116.473</v>
      </c>
      <c r="ADY43" s="5">
        <v>93.238</v>
      </c>
      <c r="ADZ43" s="5">
        <v>82.605999999999995</v>
      </c>
      <c r="AEA43" s="5">
        <v>59.292999999999999</v>
      </c>
      <c r="AEB43" s="5">
        <v>27.440999999999999</v>
      </c>
      <c r="AEC43" s="5">
        <v>9.6170000000000009</v>
      </c>
      <c r="AED43" s="5">
        <v>2.5329999999999999</v>
      </c>
      <c r="AEE43" s="5">
        <v>0.38700000000000001</v>
      </c>
      <c r="AEF43" s="5">
        <v>16.457000000000001</v>
      </c>
      <c r="AEG43" s="5">
        <v>11.417999999999999</v>
      </c>
      <c r="AEH43" s="5">
        <v>8.7330000000000005</v>
      </c>
      <c r="AEI43" s="5">
        <v>7.8259999999999996</v>
      </c>
      <c r="AEJ43" s="5">
        <v>8.3620000000000001</v>
      </c>
      <c r="AEK43" s="5">
        <v>7.9050000000000002</v>
      </c>
      <c r="AEL43" s="5">
        <v>6.4930000000000003</v>
      </c>
      <c r="AEM43" s="5">
        <v>5.0380000000000003</v>
      </c>
      <c r="AEN43" s="5">
        <v>3.403</v>
      </c>
      <c r="AEO43" s="5">
        <v>2.2599999999999998</v>
      </c>
      <c r="AEP43" s="5">
        <v>1.4319999999999999</v>
      </c>
      <c r="AEQ43" s="5">
        <v>0.95799999999999996</v>
      </c>
      <c r="AER43" s="5">
        <v>0.82099999999999995</v>
      </c>
      <c r="AES43" s="5">
        <v>0.622</v>
      </c>
      <c r="AET43" s="5">
        <v>0.442</v>
      </c>
      <c r="AEU43" s="5">
        <v>0.28999999999999998</v>
      </c>
      <c r="AEV43" s="5">
        <v>0.17499999999999999</v>
      </c>
      <c r="AEW43" s="5">
        <v>8.5999999999999993E-2</v>
      </c>
      <c r="AEX43" s="5">
        <v>3.5000000000000003E-2</v>
      </c>
      <c r="AEY43" s="5">
        <v>1.0999999999999999E-2</v>
      </c>
      <c r="AEZ43" s="5">
        <v>3.0000000000000001E-3</v>
      </c>
      <c r="AFA43" s="5">
        <v>65.900000000000006</v>
      </c>
      <c r="AFB43" s="5">
        <v>65.778999999999996</v>
      </c>
      <c r="AFC43" s="5">
        <v>59.491999999999997</v>
      </c>
      <c r="AFD43" s="5">
        <v>47.786000000000001</v>
      </c>
      <c r="AFE43" s="5">
        <v>48.140999999999998</v>
      </c>
      <c r="AFF43" s="5">
        <v>73.111999999999995</v>
      </c>
      <c r="AFG43" s="5">
        <v>94.084000000000003</v>
      </c>
      <c r="AFH43" s="5">
        <v>87.084000000000003</v>
      </c>
      <c r="AFI43" s="5">
        <v>58.076999999999998</v>
      </c>
      <c r="AFJ43" s="5">
        <v>41.798999999999999</v>
      </c>
      <c r="AFK43" s="5">
        <v>31.068999999999999</v>
      </c>
      <c r="AFL43" s="5">
        <v>19.257000000000001</v>
      </c>
      <c r="AFM43" s="5">
        <v>10.597</v>
      </c>
      <c r="AFN43" s="5">
        <v>5.9390000000000001</v>
      </c>
      <c r="AFO43" s="5">
        <v>3.8069999999999999</v>
      </c>
      <c r="AFP43" s="5">
        <v>1.8160000000000001</v>
      </c>
      <c r="AFQ43" s="5">
        <v>1.2649999999999999</v>
      </c>
      <c r="AFR43" s="5">
        <v>0.52</v>
      </c>
      <c r="AFS43" s="5">
        <v>0.25900000000000001</v>
      </c>
      <c r="AFT43" s="5">
        <v>8.3000000000000004E-2</v>
      </c>
      <c r="AFU43" s="5">
        <v>5.8999999999999997E-2</v>
      </c>
      <c r="AFV43" s="5">
        <v>65.501999999999995</v>
      </c>
      <c r="AFW43" s="5">
        <v>69.349999999999994</v>
      </c>
      <c r="AFX43" s="5">
        <v>70.287000000000006</v>
      </c>
      <c r="AFY43" s="5">
        <v>67.691999999999993</v>
      </c>
      <c r="AFZ43" s="5">
        <v>67.41</v>
      </c>
      <c r="AGA43" s="5">
        <v>77.694000000000003</v>
      </c>
      <c r="AGB43" s="5">
        <v>83.019000000000005</v>
      </c>
      <c r="AGC43" s="5">
        <v>87.936999999999998</v>
      </c>
      <c r="AGD43" s="5">
        <v>88.825999999999993</v>
      </c>
      <c r="AGE43" s="5">
        <v>71.748999999999995</v>
      </c>
      <c r="AGF43" s="5">
        <v>41.734000000000002</v>
      </c>
      <c r="AGG43" s="5">
        <v>31.35</v>
      </c>
      <c r="AGH43" s="5">
        <v>28.385000000000002</v>
      </c>
      <c r="AGI43" s="5">
        <v>18.045999999999999</v>
      </c>
      <c r="AGJ43" s="5">
        <v>9.5839999999999996</v>
      </c>
      <c r="AGK43" s="5">
        <v>4.6399999999999997</v>
      </c>
      <c r="AGL43" s="5">
        <v>2.5409999999999999</v>
      </c>
      <c r="AGM43" s="5">
        <v>1.038</v>
      </c>
      <c r="AGN43" s="5">
        <v>0.58599999999999997</v>
      </c>
      <c r="AGO43" s="5">
        <v>0.188</v>
      </c>
      <c r="AGP43" s="5">
        <v>8.5999999999999993E-2</v>
      </c>
      <c r="AGQ43" s="5">
        <v>66.41</v>
      </c>
      <c r="AGR43" s="5">
        <v>66.662999999999997</v>
      </c>
      <c r="AGS43" s="5">
        <v>66.355000000000004</v>
      </c>
      <c r="AGT43" s="5">
        <v>67.203000000000003</v>
      </c>
      <c r="AGU43" s="5">
        <v>75.582999999999998</v>
      </c>
      <c r="AGV43" s="5">
        <v>88.674000000000007</v>
      </c>
      <c r="AGW43" s="5">
        <v>97.070999999999998</v>
      </c>
      <c r="AGX43" s="5">
        <v>94.426000000000002</v>
      </c>
      <c r="AGY43" s="5">
        <v>83.075000000000003</v>
      </c>
      <c r="AGZ43" s="5">
        <v>76.475999999999999</v>
      </c>
      <c r="AHA43" s="5">
        <v>68.355000000000004</v>
      </c>
      <c r="AHB43" s="5">
        <v>70.040999999999997</v>
      </c>
      <c r="AHC43" s="5">
        <v>74.634</v>
      </c>
      <c r="AHD43" s="5">
        <v>61.954999999999998</v>
      </c>
      <c r="AHE43" s="5">
        <v>35.424999999999997</v>
      </c>
      <c r="AHF43" s="5">
        <v>24.292000000000002</v>
      </c>
      <c r="AHG43" s="5">
        <v>18.478999999999999</v>
      </c>
      <c r="AHH43" s="5">
        <v>9.0640000000000001</v>
      </c>
      <c r="AHI43" s="5">
        <v>3.444</v>
      </c>
      <c r="AHJ43" s="5">
        <v>1.0840000000000001</v>
      </c>
      <c r="AHK43" s="5">
        <v>0.379</v>
      </c>
      <c r="AHL43" s="5">
        <v>19.140999999999998</v>
      </c>
      <c r="AHM43" s="5">
        <v>25.792000000000002</v>
      </c>
      <c r="AHN43" s="5">
        <v>27.992999999999999</v>
      </c>
      <c r="AHO43" s="5">
        <v>105.982</v>
      </c>
      <c r="AHP43" s="5">
        <v>237.44300000000001</v>
      </c>
      <c r="AHQ43" s="5">
        <v>479.928</v>
      </c>
      <c r="AHR43" s="5">
        <v>148.36799999999999</v>
      </c>
      <c r="AHS43" s="5">
        <v>229.81100000000001</v>
      </c>
      <c r="AHT43" s="5">
        <v>386.00900000000001</v>
      </c>
      <c r="AHU43" s="5">
        <v>144.202</v>
      </c>
      <c r="AHV43" s="5">
        <v>210.16300000000001</v>
      </c>
      <c r="AHW43" s="5">
        <v>314.661</v>
      </c>
      <c r="AHX43" s="25">
        <v>2.4252406781586302</v>
      </c>
      <c r="AHY43" s="25">
        <v>1.3191150995370999</v>
      </c>
      <c r="AHZ43" s="25">
        <v>0.161162070826115</v>
      </c>
      <c r="AIA43" s="25">
        <v>3.6148785179676999</v>
      </c>
      <c r="AIB43" s="25">
        <v>1.61260152369252</v>
      </c>
      <c r="AIC43" s="25">
        <v>8.7985275744930397E-2</v>
      </c>
      <c r="AID43" s="25">
        <v>9.4958929897952</v>
      </c>
      <c r="AIE43" s="25">
        <v>4.9180811759709204</v>
      </c>
      <c r="AIF43" s="25">
        <v>0.28148065548177997</v>
      </c>
      <c r="AIG43" s="25">
        <v>20.460519912229099</v>
      </c>
      <c r="AIH43" s="25">
        <v>14.4923470586777</v>
      </c>
      <c r="AII43" s="25">
        <v>3.6739373649396598</v>
      </c>
      <c r="AIJ43" s="25">
        <v>3.00229551769965</v>
      </c>
      <c r="AIK43" s="25">
        <v>2.0103902380089398</v>
      </c>
      <c r="AIL43" s="25">
        <v>0.37453183520599298</v>
      </c>
      <c r="AIM43" s="25">
        <v>3.40049586199672</v>
      </c>
      <c r="AIN43" s="25">
        <v>1.9203128819359601</v>
      </c>
      <c r="AIO43" s="25">
        <v>0.30533924642944399</v>
      </c>
      <c r="AIP43" s="25">
        <v>7.3333453501629</v>
      </c>
      <c r="AIQ43" s="25">
        <v>4.13555434385857</v>
      </c>
      <c r="AIR43" s="25">
        <v>0.50008787306622904</v>
      </c>
      <c r="AIS43" s="25">
        <v>19.907613690161199</v>
      </c>
      <c r="AIT43" s="25">
        <v>13.412549778607</v>
      </c>
      <c r="AIU43" s="25">
        <v>2.82397866830043</v>
      </c>
      <c r="AIV43" s="31">
        <v>54.2989682476206</v>
      </c>
      <c r="AIW43" s="25">
        <v>55.466636923849101</v>
      </c>
      <c r="AIX43" s="25">
        <v>55.707743283456097</v>
      </c>
      <c r="AIY43" s="25">
        <v>58.656000869199097</v>
      </c>
      <c r="AIZ43" s="25">
        <v>61.922371052126998</v>
      </c>
      <c r="AJA43" s="26">
        <v>64.769283201674796</v>
      </c>
      <c r="AJB43" s="25">
        <v>84.165561938429803</v>
      </c>
      <c r="AJC43" s="25">
        <v>80.288558214357494</v>
      </c>
      <c r="AJD43" s="25">
        <v>79.508258827095005</v>
      </c>
      <c r="AJE43" s="25">
        <v>70.485540299613305</v>
      </c>
      <c r="AJF43" s="25">
        <v>61.4925241086437</v>
      </c>
      <c r="AJG43" s="25">
        <v>54.394174301151097</v>
      </c>
      <c r="AJH43" s="25">
        <v>54.356199179977096</v>
      </c>
      <c r="AJI43" s="25">
        <v>43.208074630093002</v>
      </c>
      <c r="AJJ43" s="25">
        <v>42.031306380859498</v>
      </c>
      <c r="AJK43" s="25">
        <v>40.2921985660575</v>
      </c>
      <c r="AJL43" s="25">
        <v>37.8689508810142</v>
      </c>
      <c r="AJM43" s="25">
        <v>29.875138818020801</v>
      </c>
      <c r="AJN43" s="25">
        <v>15.743284992888899</v>
      </c>
      <c r="AJO43" s="25">
        <v>16.866704867510201</v>
      </c>
      <c r="AJP43" s="25">
        <v>18.103189949509002</v>
      </c>
      <c r="AJQ43" s="25">
        <v>19.3019687424163</v>
      </c>
      <c r="AJR43" s="25">
        <v>21.106294281093302</v>
      </c>
      <c r="AJS43" s="25">
        <v>24.208151706434599</v>
      </c>
      <c r="AJT43" s="25">
        <v>27.104292247935199</v>
      </c>
      <c r="AJU43" s="25">
        <v>29.616815504504601</v>
      </c>
      <c r="AJV43" s="25">
        <v>33.060092486124297</v>
      </c>
      <c r="AJW43" s="25">
        <v>37.895423019790996</v>
      </c>
      <c r="AJX43" s="25">
        <v>43.184183737457097</v>
      </c>
      <c r="AJY43" s="25">
        <v>47.333865482863999</v>
      </c>
      <c r="AJZ43" s="25">
        <v>51.134087717263398</v>
      </c>
      <c r="AKA43" s="25">
        <v>53.918672595270301</v>
      </c>
      <c r="AKB43" s="25">
        <v>55.556568449443603</v>
      </c>
      <c r="AKC43" s="25">
        <v>56.189236035732598</v>
      </c>
      <c r="AKD43" s="25">
        <v>56.114395745405901</v>
      </c>
      <c r="AKE43" s="25">
        <v>55.758308520105302</v>
      </c>
      <c r="AKF43" s="25">
        <v>55.209775542127602</v>
      </c>
      <c r="AKG43" s="25">
        <v>51.925121139749002</v>
      </c>
      <c r="AKH43" s="25">
        <v>41.348114169215101</v>
      </c>
      <c r="AKI43" s="25">
        <v>40.176720911576901</v>
      </c>
      <c r="AKJ43" s="25">
        <v>38.272984611349102</v>
      </c>
      <c r="AKK43" s="25">
        <v>35.464196289780602</v>
      </c>
      <c r="AKL43" s="25">
        <v>28.188762493621901</v>
      </c>
      <c r="AKM43" s="25">
        <v>14.916079167843501</v>
      </c>
      <c r="AKN43" s="25">
        <v>15.699726794126301</v>
      </c>
      <c r="AKO43" s="25">
        <v>16.108349324005498</v>
      </c>
      <c r="AKP43" s="25">
        <v>15.946182993871901</v>
      </c>
      <c r="AKQ43" s="25">
        <v>15.4030405364822</v>
      </c>
      <c r="AKR43" s="25">
        <v>14.915436504751501</v>
      </c>
      <c r="AKS43" s="25">
        <v>14.3795332291145</v>
      </c>
      <c r="AKT43" s="25">
        <v>14.0720773204899</v>
      </c>
      <c r="AKU43" s="25">
        <v>14.2052647436039</v>
      </c>
      <c r="AKV43" s="25">
        <v>14.641701468595301</v>
      </c>
      <c r="AKW43" s="25">
        <v>15.118936044698099</v>
      </c>
      <c r="AKX43" s="25">
        <v>15.458604916015799</v>
      </c>
      <c r="AKY43" s="25">
        <v>15.813767592913401</v>
      </c>
      <c r="AKZ43" s="25">
        <v>16.187564221448099</v>
      </c>
      <c r="ALA43" s="25">
        <v>16.5817844846421</v>
      </c>
      <c r="ALB43" s="25">
        <v>16.966546619040301</v>
      </c>
      <c r="ALC43" s="25">
        <v>17.300648834645902</v>
      </c>
      <c r="ALD43" s="25">
        <v>17.553497069348101</v>
      </c>
      <c r="ALE43" s="25">
        <v>17.738156719659798</v>
      </c>
      <c r="ALF43" s="25">
        <v>2.4310780402280598</v>
      </c>
      <c r="ALG43" s="25">
        <v>1.8599604608778899</v>
      </c>
      <c r="ALH43" s="25">
        <v>1.85458546928259</v>
      </c>
      <c r="ALI43" s="25">
        <v>2.0192139547084</v>
      </c>
      <c r="ALJ43" s="25">
        <v>2.4047545912336101</v>
      </c>
      <c r="ALK43" s="25">
        <v>1.68637632439896</v>
      </c>
      <c r="ALL43" s="25">
        <v>0.82720582504537599</v>
      </c>
      <c r="ALM43" s="25">
        <v>1.1669780733838799</v>
      </c>
      <c r="ALN43" s="25">
        <v>1.9948406255034401</v>
      </c>
      <c r="ALO43" s="25">
        <v>3.3557857485444198</v>
      </c>
      <c r="ALP43" s="25">
        <v>5.7032537446111</v>
      </c>
      <c r="ALQ43" s="25">
        <v>9.2927152016830998</v>
      </c>
      <c r="ALR43" s="25">
        <v>12.7247590188207</v>
      </c>
      <c r="ALS43" s="25">
        <v>15.5447381840146</v>
      </c>
      <c r="ALT43" s="25">
        <v>18.854827742520399</v>
      </c>
      <c r="ALU43" s="25">
        <v>23.253721551195699</v>
      </c>
      <c r="ALV43" s="25">
        <v>28.065247692759002</v>
      </c>
      <c r="ALW43" s="25">
        <v>31.875260566848201</v>
      </c>
      <c r="ALX43" s="25">
        <v>35.320320124349998</v>
      </c>
      <c r="ALY43" s="25">
        <v>37.731108373822202</v>
      </c>
      <c r="ALZ43" s="25">
        <v>38.974783964801503</v>
      </c>
      <c r="AMA43" s="25">
        <v>39.222689416692397</v>
      </c>
      <c r="AMB43" s="25">
        <v>38.813746910760003</v>
      </c>
      <c r="AMC43" s="25">
        <v>38.204811450757198</v>
      </c>
      <c r="AMD43" s="25">
        <v>37.471618822467804</v>
      </c>
    </row>
    <row r="44" spans="1:1018">
      <c r="A44" s="6" t="s">
        <v>99</v>
      </c>
      <c r="B44" s="5">
        <v>5193.5829999999996</v>
      </c>
      <c r="C44" s="5">
        <v>5555.3159999999998</v>
      </c>
      <c r="D44" s="5">
        <v>5948.2870000000003</v>
      </c>
      <c r="E44" s="5">
        <v>6362.2690000000002</v>
      </c>
      <c r="F44" s="5">
        <v>6783.25</v>
      </c>
      <c r="G44" s="5">
        <v>7199.8329999999996</v>
      </c>
      <c r="H44" s="5">
        <v>7608.8230000000003</v>
      </c>
      <c r="I44" s="5">
        <v>8008.991</v>
      </c>
      <c r="J44" s="5">
        <v>8393.3829999999998</v>
      </c>
      <c r="K44" s="5">
        <v>8754.4940000000006</v>
      </c>
      <c r="L44" s="5">
        <v>9087.1209999999992</v>
      </c>
      <c r="M44" s="5">
        <v>9390.8909999999996</v>
      </c>
      <c r="N44" s="5">
        <v>9667.2839999999997</v>
      </c>
      <c r="O44" s="5">
        <v>9916.0769999999993</v>
      </c>
      <c r="P44" s="5">
        <v>10137.866</v>
      </c>
      <c r="Q44" s="5">
        <v>10335.541999999999</v>
      </c>
      <c r="R44" s="5">
        <v>10505.86</v>
      </c>
      <c r="S44" s="5">
        <v>10655.412</v>
      </c>
      <c r="T44" s="5">
        <v>10808.963</v>
      </c>
      <c r="U44" s="5">
        <v>10999.071</v>
      </c>
      <c r="V44" s="5">
        <v>11248.492</v>
      </c>
      <c r="W44" s="5">
        <v>11568.767</v>
      </c>
      <c r="X44" s="5">
        <v>11952.63</v>
      </c>
      <c r="Y44" s="5">
        <v>12380.768</v>
      </c>
      <c r="Z44" s="5">
        <v>12823.919</v>
      </c>
      <c r="AA44" s="5">
        <v>13260.921</v>
      </c>
      <c r="AB44" s="5">
        <v>13683.609</v>
      </c>
      <c r="AC44" s="5">
        <v>14098.635</v>
      </c>
      <c r="AD44" s="5">
        <v>14517.099</v>
      </c>
      <c r="AE44" s="5">
        <v>14956.361999999999</v>
      </c>
      <c r="AF44" s="5">
        <v>15427.491</v>
      </c>
      <c r="AG44" s="5">
        <v>15932.439</v>
      </c>
      <c r="AH44" s="5">
        <v>16461.89</v>
      </c>
      <c r="AI44" s="5">
        <v>17001.885999999999</v>
      </c>
      <c r="AJ44" s="5">
        <v>17533.215</v>
      </c>
      <c r="AK44" s="5">
        <v>18040.933000000001</v>
      </c>
      <c r="AL44" s="5">
        <v>18521.330000000002</v>
      </c>
      <c r="AM44" s="5">
        <v>18975.12</v>
      </c>
      <c r="AN44" s="5">
        <v>19397.335999999999</v>
      </c>
      <c r="AO44" s="5">
        <v>19783.531999999999</v>
      </c>
      <c r="AP44" s="5">
        <v>20131.308000000001</v>
      </c>
      <c r="AQ44" s="5">
        <v>20437.083999999999</v>
      </c>
      <c r="AR44" s="5">
        <v>20702.763999999999</v>
      </c>
      <c r="AS44" s="5">
        <v>20938.722000000002</v>
      </c>
      <c r="AT44" s="5">
        <v>21159.528999999999</v>
      </c>
      <c r="AU44" s="5">
        <v>21376.098000000002</v>
      </c>
      <c r="AV44" s="5">
        <v>21592.035</v>
      </c>
      <c r="AW44" s="5">
        <v>21805.475999999999</v>
      </c>
      <c r="AX44" s="5">
        <v>22015.24</v>
      </c>
      <c r="AY44" s="5">
        <v>22218.187999999998</v>
      </c>
      <c r="AZ44" s="5">
        <v>22411.98</v>
      </c>
      <c r="BA44" s="5">
        <v>22597.52</v>
      </c>
      <c r="BB44" s="5">
        <v>22776.116999999998</v>
      </c>
      <c r="BC44" s="5">
        <v>22946.198</v>
      </c>
      <c r="BD44" s="5">
        <v>23105.574000000001</v>
      </c>
      <c r="BE44" s="5">
        <v>23252.826000000001</v>
      </c>
      <c r="BF44" s="5">
        <v>23387.311000000002</v>
      </c>
      <c r="BG44" s="5">
        <v>23509.907999999999</v>
      </c>
      <c r="BH44" s="5">
        <v>23622.581999999999</v>
      </c>
      <c r="BI44" s="5">
        <v>23728.129000000001</v>
      </c>
      <c r="BJ44" s="5">
        <v>23828.616000000002</v>
      </c>
      <c r="BK44" s="5">
        <v>23924.694</v>
      </c>
      <c r="BL44" s="5">
        <v>24015.922999999999</v>
      </c>
      <c r="BM44" s="5">
        <v>24101.948</v>
      </c>
      <c r="BN44" s="5">
        <v>24182.047999999999</v>
      </c>
      <c r="BO44" s="5">
        <v>24255.656999999999</v>
      </c>
      <c r="BP44" s="5">
        <v>24322.859</v>
      </c>
      <c r="BQ44" s="5">
        <v>24383.855</v>
      </c>
      <c r="BR44" s="5">
        <v>24438.288</v>
      </c>
      <c r="BS44" s="5">
        <v>24485.703000000001</v>
      </c>
      <c r="BT44" s="5">
        <v>24525.788</v>
      </c>
      <c r="BU44" s="5">
        <v>24558.473999999998</v>
      </c>
      <c r="BV44" s="5">
        <v>24583.875</v>
      </c>
      <c r="BW44" s="5">
        <v>24602.062000000002</v>
      </c>
      <c r="BX44" s="5">
        <v>24613.191999999999</v>
      </c>
      <c r="BY44" s="5">
        <v>24617.43</v>
      </c>
      <c r="BZ44" s="5">
        <v>24614.938999999998</v>
      </c>
      <c r="CA44" s="5">
        <v>24605.935000000001</v>
      </c>
      <c r="CB44" s="5">
        <v>24590.661</v>
      </c>
      <c r="CC44" s="5">
        <v>24569.414000000001</v>
      </c>
      <c r="CD44" s="5">
        <v>24542.532999999999</v>
      </c>
      <c r="CE44" s="5">
        <v>24510.294999999998</v>
      </c>
      <c r="CF44" s="5">
        <v>24473.109</v>
      </c>
      <c r="CG44" s="5">
        <v>24431.598000000002</v>
      </c>
      <c r="CH44" s="5">
        <v>24386.54</v>
      </c>
      <c r="CI44" s="5">
        <v>24338.574000000001</v>
      </c>
      <c r="CJ44" s="5">
        <v>24288.098000000002</v>
      </c>
      <c r="CK44" s="5">
        <v>24235.449000000001</v>
      </c>
      <c r="CL44" s="5">
        <v>24181.154999999999</v>
      </c>
      <c r="CM44" s="5">
        <v>24125.751</v>
      </c>
      <c r="CN44" s="5">
        <v>24069.696</v>
      </c>
      <c r="CO44" s="5">
        <v>24013.303</v>
      </c>
      <c r="CP44" s="5">
        <v>23956.760999999999</v>
      </c>
      <c r="CQ44" s="5">
        <v>23900.258000000002</v>
      </c>
      <c r="CR44" s="5">
        <v>23843.886999999999</v>
      </c>
      <c r="CS44" s="5">
        <v>23787.725999999999</v>
      </c>
      <c r="CT44" s="5">
        <v>23731.876</v>
      </c>
      <c r="CU44" s="5">
        <v>23676.383000000002</v>
      </c>
      <c r="CV44" s="5">
        <v>23621.177</v>
      </c>
      <c r="CW44" s="5">
        <v>23566.083999999999</v>
      </c>
      <c r="CX44" s="5">
        <v>23510.974999999999</v>
      </c>
      <c r="CY44" s="5">
        <v>23455.800999999999</v>
      </c>
      <c r="CZ44" s="5">
        <v>23400.496999999999</v>
      </c>
      <c r="DA44" s="5">
        <v>23344.825000000001</v>
      </c>
      <c r="DB44" s="5">
        <v>23288.5</v>
      </c>
      <c r="DC44" s="5">
        <v>23231.280999999999</v>
      </c>
      <c r="DD44" s="5">
        <v>23173.072</v>
      </c>
      <c r="DE44" s="5">
        <v>23113.811000000002</v>
      </c>
      <c r="DF44" s="5">
        <v>23053.382000000001</v>
      </c>
      <c r="DG44" s="5">
        <v>22991.665000000001</v>
      </c>
      <c r="DH44" s="5">
        <v>22928.579000000002</v>
      </c>
      <c r="DI44" s="5">
        <v>22864.072</v>
      </c>
      <c r="DJ44" s="5">
        <v>22798.170999999998</v>
      </c>
      <c r="DK44" s="5">
        <v>22730.883000000002</v>
      </c>
      <c r="DL44" s="5">
        <v>22662.264999999999</v>
      </c>
      <c r="DM44" s="5">
        <v>22592.413</v>
      </c>
      <c r="DN44" s="5">
        <v>22521.383999999998</v>
      </c>
      <c r="DO44" s="5">
        <v>22449.277999999998</v>
      </c>
      <c r="DP44" s="5">
        <v>22376.2</v>
      </c>
      <c r="DQ44" s="5">
        <v>22302.257000000001</v>
      </c>
      <c r="DR44" s="5">
        <v>22227.577000000001</v>
      </c>
      <c r="DS44" s="5">
        <v>4497.8879999999999</v>
      </c>
      <c r="DT44" s="5">
        <v>4756.4549999999999</v>
      </c>
      <c r="DU44" s="5">
        <v>5040.5640000000003</v>
      </c>
      <c r="DV44" s="5">
        <v>5338.8630000000003</v>
      </c>
      <c r="DW44" s="5">
        <v>5635.5860000000002</v>
      </c>
      <c r="DX44" s="5">
        <v>5919.165</v>
      </c>
      <c r="DY44" s="5">
        <v>6185.3440000000001</v>
      </c>
      <c r="DZ44" s="5">
        <v>6436.6719999999996</v>
      </c>
      <c r="EA44" s="5">
        <v>6676.6989999999996</v>
      </c>
      <c r="EB44" s="5">
        <v>6911.7950000000001</v>
      </c>
      <c r="EC44" s="5">
        <v>7146.665</v>
      </c>
      <c r="ED44" s="5">
        <v>7381.8040000000001</v>
      </c>
      <c r="EE44" s="5">
        <v>7615.402</v>
      </c>
      <c r="EF44" s="5">
        <v>7847.22</v>
      </c>
      <c r="EG44" s="5">
        <v>8076.6090000000004</v>
      </c>
      <c r="EH44" s="5">
        <v>8303.2479999999996</v>
      </c>
      <c r="EI44" s="5">
        <v>8527.9830000000002</v>
      </c>
      <c r="EJ44" s="5">
        <v>8751.7260000000006</v>
      </c>
      <c r="EK44" s="5">
        <v>8974.3379999999997</v>
      </c>
      <c r="EL44" s="5">
        <v>9195.4599999999991</v>
      </c>
      <c r="EM44" s="5">
        <v>9415.348</v>
      </c>
      <c r="EN44" s="5">
        <v>9633.8790000000008</v>
      </c>
      <c r="EO44" s="5">
        <v>9852.6919999999991</v>
      </c>
      <c r="EP44" s="5">
        <v>10075.877</v>
      </c>
      <c r="EQ44" s="5">
        <v>10308.767</v>
      </c>
      <c r="ER44" s="5">
        <v>10555.254000000001</v>
      </c>
      <c r="ES44" s="5">
        <v>10814.704</v>
      </c>
      <c r="ET44" s="5">
        <v>11085.954</v>
      </c>
      <c r="EU44" s="5">
        <v>11371.436</v>
      </c>
      <c r="EV44" s="5">
        <v>11673.941000000001</v>
      </c>
      <c r="EW44" s="5">
        <v>11993.977000000001</v>
      </c>
      <c r="EX44" s="5">
        <v>12335.152</v>
      </c>
      <c r="EY44" s="5">
        <v>12693.016</v>
      </c>
      <c r="EZ44" s="5">
        <v>13050.172</v>
      </c>
      <c r="FA44" s="5">
        <v>13383.388000000001</v>
      </c>
      <c r="FB44" s="5">
        <v>13676.743</v>
      </c>
      <c r="FC44" s="5">
        <v>13922.112999999999</v>
      </c>
      <c r="FD44" s="5">
        <v>14126.063</v>
      </c>
      <c r="FE44" s="5">
        <v>14305.421</v>
      </c>
      <c r="FF44" s="5">
        <v>14484.996999999999</v>
      </c>
      <c r="FG44" s="5">
        <v>14682.558999999999</v>
      </c>
      <c r="FH44" s="5">
        <v>14903.596</v>
      </c>
      <c r="FI44" s="5">
        <v>15142.148999999999</v>
      </c>
      <c r="FJ44" s="5">
        <v>15390.7</v>
      </c>
      <c r="FK44" s="5">
        <v>15637.204</v>
      </c>
      <c r="FL44" s="5">
        <v>15872.824000000001</v>
      </c>
      <c r="FM44" s="5">
        <v>16096.021000000001</v>
      </c>
      <c r="FN44" s="5">
        <v>16309.843000000001</v>
      </c>
      <c r="FO44" s="5">
        <v>16515.413</v>
      </c>
      <c r="FP44" s="5">
        <v>16715.009999999998</v>
      </c>
      <c r="FQ44" s="5">
        <v>16910.356</v>
      </c>
      <c r="FR44" s="5">
        <v>17101.367999999999</v>
      </c>
      <c r="FS44" s="5">
        <v>17287.371999999999</v>
      </c>
      <c r="FT44" s="5">
        <v>17468.859</v>
      </c>
      <c r="FU44" s="5">
        <v>17646.425999999999</v>
      </c>
      <c r="FV44" s="5">
        <v>17820.55</v>
      </c>
      <c r="FW44" s="5">
        <v>17991.413</v>
      </c>
      <c r="FX44" s="5">
        <v>18159.058000000001</v>
      </c>
      <c r="FY44" s="5">
        <v>18323.679</v>
      </c>
      <c r="FZ44" s="5">
        <v>18485.442999999999</v>
      </c>
      <c r="GA44" s="5">
        <v>18644.413</v>
      </c>
      <c r="GB44" s="5">
        <v>18800.57</v>
      </c>
      <c r="GC44" s="5">
        <v>18953.814999999999</v>
      </c>
      <c r="GD44" s="5">
        <v>19103.870999999999</v>
      </c>
      <c r="GE44" s="5">
        <v>19250.446</v>
      </c>
      <c r="GF44" s="5">
        <v>19393.174999999999</v>
      </c>
      <c r="GG44" s="5">
        <v>19531.917000000001</v>
      </c>
      <c r="GH44" s="5">
        <v>19666.348999999998</v>
      </c>
      <c r="GI44" s="5">
        <v>19795.804</v>
      </c>
      <c r="GJ44" s="5">
        <v>19919.475999999999</v>
      </c>
      <c r="GK44" s="5">
        <v>20036.696</v>
      </c>
      <c r="GL44" s="5">
        <v>20147.133999999998</v>
      </c>
      <c r="GM44" s="5">
        <v>20250.669000000002</v>
      </c>
      <c r="GN44" s="5">
        <v>20346.973000000002</v>
      </c>
      <c r="GO44" s="5">
        <v>20435.781999999999</v>
      </c>
      <c r="GP44" s="5">
        <v>20516.907999999999</v>
      </c>
      <c r="GQ44" s="5">
        <v>20590.252</v>
      </c>
      <c r="GR44" s="5">
        <v>20655.813999999998</v>
      </c>
      <c r="GS44" s="5">
        <v>20713.606</v>
      </c>
      <c r="GT44" s="5">
        <v>20763.690999999999</v>
      </c>
      <c r="GU44" s="5">
        <v>20806.239000000001</v>
      </c>
      <c r="GV44" s="5">
        <v>20841.361000000001</v>
      </c>
      <c r="GW44" s="5">
        <v>20869.348999999998</v>
      </c>
      <c r="GX44" s="5">
        <v>20890.665000000001</v>
      </c>
      <c r="GY44" s="5">
        <v>20905.897000000001</v>
      </c>
      <c r="GZ44" s="5">
        <v>20915.613000000001</v>
      </c>
      <c r="HA44" s="5">
        <v>20920.153999999999</v>
      </c>
      <c r="HB44" s="5">
        <v>20919.87</v>
      </c>
      <c r="HC44" s="5">
        <v>20915.416000000001</v>
      </c>
      <c r="HD44" s="5">
        <v>20907.512999999999</v>
      </c>
      <c r="HE44" s="5">
        <v>20896.769</v>
      </c>
      <c r="HF44" s="5">
        <v>20883.580000000002</v>
      </c>
      <c r="HG44" s="5">
        <v>20868.25</v>
      </c>
      <c r="HH44" s="5">
        <v>20851.145</v>
      </c>
      <c r="HI44" s="5">
        <v>20832.592000000001</v>
      </c>
      <c r="HJ44" s="5">
        <v>20812.877</v>
      </c>
      <c r="HK44" s="5">
        <v>20792.235000000001</v>
      </c>
      <c r="HL44" s="5">
        <v>20770.843000000001</v>
      </c>
      <c r="HM44" s="5">
        <v>20748.84</v>
      </c>
      <c r="HN44" s="5">
        <v>20726.274000000001</v>
      </c>
      <c r="HO44" s="5">
        <v>20703.201000000001</v>
      </c>
      <c r="HP44" s="5">
        <v>20679.685000000001</v>
      </c>
      <c r="HQ44" s="5">
        <v>20655.735000000001</v>
      </c>
      <c r="HR44" s="5">
        <v>20631.251</v>
      </c>
      <c r="HS44" s="5">
        <v>20606.046999999999</v>
      </c>
      <c r="HT44" s="5">
        <v>20579.983</v>
      </c>
      <c r="HU44" s="5">
        <v>20552.990000000002</v>
      </c>
      <c r="HV44" s="5">
        <v>20524.996999999999</v>
      </c>
      <c r="HW44" s="5">
        <v>20495.808000000001</v>
      </c>
      <c r="HX44" s="5">
        <v>20465.2</v>
      </c>
      <c r="HY44" s="5">
        <v>20432.973000000002</v>
      </c>
      <c r="HZ44" s="5">
        <v>20398.991000000002</v>
      </c>
      <c r="IA44" s="5">
        <v>20363.182000000001</v>
      </c>
      <c r="IB44" s="5">
        <v>20325.492999999999</v>
      </c>
      <c r="IC44" s="5">
        <v>20285.883999999998</v>
      </c>
      <c r="ID44" s="5">
        <v>20244.311000000002</v>
      </c>
      <c r="IE44" s="5">
        <v>20200.694</v>
      </c>
      <c r="IF44" s="5">
        <v>20154.932000000001</v>
      </c>
      <c r="IG44" s="5">
        <v>20106.911</v>
      </c>
      <c r="IH44" s="5">
        <v>20056.472000000002</v>
      </c>
      <c r="II44" s="5">
        <v>20003.435000000001</v>
      </c>
      <c r="IJ44" s="5">
        <v>9691.4709999999995</v>
      </c>
      <c r="IK44" s="5">
        <v>10311.771000000001</v>
      </c>
      <c r="IL44" s="5">
        <v>10988.851000000001</v>
      </c>
      <c r="IM44" s="5">
        <v>11701.132</v>
      </c>
      <c r="IN44" s="5">
        <v>12418.835999999999</v>
      </c>
      <c r="IO44" s="5">
        <v>13118.998</v>
      </c>
      <c r="IP44" s="5">
        <v>13794.166999999999</v>
      </c>
      <c r="IQ44" s="5">
        <v>14445.663</v>
      </c>
      <c r="IR44" s="5">
        <v>15070.082</v>
      </c>
      <c r="IS44" s="5">
        <v>15666.289000000001</v>
      </c>
      <c r="IT44" s="5">
        <v>16233.786</v>
      </c>
      <c r="IU44" s="5">
        <v>16772.695</v>
      </c>
      <c r="IV44" s="5">
        <v>17282.686000000002</v>
      </c>
      <c r="IW44" s="5">
        <v>17763.296999999999</v>
      </c>
      <c r="IX44" s="5">
        <v>18214.474999999999</v>
      </c>
      <c r="IY44" s="5">
        <v>18638.79</v>
      </c>
      <c r="IZ44" s="5">
        <v>19033.843000000001</v>
      </c>
      <c r="JA44" s="5">
        <v>19407.137999999999</v>
      </c>
      <c r="JB44" s="5">
        <v>19783.300999999999</v>
      </c>
      <c r="JC44" s="5">
        <v>20194.530999999999</v>
      </c>
      <c r="JD44" s="5">
        <v>20663.84</v>
      </c>
      <c r="JE44" s="5">
        <v>21202.646000000001</v>
      </c>
      <c r="JF44" s="5">
        <v>21805.322</v>
      </c>
      <c r="JG44" s="5">
        <v>22456.645</v>
      </c>
      <c r="JH44" s="5">
        <v>23132.686000000002</v>
      </c>
      <c r="JI44" s="5">
        <v>23816.174999999999</v>
      </c>
      <c r="JJ44" s="5">
        <v>24498.312999999998</v>
      </c>
      <c r="JK44" s="5">
        <v>25184.589</v>
      </c>
      <c r="JL44" s="5">
        <v>25888.535</v>
      </c>
      <c r="JM44" s="5">
        <v>26630.303</v>
      </c>
      <c r="JN44" s="5">
        <v>27421.468000000001</v>
      </c>
      <c r="JO44" s="5">
        <v>28267.591</v>
      </c>
      <c r="JP44" s="5">
        <v>29154.905999999999</v>
      </c>
      <c r="JQ44" s="5">
        <v>30052.058000000001</v>
      </c>
      <c r="JR44" s="5">
        <v>30916.602999999999</v>
      </c>
      <c r="JS44" s="5">
        <v>31717.675999999999</v>
      </c>
      <c r="JT44" s="5">
        <v>32443.442999999999</v>
      </c>
      <c r="JU44" s="5">
        <v>33101.182999999997</v>
      </c>
      <c r="JV44" s="5">
        <v>33702.756999999998</v>
      </c>
      <c r="JW44" s="5">
        <v>34268.529000000002</v>
      </c>
      <c r="JX44" s="5">
        <v>34813.866999999998</v>
      </c>
      <c r="JY44" s="5">
        <v>35340.68</v>
      </c>
      <c r="JZ44" s="5">
        <v>35844.913</v>
      </c>
      <c r="KA44" s="5">
        <v>36329.421999999999</v>
      </c>
      <c r="KB44" s="5">
        <v>36796.733</v>
      </c>
      <c r="KC44" s="5">
        <v>37248.921999999999</v>
      </c>
      <c r="KD44" s="5">
        <v>37688.055999999997</v>
      </c>
      <c r="KE44" s="5">
        <v>38115.319000000003</v>
      </c>
      <c r="KF44" s="5">
        <v>38530.652999999998</v>
      </c>
      <c r="KG44" s="5">
        <v>38933.197999999997</v>
      </c>
      <c r="KH44" s="5">
        <v>39322.336000000003</v>
      </c>
      <c r="KI44" s="5">
        <v>39698.887999999999</v>
      </c>
      <c r="KJ44" s="5">
        <v>40063.489000000001</v>
      </c>
      <c r="KK44" s="5">
        <v>40415.057000000001</v>
      </c>
      <c r="KL44" s="5">
        <v>40752</v>
      </c>
      <c r="KM44" s="5">
        <v>41073.375999999997</v>
      </c>
      <c r="KN44" s="5">
        <v>41378.724000000002</v>
      </c>
      <c r="KO44" s="5">
        <v>41668.966</v>
      </c>
      <c r="KP44" s="5">
        <v>41946.260999999999</v>
      </c>
      <c r="KQ44" s="5">
        <v>42213.572</v>
      </c>
      <c r="KR44" s="5">
        <v>42473.029000000002</v>
      </c>
      <c r="KS44" s="5">
        <v>42725.264000000003</v>
      </c>
      <c r="KT44" s="5">
        <v>42969.737999999998</v>
      </c>
      <c r="KU44" s="5">
        <v>43205.819000000003</v>
      </c>
      <c r="KV44" s="5">
        <v>43432.493999999999</v>
      </c>
      <c r="KW44" s="5">
        <v>43648.832000000002</v>
      </c>
      <c r="KX44" s="5">
        <v>43854.775999999998</v>
      </c>
      <c r="KY44" s="5">
        <v>44050.203999999998</v>
      </c>
      <c r="KZ44" s="5">
        <v>44234.091999999997</v>
      </c>
      <c r="LA44" s="5">
        <v>44405.178999999996</v>
      </c>
      <c r="LB44" s="5">
        <v>44562.483999999997</v>
      </c>
      <c r="LC44" s="5">
        <v>44705.608</v>
      </c>
      <c r="LD44" s="5">
        <v>44834.544000000002</v>
      </c>
      <c r="LE44" s="5">
        <v>44949.035000000003</v>
      </c>
      <c r="LF44" s="5">
        <v>45048.974000000002</v>
      </c>
      <c r="LG44" s="5">
        <v>45134.338000000003</v>
      </c>
      <c r="LH44" s="5">
        <v>45205.190999999999</v>
      </c>
      <c r="LI44" s="5">
        <v>45261.749000000003</v>
      </c>
      <c r="LJ44" s="5">
        <v>45304.267</v>
      </c>
      <c r="LK44" s="5">
        <v>45333.105000000003</v>
      </c>
      <c r="LL44" s="5">
        <v>45348.771999999997</v>
      </c>
      <c r="LM44" s="5">
        <v>45351.656000000003</v>
      </c>
      <c r="LN44" s="5">
        <v>45342.457999999999</v>
      </c>
      <c r="LO44" s="5">
        <v>45322.262999999999</v>
      </c>
      <c r="LP44" s="5">
        <v>45292.436999999998</v>
      </c>
      <c r="LQ44" s="5">
        <v>45254.186999999998</v>
      </c>
      <c r="LR44" s="5">
        <v>45208.252</v>
      </c>
      <c r="LS44" s="5">
        <v>45155.319000000003</v>
      </c>
      <c r="LT44" s="5">
        <v>45096.571000000004</v>
      </c>
      <c r="LU44" s="5">
        <v>45033.264000000003</v>
      </c>
      <c r="LV44" s="5">
        <v>44966.464999999997</v>
      </c>
      <c r="LW44" s="5">
        <v>44896.883000000002</v>
      </c>
      <c r="LX44" s="5">
        <v>44825.010999999999</v>
      </c>
      <c r="LY44" s="5">
        <v>44751.402999999998</v>
      </c>
      <c r="LZ44" s="5">
        <v>44676.478999999999</v>
      </c>
      <c r="MA44" s="5">
        <v>44600.603000000003</v>
      </c>
      <c r="MB44" s="5">
        <v>44524.110999999997</v>
      </c>
      <c r="MC44" s="5">
        <v>44447.226000000002</v>
      </c>
      <c r="MD44" s="5">
        <v>44370.017</v>
      </c>
      <c r="ME44" s="5">
        <v>44292.358</v>
      </c>
      <c r="MF44" s="5">
        <v>44214.175999999999</v>
      </c>
      <c r="MG44" s="5">
        <v>44135.485999999997</v>
      </c>
      <c r="MH44" s="5">
        <v>44056.232000000004</v>
      </c>
      <c r="MI44" s="5">
        <v>43976.076000000001</v>
      </c>
      <c r="MJ44" s="5">
        <v>43894.546999999999</v>
      </c>
      <c r="MK44" s="5">
        <v>43811.264000000003</v>
      </c>
      <c r="ML44" s="5">
        <v>43726.061999999998</v>
      </c>
      <c r="MM44" s="5">
        <v>43638.807999999997</v>
      </c>
      <c r="MN44" s="5">
        <v>43549.19</v>
      </c>
      <c r="MO44" s="5">
        <v>43456.864999999998</v>
      </c>
      <c r="MP44" s="5">
        <v>43361.552000000003</v>
      </c>
      <c r="MQ44" s="5">
        <v>43263.063000000002</v>
      </c>
      <c r="MR44" s="5">
        <v>43161.353000000003</v>
      </c>
      <c r="MS44" s="5">
        <v>43056.375999999997</v>
      </c>
      <c r="MT44" s="5">
        <v>42948.148999999998</v>
      </c>
      <c r="MU44" s="5">
        <v>42836.724000000002</v>
      </c>
      <c r="MV44" s="5">
        <v>42722.078000000001</v>
      </c>
      <c r="MW44" s="5">
        <v>42604.21</v>
      </c>
      <c r="MX44" s="5">
        <v>42483.110999999997</v>
      </c>
      <c r="MY44" s="5">
        <v>42358.728999999999</v>
      </c>
      <c r="MZ44" s="5">
        <v>42231.012000000002</v>
      </c>
      <c r="NA44" s="16">
        <v>6.056</v>
      </c>
      <c r="NB44" s="16">
        <v>4.2610000000000001</v>
      </c>
      <c r="NC44" s="16">
        <v>2.7629999999999999</v>
      </c>
      <c r="ND44" s="16">
        <v>2.0630000000000002</v>
      </c>
      <c r="NE44" s="16">
        <v>2.84</v>
      </c>
      <c r="NF44" s="16">
        <v>2.819</v>
      </c>
      <c r="NG44" s="16">
        <v>2.911</v>
      </c>
      <c r="NH44" s="16">
        <v>1.863</v>
      </c>
      <c r="NI44" s="16">
        <v>1.3520000000000001</v>
      </c>
      <c r="NJ44" s="16">
        <v>1.083</v>
      </c>
      <c r="NK44" s="16">
        <v>0.871</v>
      </c>
      <c r="NL44" s="16">
        <v>0.67</v>
      </c>
      <c r="NM44" s="16">
        <v>0.54600000000000004</v>
      </c>
      <c r="NN44" s="16">
        <v>0.41399999999999998</v>
      </c>
      <c r="NO44" s="16">
        <v>0.255</v>
      </c>
      <c r="NP44" s="16">
        <v>9.5000000000000001E-2</v>
      </c>
      <c r="NQ44" s="16">
        <v>-4.2000000000000003E-2</v>
      </c>
      <c r="NR44" s="16">
        <v>-0.128</v>
      </c>
      <c r="NS44" s="16">
        <v>-0.16300000000000001</v>
      </c>
      <c r="NT44" s="16">
        <v>-0.17399999999999999</v>
      </c>
      <c r="NU44" s="16">
        <v>-0.183</v>
      </c>
      <c r="NV44" s="16">
        <v>-0.20599999999999999</v>
      </c>
      <c r="NW44" s="16">
        <v>-0.24399999999999999</v>
      </c>
      <c r="NX44" s="182">
        <v>-0.28499999999999998</v>
      </c>
      <c r="NY44" s="16">
        <v>63.23</v>
      </c>
      <c r="NZ44" s="16">
        <v>66.430000000000007</v>
      </c>
      <c r="OA44" s="16">
        <v>68.45</v>
      </c>
      <c r="OB44" s="16">
        <v>70.27</v>
      </c>
      <c r="OC44" s="16">
        <v>71.569999999999993</v>
      </c>
      <c r="OD44" s="16">
        <v>72.14</v>
      </c>
      <c r="OE44" s="16">
        <v>73.11</v>
      </c>
      <c r="OF44" s="16">
        <v>73.709999999999994</v>
      </c>
      <c r="OG44" s="16">
        <v>74.47</v>
      </c>
      <c r="OH44" s="16">
        <v>75.23</v>
      </c>
      <c r="OI44" s="16">
        <v>75.97</v>
      </c>
      <c r="OJ44" s="16">
        <v>76.72</v>
      </c>
      <c r="OK44" s="16">
        <v>77.47</v>
      </c>
      <c r="OL44" s="16">
        <v>78.22</v>
      </c>
      <c r="OM44" s="16">
        <v>78.98</v>
      </c>
      <c r="ON44" s="16">
        <v>79.760000000000005</v>
      </c>
      <c r="OO44" s="16">
        <v>80.5</v>
      </c>
      <c r="OP44" s="16">
        <v>81.239999999999995</v>
      </c>
      <c r="OQ44" s="16">
        <v>81.97</v>
      </c>
      <c r="OR44" s="16">
        <v>82.66</v>
      </c>
      <c r="OS44" s="16">
        <v>83.28</v>
      </c>
      <c r="OT44" s="16">
        <v>83.86</v>
      </c>
      <c r="OU44" s="16">
        <v>84.38</v>
      </c>
      <c r="OV44" s="16">
        <v>84.84</v>
      </c>
      <c r="OW44" s="16">
        <v>66.47</v>
      </c>
      <c r="OX44" s="16">
        <v>69.53</v>
      </c>
      <c r="OY44" s="16">
        <v>72.22</v>
      </c>
      <c r="OZ44" s="16">
        <v>73.95</v>
      </c>
      <c r="PA44" s="16">
        <v>74.709999999999994</v>
      </c>
      <c r="PB44" s="16">
        <v>75.069999999999993</v>
      </c>
      <c r="PC44" s="16">
        <v>76.010000000000005</v>
      </c>
      <c r="PD44" s="16">
        <v>76.510000000000005</v>
      </c>
      <c r="PE44" s="16">
        <v>77.37</v>
      </c>
      <c r="PF44" s="16">
        <v>78.17</v>
      </c>
      <c r="PG44" s="16">
        <v>78.91</v>
      </c>
      <c r="PH44" s="16">
        <v>79.62</v>
      </c>
      <c r="PI44" s="16">
        <v>80.290000000000006</v>
      </c>
      <c r="PJ44" s="16">
        <v>80.930000000000007</v>
      </c>
      <c r="PK44" s="16">
        <v>81.55</v>
      </c>
      <c r="PL44" s="16">
        <v>82.16</v>
      </c>
      <c r="PM44" s="16">
        <v>82.75</v>
      </c>
      <c r="PN44" s="16">
        <v>83.31</v>
      </c>
      <c r="PO44" s="16">
        <v>83.87</v>
      </c>
      <c r="PP44" s="16">
        <v>84.43</v>
      </c>
      <c r="PQ44" s="16">
        <v>84.95</v>
      </c>
      <c r="PR44" s="16">
        <v>85.48</v>
      </c>
      <c r="PS44" s="16">
        <v>86.01</v>
      </c>
      <c r="PT44" s="16">
        <v>86.53</v>
      </c>
      <c r="PU44" s="16">
        <v>64.736999999999995</v>
      </c>
      <c r="PV44" s="16">
        <v>67.835999999999999</v>
      </c>
      <c r="PW44" s="16">
        <v>70.108999999999995</v>
      </c>
      <c r="PX44" s="16">
        <v>71.902000000000001</v>
      </c>
      <c r="PY44" s="16">
        <v>73.013999999999996</v>
      </c>
      <c r="PZ44" s="16">
        <v>73.460999999999999</v>
      </c>
      <c r="QA44" s="16">
        <v>74.382000000000005</v>
      </c>
      <c r="QB44" s="16">
        <v>74.900999999999996</v>
      </c>
      <c r="QC44" s="16">
        <v>75.686999999999998</v>
      </c>
      <c r="QD44" s="16">
        <v>76.400999999999996</v>
      </c>
      <c r="QE44" s="16">
        <v>77.096999999999994</v>
      </c>
      <c r="QF44" s="16">
        <v>77.822999999999993</v>
      </c>
      <c r="QG44" s="16">
        <v>78.566000000000003</v>
      </c>
      <c r="QH44" s="16">
        <v>79.322999999999993</v>
      </c>
      <c r="QI44" s="16">
        <v>80.066999999999993</v>
      </c>
      <c r="QJ44" s="16">
        <v>80.805999999999997</v>
      </c>
      <c r="QK44" s="16">
        <v>81.492000000000004</v>
      </c>
      <c r="QL44" s="16">
        <v>82.16</v>
      </c>
      <c r="QM44" s="16">
        <v>82.817999999999998</v>
      </c>
      <c r="QN44" s="16">
        <v>83.453999999999994</v>
      </c>
      <c r="QO44" s="16">
        <v>84.043999999999997</v>
      </c>
      <c r="QP44" s="16">
        <v>84.611999999999995</v>
      </c>
      <c r="QQ44" s="16">
        <v>85.147000000000006</v>
      </c>
      <c r="QR44" s="16">
        <v>85.638999999999996</v>
      </c>
      <c r="QS44" s="5">
        <v>59.045000000000002</v>
      </c>
      <c r="QT44" s="5">
        <v>42.768999999999998</v>
      </c>
      <c r="QU44" s="5">
        <v>30.035</v>
      </c>
      <c r="QV44" s="5">
        <v>21.751000000000001</v>
      </c>
      <c r="QW44" s="5">
        <v>16.318000000000001</v>
      </c>
      <c r="QX44" s="5">
        <v>12.195</v>
      </c>
      <c r="QY44" s="5">
        <v>8.6869999999999994</v>
      </c>
      <c r="QZ44" s="5">
        <v>6.3049999999999997</v>
      </c>
      <c r="RA44" s="5">
        <v>5.2949999999999999</v>
      </c>
      <c r="RB44" s="5">
        <v>4.6109999999999998</v>
      </c>
      <c r="RC44" s="5">
        <v>4.0890000000000004</v>
      </c>
      <c r="RD44" s="5">
        <v>3.661</v>
      </c>
      <c r="RE44" s="5">
        <v>3.3170000000000002</v>
      </c>
      <c r="RF44" s="5">
        <v>3.032</v>
      </c>
      <c r="RG44" s="5">
        <v>2.7919999999999998</v>
      </c>
      <c r="RH44" s="5">
        <v>2.5790000000000002</v>
      </c>
      <c r="RI44" s="5">
        <v>2.4049999999999998</v>
      </c>
      <c r="RJ44" s="5">
        <v>2.2879999999999998</v>
      </c>
      <c r="RK44" s="5">
        <v>2.181</v>
      </c>
      <c r="RL44" s="5">
        <v>2.085</v>
      </c>
      <c r="RM44" s="5">
        <v>2.0030000000000001</v>
      </c>
      <c r="RN44" s="5">
        <v>1.923</v>
      </c>
      <c r="RO44" s="5">
        <v>1.8460000000000001</v>
      </c>
      <c r="RP44" s="5">
        <v>1.7749999999999999</v>
      </c>
      <c r="RQ44" s="5">
        <v>79.683000000000007</v>
      </c>
      <c r="RR44" s="5">
        <v>54.825000000000003</v>
      </c>
      <c r="RS44" s="5">
        <v>36.781999999999996</v>
      </c>
      <c r="RT44" s="5">
        <v>25.858000000000001</v>
      </c>
      <c r="RU44" s="5">
        <v>19.084</v>
      </c>
      <c r="RV44" s="5">
        <v>14.191000000000001</v>
      </c>
      <c r="RW44" s="5">
        <v>10.163</v>
      </c>
      <c r="RX44" s="5">
        <v>7.3550000000000004</v>
      </c>
      <c r="RY44" s="5">
        <v>6.1970000000000001</v>
      </c>
      <c r="RZ44" s="5">
        <v>5.4089999999999998</v>
      </c>
      <c r="SA44" s="5">
        <v>4.8049999999999997</v>
      </c>
      <c r="SB44" s="5">
        <v>4.3070000000000004</v>
      </c>
      <c r="SC44" s="5">
        <v>3.9060000000000001</v>
      </c>
      <c r="SD44" s="5">
        <v>3.5720000000000001</v>
      </c>
      <c r="SE44" s="5">
        <v>3.3029999999999999</v>
      </c>
      <c r="SF44" s="5">
        <v>3.0649999999999999</v>
      </c>
      <c r="SG44" s="5">
        <v>2.8690000000000002</v>
      </c>
      <c r="SH44" s="5">
        <v>2.7309999999999999</v>
      </c>
      <c r="SI44" s="5">
        <v>2.6070000000000002</v>
      </c>
      <c r="SJ44" s="5">
        <v>2.4940000000000002</v>
      </c>
      <c r="SK44" s="5">
        <v>2.3959999999999999</v>
      </c>
      <c r="SL44" s="5">
        <v>2.302</v>
      </c>
      <c r="SM44" s="5">
        <v>2.2120000000000002</v>
      </c>
      <c r="SN44" s="5">
        <v>2.1269999999999998</v>
      </c>
      <c r="SO44" s="16">
        <v>7.0149999999999997</v>
      </c>
      <c r="SP44" s="16">
        <v>6.2169999999999996</v>
      </c>
      <c r="SQ44" s="16">
        <v>5.55</v>
      </c>
      <c r="SR44" s="16">
        <v>4.4000000000000004</v>
      </c>
      <c r="SS44" s="16">
        <v>3.65</v>
      </c>
      <c r="ST44" s="16">
        <v>3.2250000000000001</v>
      </c>
      <c r="SU44" s="16">
        <v>2.7250000000000001</v>
      </c>
      <c r="SV44" s="16">
        <v>2.34</v>
      </c>
      <c r="SW44" s="16">
        <v>2.1745999999999999</v>
      </c>
      <c r="SX44" s="16">
        <v>2.0375000000000001</v>
      </c>
      <c r="SY44" s="16">
        <v>1.9214</v>
      </c>
      <c r="SZ44" s="16">
        <v>1.8255999999999999</v>
      </c>
      <c r="TA44" s="16">
        <v>1.7513000000000001</v>
      </c>
      <c r="TB44" s="16">
        <v>1.7028000000000001</v>
      </c>
      <c r="TC44" s="16">
        <v>1.6658999999999999</v>
      </c>
      <c r="TD44" s="16">
        <v>1.6487000000000001</v>
      </c>
      <c r="TE44" s="16">
        <v>1.6419999999999999</v>
      </c>
      <c r="TF44" s="16">
        <v>1.6411</v>
      </c>
      <c r="TG44" s="16">
        <v>1.6473</v>
      </c>
      <c r="TH44" s="16">
        <v>1.6549</v>
      </c>
      <c r="TI44" s="16">
        <v>1.6649</v>
      </c>
      <c r="TJ44" s="16">
        <v>1.6719999999999999</v>
      </c>
      <c r="TK44" s="16">
        <v>1.6783999999999999</v>
      </c>
      <c r="TL44" s="16">
        <v>1.6878</v>
      </c>
      <c r="TM44" s="5">
        <v>1753.3320000000001</v>
      </c>
      <c r="TN44" s="5">
        <v>2474.7069999999999</v>
      </c>
      <c r="TO44" s="5">
        <v>1730.2539999999999</v>
      </c>
      <c r="TP44" s="5">
        <v>3440.0790000000002</v>
      </c>
      <c r="TQ44" s="5">
        <v>293.09899999999999</v>
      </c>
      <c r="TR44" s="5">
        <v>2316.6669999999999</v>
      </c>
      <c r="TS44" s="5">
        <v>3218.4760000000001</v>
      </c>
      <c r="TT44" s="5">
        <v>2357.2510000000002</v>
      </c>
      <c r="TU44" s="5">
        <v>4881.9840000000004</v>
      </c>
      <c r="TV44" s="5">
        <v>344.62</v>
      </c>
      <c r="TW44" s="5">
        <v>2695.1190000000001</v>
      </c>
      <c r="TX44" s="5">
        <v>4123.848</v>
      </c>
      <c r="TY44" s="5">
        <v>2991.18</v>
      </c>
      <c r="TZ44" s="5">
        <v>5966.3130000000001</v>
      </c>
      <c r="UA44" s="5">
        <v>457.32600000000002</v>
      </c>
      <c r="UB44" s="5">
        <v>2742.1219999999998</v>
      </c>
      <c r="UC44" s="5">
        <v>5043.6970000000001</v>
      </c>
      <c r="UD44" s="5">
        <v>3093.1579999999999</v>
      </c>
      <c r="UE44" s="5">
        <v>7217.1360000000004</v>
      </c>
      <c r="UF44" s="5">
        <v>542.67700000000002</v>
      </c>
      <c r="UG44" s="5">
        <v>2695.6550000000002</v>
      </c>
      <c r="UH44" s="5">
        <v>5212.8909999999996</v>
      </c>
      <c r="UI44" s="5">
        <v>3751.5970000000002</v>
      </c>
      <c r="UJ44" s="5">
        <v>8383.5619999999999</v>
      </c>
      <c r="UK44" s="5">
        <v>620.13499999999999</v>
      </c>
      <c r="UL44" s="5">
        <v>2736.0250000000001</v>
      </c>
      <c r="UM44" s="5">
        <v>5331.4440000000004</v>
      </c>
      <c r="UN44" s="5">
        <v>4382.2650000000003</v>
      </c>
      <c r="UO44" s="5">
        <v>10660.388999999999</v>
      </c>
      <c r="UP44" s="5">
        <v>706.05200000000002</v>
      </c>
      <c r="UQ44" s="5">
        <v>2919.9070000000002</v>
      </c>
      <c r="UR44" s="5">
        <v>5225.2129999999997</v>
      </c>
      <c r="US44" s="5">
        <v>5075.7079999999996</v>
      </c>
      <c r="UT44" s="5">
        <v>13386.375</v>
      </c>
      <c r="UU44" s="5">
        <v>814.26499999999999</v>
      </c>
      <c r="UV44" s="5">
        <v>2983.7890000000002</v>
      </c>
      <c r="UW44" s="5">
        <v>5206.6120000000001</v>
      </c>
      <c r="UX44" s="5">
        <v>4831.5240000000003</v>
      </c>
      <c r="UY44" s="5">
        <v>17737.651000000002</v>
      </c>
      <c r="UZ44" s="5">
        <v>958.1</v>
      </c>
      <c r="VA44" s="5">
        <v>2978.337</v>
      </c>
      <c r="VB44" s="5">
        <v>5619.3779999999997</v>
      </c>
      <c r="VC44" s="5">
        <v>4551.9129999999996</v>
      </c>
      <c r="VD44" s="5">
        <v>20446.29</v>
      </c>
      <c r="VE44" s="5">
        <v>1217.9490000000001</v>
      </c>
      <c r="VF44" s="5">
        <v>2807.8969999999999</v>
      </c>
      <c r="VG44" s="5">
        <v>5925.768</v>
      </c>
      <c r="VH44" s="5">
        <v>4983.076</v>
      </c>
      <c r="VI44" s="5">
        <v>21887.963</v>
      </c>
      <c r="VJ44" s="5">
        <v>1644.2180000000001</v>
      </c>
      <c r="VK44" s="5">
        <v>2574.7849999999999</v>
      </c>
      <c r="VL44" s="5">
        <v>5742.8339999999998</v>
      </c>
      <c r="VM44" s="5">
        <v>5700.5069999999996</v>
      </c>
      <c r="VN44" s="5">
        <v>22925.485000000001</v>
      </c>
      <c r="VO44" s="5">
        <v>2378.7249999999999</v>
      </c>
      <c r="VP44" s="5">
        <v>2429.8589999999999</v>
      </c>
      <c r="VQ44" s="5">
        <v>5365.2250000000004</v>
      </c>
      <c r="VR44" s="5">
        <v>5998.826</v>
      </c>
      <c r="VS44" s="5">
        <v>23897.022000000001</v>
      </c>
      <c r="VT44" s="5">
        <v>3382.444</v>
      </c>
      <c r="VU44" s="5">
        <v>2399.0450000000001</v>
      </c>
      <c r="VV44" s="5">
        <v>5003.6809999999996</v>
      </c>
      <c r="VW44" s="5">
        <v>5794.9089999999997</v>
      </c>
      <c r="VX44" s="5">
        <v>24488.280999999999</v>
      </c>
      <c r="VY44" s="5">
        <v>4787.1130000000003</v>
      </c>
      <c r="VZ44" s="5">
        <v>2429.1419999999998</v>
      </c>
      <c r="WA44" s="5">
        <v>4829.54</v>
      </c>
      <c r="WB44" s="5">
        <v>5373.4129999999996</v>
      </c>
      <c r="WC44" s="5">
        <v>24608.695</v>
      </c>
      <c r="WD44" s="5">
        <v>6408.0420000000004</v>
      </c>
      <c r="WE44" s="5">
        <v>2438.1869999999999</v>
      </c>
      <c r="WF44" s="5">
        <v>4829.8760000000002</v>
      </c>
      <c r="WG44" s="5">
        <v>5015.9449999999997</v>
      </c>
      <c r="WH44" s="5">
        <v>24597.477999999999</v>
      </c>
      <c r="WI44" s="5">
        <v>7680.9979999999996</v>
      </c>
      <c r="WJ44" s="25">
        <v>18.091495088826001</v>
      </c>
      <c r="WK44" s="25">
        <v>25.534895579835101</v>
      </c>
      <c r="WL44" s="25">
        <v>17.853368183220098</v>
      </c>
      <c r="WM44" s="25">
        <v>53.349310955994198</v>
      </c>
      <c r="WN44" s="25">
        <v>35.4959427727741</v>
      </c>
      <c r="WO44" s="25">
        <v>4.7182620677500902</v>
      </c>
      <c r="WP44" s="25">
        <v>3.0242983753446699</v>
      </c>
      <c r="WQ44" s="25">
        <v>0.332292177317561</v>
      </c>
      <c r="WR44" s="25">
        <v>17.658871508327099</v>
      </c>
      <c r="WS44" s="25">
        <v>24.532940701721301</v>
      </c>
      <c r="WT44" s="25">
        <v>17.9682244025039</v>
      </c>
      <c r="WU44" s="25">
        <v>55.181310340926998</v>
      </c>
      <c r="WV44" s="25">
        <v>37.213085938422999</v>
      </c>
      <c r="WW44" s="25">
        <v>4.0424733657250398</v>
      </c>
      <c r="WX44" s="25">
        <v>2.6268774490246898</v>
      </c>
      <c r="WY44" s="25">
        <v>0.31593114047277099</v>
      </c>
      <c r="WZ44" s="25">
        <v>16.601912825510901</v>
      </c>
      <c r="XA44" s="25">
        <v>25.402872749462102</v>
      </c>
      <c r="XB44" s="25">
        <v>18.425646364933002</v>
      </c>
      <c r="XC44" s="25">
        <v>55.178089695158</v>
      </c>
      <c r="XD44" s="25">
        <v>36.752443330224999</v>
      </c>
      <c r="XE44" s="25">
        <v>4.3087792336303998</v>
      </c>
      <c r="XF44" s="25">
        <v>2.8171247298689299</v>
      </c>
      <c r="XG44" s="25">
        <v>0.31693777409656598</v>
      </c>
      <c r="XH44" s="25">
        <v>14.711909946943999</v>
      </c>
      <c r="XI44" s="25">
        <v>27.060216891761801</v>
      </c>
      <c r="XJ44" s="25">
        <v>16.595272547198601</v>
      </c>
      <c r="XK44" s="25">
        <v>55.316326864565802</v>
      </c>
      <c r="XL44" s="25">
        <v>38.721054317367198</v>
      </c>
      <c r="XM44" s="25">
        <v>4.3114172110957796</v>
      </c>
      <c r="XN44" s="25">
        <v>2.9115462967284902</v>
      </c>
      <c r="XO44" s="25">
        <v>0.33665811997452599</v>
      </c>
      <c r="XP44" s="25">
        <v>13.045276192614701</v>
      </c>
      <c r="XQ44" s="25">
        <v>25.227116547553599</v>
      </c>
      <c r="XR44" s="25">
        <v>18.155371896027098</v>
      </c>
      <c r="XS44" s="25">
        <v>58.7265435659587</v>
      </c>
      <c r="XT44" s="25">
        <v>40.571171669931601</v>
      </c>
      <c r="XU44" s="25">
        <v>4.4294042152862199</v>
      </c>
      <c r="XV44" s="25">
        <v>3.00106369387297</v>
      </c>
      <c r="XW44" s="25">
        <v>0.408592981749762</v>
      </c>
      <c r="XX44" s="25">
        <v>11.488095800438099</v>
      </c>
      <c r="XY44" s="25">
        <v>22.385811323606699</v>
      </c>
      <c r="XZ44" s="25">
        <v>18.400372855842701</v>
      </c>
      <c r="YA44" s="25">
        <v>63.161502634239099</v>
      </c>
      <c r="YB44" s="25">
        <v>44.761129778396402</v>
      </c>
      <c r="YC44" s="25">
        <v>4.4469189531904298</v>
      </c>
      <c r="YD44" s="25">
        <v>2.96459024171598</v>
      </c>
      <c r="YE44" s="25">
        <v>0.466435101354437</v>
      </c>
      <c r="YF44" s="25">
        <v>10.6482519462488</v>
      </c>
      <c r="YG44" s="25">
        <v>19.055190626555799</v>
      </c>
      <c r="YH44" s="25">
        <v>18.509979115633101</v>
      </c>
      <c r="YI44" s="25">
        <v>67.3271139240248</v>
      </c>
      <c r="YJ44" s="25">
        <v>48.8171348083917</v>
      </c>
      <c r="YK44" s="25">
        <v>4.4554179229208302</v>
      </c>
      <c r="YL44" s="25">
        <v>2.9694435031705799</v>
      </c>
      <c r="YM44" s="25">
        <v>0.47675784534949001</v>
      </c>
      <c r="YN44" s="25">
        <v>9.4073380407820597</v>
      </c>
      <c r="YO44" s="25">
        <v>16.415490214352399</v>
      </c>
      <c r="YP44" s="25">
        <v>15.232906723683</v>
      </c>
      <c r="YQ44" s="25">
        <v>71.156458625783301</v>
      </c>
      <c r="YR44" s="25">
        <v>55.9235519021003</v>
      </c>
      <c r="YS44" s="25">
        <v>5.1630516687288202</v>
      </c>
      <c r="YT44" s="25">
        <v>3.0207131190822398</v>
      </c>
      <c r="YU44" s="25">
        <v>0.46112457924092598</v>
      </c>
      <c r="YV44" s="25">
        <v>8.5550306721169491</v>
      </c>
      <c r="YW44" s="25">
        <v>16.141206031493098</v>
      </c>
      <c r="YX44" s="25">
        <v>13.0749996833158</v>
      </c>
      <c r="YY44" s="25">
        <v>71.805303903757704</v>
      </c>
      <c r="YZ44" s="25">
        <v>58.730304220441802</v>
      </c>
      <c r="ZA44" s="25">
        <v>5.85078928462615</v>
      </c>
      <c r="ZB44" s="25">
        <v>3.4984593926322498</v>
      </c>
      <c r="ZC44" s="25">
        <v>0.48690080880701903</v>
      </c>
      <c r="ZD44" s="25">
        <v>7.53819667586622</v>
      </c>
      <c r="ZE44" s="25">
        <v>15.908562400812601</v>
      </c>
      <c r="ZF44" s="25">
        <v>13.3777723822451</v>
      </c>
      <c r="ZG44" s="25">
        <v>72.139105126317503</v>
      </c>
      <c r="ZH44" s="25">
        <v>58.761332744072398</v>
      </c>
      <c r="ZI44" s="25">
        <v>7.7671563220004103</v>
      </c>
      <c r="ZJ44" s="25">
        <v>4.4141357970037403</v>
      </c>
      <c r="ZK44" s="25">
        <v>0.56035715610776604</v>
      </c>
      <c r="ZL44" s="25">
        <v>6.5478943061775396</v>
      </c>
      <c r="ZM44" s="25">
        <v>14.6045087453604</v>
      </c>
      <c r="ZN44" s="25">
        <v>14.4968676326859</v>
      </c>
      <c r="ZO44" s="25">
        <v>72.798299673752894</v>
      </c>
      <c r="ZP44" s="25">
        <v>58.301432041066903</v>
      </c>
      <c r="ZQ44" s="25">
        <v>10.337981955090401</v>
      </c>
      <c r="ZR44" s="25">
        <v>6.0492972747092102</v>
      </c>
      <c r="ZS44" s="25">
        <v>0.63287949118790898</v>
      </c>
      <c r="ZT44" s="25">
        <v>5.9158979286241298</v>
      </c>
      <c r="ZU44" s="25">
        <v>13.062537153020999</v>
      </c>
      <c r="ZV44" s="25">
        <v>14.60514470493</v>
      </c>
      <c r="ZW44" s="25">
        <v>72.786439566107305</v>
      </c>
      <c r="ZX44" s="25">
        <v>58.1812948611772</v>
      </c>
      <c r="ZY44" s="25">
        <v>13.8728089943227</v>
      </c>
      <c r="ZZ44" s="25">
        <v>8.2351253522476497</v>
      </c>
      <c r="AAA44" s="25">
        <v>0.90125535334616802</v>
      </c>
      <c r="AAB44" s="25">
        <v>5.6483963034517704</v>
      </c>
      <c r="AAC44" s="25">
        <v>11.780843320592901</v>
      </c>
      <c r="AAD44" s="25">
        <v>13.643738476952</v>
      </c>
      <c r="AAE44" s="25">
        <v>71.299812405656297</v>
      </c>
      <c r="AAF44" s="25">
        <v>57.656073928704302</v>
      </c>
      <c r="AAG44" s="25">
        <v>17.879633684708502</v>
      </c>
      <c r="AAH44" s="25">
        <v>11.270947970299</v>
      </c>
      <c r="AAI44" s="25">
        <v>1.2600608258949499</v>
      </c>
      <c r="AAJ44" s="25">
        <v>5.5651935886852604</v>
      </c>
      <c r="AAK44" s="25">
        <v>11.064534327058301</v>
      </c>
      <c r="AAL44" s="25">
        <v>12.3105539227258</v>
      </c>
      <c r="AAM44" s="25">
        <v>68.689370657157596</v>
      </c>
      <c r="AAN44" s="25">
        <v>56.378816734431702</v>
      </c>
      <c r="AAO44" s="25">
        <v>20.9795396128813</v>
      </c>
      <c r="AAP44" s="25">
        <v>14.680901427098901</v>
      </c>
      <c r="AAQ44" s="25">
        <v>1.90501317423568</v>
      </c>
      <c r="AAR44" s="25">
        <v>5.4713893417611104</v>
      </c>
      <c r="AAS44" s="25">
        <v>10.8384353080497</v>
      </c>
      <c r="AAT44" s="25">
        <v>11.255981601025701</v>
      </c>
      <c r="AAU44" s="25">
        <v>66.453708011429498</v>
      </c>
      <c r="AAV44" s="25">
        <v>55.197726410403902</v>
      </c>
      <c r="AAW44" s="25">
        <v>23.6783299602419</v>
      </c>
      <c r="AAX44" s="25">
        <v>17.236467338759699</v>
      </c>
      <c r="AAY44" s="25">
        <v>2.7714814999989699</v>
      </c>
      <c r="AAZ44" s="5">
        <v>886.53499999999997</v>
      </c>
      <c r="ABA44" s="5">
        <v>695.43200000000002</v>
      </c>
      <c r="ABB44" s="5">
        <v>556.56100000000004</v>
      </c>
      <c r="ABC44" s="5">
        <v>467.85399999999998</v>
      </c>
      <c r="ABD44" s="5">
        <v>455.04500000000002</v>
      </c>
      <c r="ABE44" s="5">
        <v>480.12799999999999</v>
      </c>
      <c r="ABF44" s="5">
        <v>431.82299999999998</v>
      </c>
      <c r="ABG44" s="5">
        <v>321.17500000000001</v>
      </c>
      <c r="ABH44" s="5">
        <v>239.68299999999999</v>
      </c>
      <c r="ABI44" s="5">
        <v>185.256</v>
      </c>
      <c r="ABJ44" s="5">
        <v>143.77600000000001</v>
      </c>
      <c r="ABK44" s="5">
        <v>110.705</v>
      </c>
      <c r="ABL44" s="5">
        <v>82.605000000000004</v>
      </c>
      <c r="ABM44" s="5">
        <v>59.734999999999999</v>
      </c>
      <c r="ABN44" s="5">
        <v>40.412999999999997</v>
      </c>
      <c r="ABO44" s="5">
        <v>23.140999999999998</v>
      </c>
      <c r="ABP44" s="5">
        <v>10.239000000000001</v>
      </c>
      <c r="ABQ44" s="5">
        <v>2.93</v>
      </c>
      <c r="ABR44" s="5">
        <v>0.496</v>
      </c>
      <c r="ABS44" s="5">
        <v>4.8000000000000001E-2</v>
      </c>
      <c r="ABT44" s="5">
        <v>3.0000000000000001E-3</v>
      </c>
      <c r="ABU44" s="5">
        <v>1510.712</v>
      </c>
      <c r="ABV44" s="5">
        <v>1510.498</v>
      </c>
      <c r="ABW44" s="5">
        <v>1340.8389999999999</v>
      </c>
      <c r="ABX44" s="5">
        <v>1128.96</v>
      </c>
      <c r="ABY44" s="5">
        <v>1228.06</v>
      </c>
      <c r="ABZ44" s="5">
        <v>1663.7919999999999</v>
      </c>
      <c r="ACA44" s="5">
        <v>2020.91</v>
      </c>
      <c r="ACB44" s="5">
        <v>2209.6179999999999</v>
      </c>
      <c r="ACC44" s="5">
        <v>2293.87</v>
      </c>
      <c r="ACD44" s="5">
        <v>1861.9079999999999</v>
      </c>
      <c r="ACE44" s="5">
        <v>1284.9749999999999</v>
      </c>
      <c r="ACF44" s="5">
        <v>898.452</v>
      </c>
      <c r="ACG44" s="5">
        <v>532.16600000000005</v>
      </c>
      <c r="ACH44" s="5">
        <v>315.25700000000001</v>
      </c>
      <c r="ACI44" s="5">
        <v>151.011</v>
      </c>
      <c r="ACJ44" s="5">
        <v>101.58</v>
      </c>
      <c r="ACK44" s="5">
        <v>50.137</v>
      </c>
      <c r="ACL44" s="5">
        <v>20.619</v>
      </c>
      <c r="ACM44" s="5">
        <v>6.6029999999999998</v>
      </c>
      <c r="ACN44" s="5">
        <v>1.254</v>
      </c>
      <c r="ACO44" s="5">
        <v>8.6999999999999994E-2</v>
      </c>
      <c r="ACP44" s="5">
        <v>1305.9929999999999</v>
      </c>
      <c r="ACQ44" s="5">
        <v>1417.2819999999999</v>
      </c>
      <c r="ACR44" s="5">
        <v>1495.259</v>
      </c>
      <c r="ACS44" s="5">
        <v>1491.6369999999999</v>
      </c>
      <c r="ACT44" s="5">
        <v>1448.606</v>
      </c>
      <c r="ACU44" s="5">
        <v>1539.8150000000001</v>
      </c>
      <c r="ACV44" s="5">
        <v>1777.9690000000001</v>
      </c>
      <c r="ACW44" s="5">
        <v>2015.546</v>
      </c>
      <c r="ACX44" s="5">
        <v>1988.0730000000001</v>
      </c>
      <c r="ACY44" s="5">
        <v>1915.3340000000001</v>
      </c>
      <c r="ACZ44" s="5">
        <v>1891.528</v>
      </c>
      <c r="ADA44" s="5">
        <v>1542.43</v>
      </c>
      <c r="ADB44" s="5">
        <v>1123.9749999999999</v>
      </c>
      <c r="ADC44" s="5">
        <v>751.92499999999995</v>
      </c>
      <c r="ADD44" s="5">
        <v>397.19099999999997</v>
      </c>
      <c r="ADE44" s="5">
        <v>193.26</v>
      </c>
      <c r="ADF44" s="5">
        <v>71.436000000000007</v>
      </c>
      <c r="ADG44" s="5">
        <v>32.558</v>
      </c>
      <c r="ADH44" s="5">
        <v>9.8290000000000006</v>
      </c>
      <c r="ADI44" s="5">
        <v>2.1190000000000002</v>
      </c>
      <c r="ADJ44" s="5">
        <v>0.215</v>
      </c>
      <c r="ADK44" s="5">
        <v>1236.9010000000001</v>
      </c>
      <c r="ADL44" s="5">
        <v>1233.4639999999999</v>
      </c>
      <c r="ADM44" s="5">
        <v>1216.204</v>
      </c>
      <c r="ADN44" s="5">
        <v>1224.616</v>
      </c>
      <c r="ADO44" s="5">
        <v>1325.75</v>
      </c>
      <c r="ADP44" s="5">
        <v>1551.184</v>
      </c>
      <c r="ADQ44" s="5">
        <v>1856.9949999999999</v>
      </c>
      <c r="ADR44" s="5">
        <v>2012.77</v>
      </c>
      <c r="ADS44" s="5">
        <v>1885.7</v>
      </c>
      <c r="ADT44" s="5">
        <v>1685.0730000000001</v>
      </c>
      <c r="ADU44" s="5">
        <v>1604.644</v>
      </c>
      <c r="ADV44" s="5">
        <v>1689.7619999999999</v>
      </c>
      <c r="ADW44" s="5">
        <v>1583.502</v>
      </c>
      <c r="ADX44" s="5">
        <v>1440.904</v>
      </c>
      <c r="ADY44" s="5">
        <v>1327.2760000000001</v>
      </c>
      <c r="ADZ44" s="5">
        <v>906.04899999999998</v>
      </c>
      <c r="AEA44" s="5">
        <v>485.815</v>
      </c>
      <c r="AEB44" s="5">
        <v>196.96299999999999</v>
      </c>
      <c r="AEC44" s="5">
        <v>52.201999999999998</v>
      </c>
      <c r="AED44" s="5">
        <v>9.3290000000000006</v>
      </c>
      <c r="AEE44" s="5">
        <v>0.68500000000000005</v>
      </c>
      <c r="AEF44" s="5">
        <v>866.79700000000003</v>
      </c>
      <c r="AEG44" s="5">
        <v>681.02300000000002</v>
      </c>
      <c r="AEH44" s="5">
        <v>541.69100000000003</v>
      </c>
      <c r="AEI44" s="5">
        <v>444.17700000000002</v>
      </c>
      <c r="AEJ44" s="5">
        <v>363.178</v>
      </c>
      <c r="AEK44" s="5">
        <v>309.09399999999999</v>
      </c>
      <c r="AEL44" s="5">
        <v>267.94400000000002</v>
      </c>
      <c r="AEM44" s="5">
        <v>222.65199999999999</v>
      </c>
      <c r="AEN44" s="5">
        <v>183.84899999999999</v>
      </c>
      <c r="AEO44" s="5">
        <v>152.584</v>
      </c>
      <c r="AEP44" s="5">
        <v>124.961</v>
      </c>
      <c r="AEQ44" s="5">
        <v>102.279</v>
      </c>
      <c r="AER44" s="5">
        <v>81.564999999999998</v>
      </c>
      <c r="AES44" s="5">
        <v>62.905000000000001</v>
      </c>
      <c r="AET44" s="5">
        <v>46.128</v>
      </c>
      <c r="AEU44" s="5">
        <v>28.573</v>
      </c>
      <c r="AEV44" s="5">
        <v>13.37</v>
      </c>
      <c r="AEW44" s="5">
        <v>4.17</v>
      </c>
      <c r="AEX44" s="5">
        <v>0.84399999999999997</v>
      </c>
      <c r="AEY44" s="5">
        <v>9.7000000000000003E-2</v>
      </c>
      <c r="AEZ44" s="5">
        <v>7.0000000000000001E-3</v>
      </c>
      <c r="AFA44" s="5">
        <v>1467.625</v>
      </c>
      <c r="AFB44" s="5">
        <v>1467.3810000000001</v>
      </c>
      <c r="AFC44" s="5">
        <v>1300.6600000000001</v>
      </c>
      <c r="AFD44" s="5">
        <v>1089.8219999999999</v>
      </c>
      <c r="AFE44" s="5">
        <v>1105.0709999999999</v>
      </c>
      <c r="AFF44" s="5">
        <v>1357.837</v>
      </c>
      <c r="AFG44" s="5">
        <v>1417.027</v>
      </c>
      <c r="AFH44" s="5">
        <v>1332.808</v>
      </c>
      <c r="AFI44" s="5">
        <v>1283.693</v>
      </c>
      <c r="AFJ44" s="5">
        <v>969.31799999999998</v>
      </c>
      <c r="AFK44" s="5">
        <v>606.77099999999996</v>
      </c>
      <c r="AFL44" s="5">
        <v>426.37400000000002</v>
      </c>
      <c r="AFM44" s="5">
        <v>286.77100000000002</v>
      </c>
      <c r="AFN44" s="5">
        <v>239.327</v>
      </c>
      <c r="AFO44" s="5">
        <v>142.03</v>
      </c>
      <c r="AFP44" s="5">
        <v>99.234999999999999</v>
      </c>
      <c r="AFQ44" s="5">
        <v>56.036000000000001</v>
      </c>
      <c r="AFR44" s="5">
        <v>24.393999999999998</v>
      </c>
      <c r="AFS44" s="5">
        <v>8.3209999999999997</v>
      </c>
      <c r="AFT44" s="5">
        <v>1.8340000000000001</v>
      </c>
      <c r="AFU44" s="5">
        <v>0.224</v>
      </c>
      <c r="AFV44" s="5">
        <v>1268.7919999999999</v>
      </c>
      <c r="AFW44" s="5">
        <v>1377.0650000000001</v>
      </c>
      <c r="AFX44" s="5">
        <v>1453.2280000000001</v>
      </c>
      <c r="AFY44" s="5">
        <v>1453.33</v>
      </c>
      <c r="AFZ44" s="5">
        <v>1306.934</v>
      </c>
      <c r="AGA44" s="5">
        <v>1141.58</v>
      </c>
      <c r="AGB44" s="5">
        <v>1194.18</v>
      </c>
      <c r="AGC44" s="5">
        <v>1409.684</v>
      </c>
      <c r="AGD44" s="5">
        <v>1397.4849999999999</v>
      </c>
      <c r="AGE44" s="5">
        <v>1282.971</v>
      </c>
      <c r="AGF44" s="5">
        <v>1226.4169999999999</v>
      </c>
      <c r="AGG44" s="5">
        <v>916.06200000000001</v>
      </c>
      <c r="AGH44" s="5">
        <v>562.43600000000004</v>
      </c>
      <c r="AGI44" s="5">
        <v>381.54899999999998</v>
      </c>
      <c r="AGJ44" s="5">
        <v>236.02</v>
      </c>
      <c r="AGK44" s="5">
        <v>169.917</v>
      </c>
      <c r="AGL44" s="5">
        <v>79.853999999999999</v>
      </c>
      <c r="AGM44" s="5">
        <v>37.972000000000001</v>
      </c>
      <c r="AGN44" s="5">
        <v>11.999000000000001</v>
      </c>
      <c r="AGO44" s="5">
        <v>2.504</v>
      </c>
      <c r="AGP44" s="5">
        <v>0.377</v>
      </c>
      <c r="AGQ44" s="5">
        <v>1201.2860000000001</v>
      </c>
      <c r="AGR44" s="5">
        <v>1198.258</v>
      </c>
      <c r="AGS44" s="5">
        <v>1181.95</v>
      </c>
      <c r="AGT44" s="5">
        <v>1192.9269999999999</v>
      </c>
      <c r="AGU44" s="5">
        <v>1272.652</v>
      </c>
      <c r="AGV44" s="5">
        <v>1406.059</v>
      </c>
      <c r="AGW44" s="5">
        <v>1515.367</v>
      </c>
      <c r="AGX44" s="5">
        <v>1528.308</v>
      </c>
      <c r="AGY44" s="5">
        <v>1358.713</v>
      </c>
      <c r="AGZ44" s="5">
        <v>1151.07</v>
      </c>
      <c r="AHA44" s="5">
        <v>1152.625</v>
      </c>
      <c r="AHB44" s="5">
        <v>1328.5540000000001</v>
      </c>
      <c r="AHC44" s="5">
        <v>1287.152</v>
      </c>
      <c r="AHD44" s="5">
        <v>1132.075</v>
      </c>
      <c r="AHE44" s="5">
        <v>998.85599999999999</v>
      </c>
      <c r="AHF44" s="5">
        <v>640.79700000000003</v>
      </c>
      <c r="AHG44" s="5">
        <v>305.57</v>
      </c>
      <c r="AHH44" s="5">
        <v>132.91200000000001</v>
      </c>
      <c r="AHI44" s="5">
        <v>40.159999999999997</v>
      </c>
      <c r="AHJ44" s="5">
        <v>10.218</v>
      </c>
      <c r="AHK44" s="5">
        <v>1.1870000000000001</v>
      </c>
      <c r="AHL44" s="5">
        <v>912.03099999999995</v>
      </c>
      <c r="AHM44" s="5">
        <v>818.22299999999996</v>
      </c>
      <c r="AHN44" s="5">
        <v>789.22199999999998</v>
      </c>
      <c r="AHO44" s="5">
        <v>2218.7820000000002</v>
      </c>
      <c r="AHP44" s="5">
        <v>2333.1309999999999</v>
      </c>
      <c r="AHQ44" s="5">
        <v>3021.6289999999999</v>
      </c>
      <c r="AHR44" s="5">
        <v>2944.9670000000001</v>
      </c>
      <c r="AHS44" s="5">
        <v>2755.54</v>
      </c>
      <c r="AHT44" s="5">
        <v>2681.395</v>
      </c>
      <c r="AHU44" s="5">
        <v>2417.5430000000001</v>
      </c>
      <c r="AHV44" s="5">
        <v>2598.402</v>
      </c>
      <c r="AHW44" s="5">
        <v>2957.2429999999999</v>
      </c>
      <c r="AHX44" s="25">
        <v>4.2284873467892998</v>
      </c>
      <c r="AHY44" s="25">
        <v>2.6379668910653802</v>
      </c>
      <c r="AHZ44" s="25">
        <v>0.26409513432248999</v>
      </c>
      <c r="AIA44" s="25">
        <v>5.8551287377849501</v>
      </c>
      <c r="AIB44" s="25">
        <v>3.2116542054793502</v>
      </c>
      <c r="AIC44" s="25">
        <v>0.390933366078349</v>
      </c>
      <c r="AID44" s="25">
        <v>11.5228908824655</v>
      </c>
      <c r="AIE44" s="25">
        <v>6.50782751010843</v>
      </c>
      <c r="AIF44" s="25">
        <v>0.51828084801075103</v>
      </c>
      <c r="AIG44" s="25">
        <v>24.475156516887399</v>
      </c>
      <c r="AIH44" s="25">
        <v>18.018678951314399</v>
      </c>
      <c r="AII44" s="25">
        <v>3.0375945514981999</v>
      </c>
      <c r="AIJ44" s="25">
        <v>5.2837909703398598</v>
      </c>
      <c r="AIK44" s="25">
        <v>3.4703843225976301</v>
      </c>
      <c r="AIL44" s="25">
        <v>0.41103735797778901</v>
      </c>
      <c r="AIM44" s="25">
        <v>5.8448394452220498</v>
      </c>
      <c r="AIN44" s="25">
        <v>3.8916989878944102</v>
      </c>
      <c r="AIO44" s="25">
        <v>0.61848210519705704</v>
      </c>
      <c r="AIP44" s="25">
        <v>8.7675741421410596</v>
      </c>
      <c r="AIQ44" s="25">
        <v>5.4415885744806296</v>
      </c>
      <c r="AIR44" s="25">
        <v>0.78476171642986103</v>
      </c>
      <c r="AIS44" s="25">
        <v>22.7029795730793</v>
      </c>
      <c r="AIT44" s="25">
        <v>16.2790062792788</v>
      </c>
      <c r="AIU44" s="25">
        <v>2.4457475424091899</v>
      </c>
      <c r="AIV44" s="31">
        <v>54.650246368546803</v>
      </c>
      <c r="AIW44" s="25">
        <v>54.031024418485401</v>
      </c>
      <c r="AIX44" s="25">
        <v>53.233644942144103</v>
      </c>
      <c r="AIY44" s="25">
        <v>52.800047567610399</v>
      </c>
      <c r="AIZ44" s="25">
        <v>52.334748820674697</v>
      </c>
      <c r="AJA44" s="26">
        <v>52.518921122029198</v>
      </c>
      <c r="AJB44" s="25">
        <v>82.981791748250103</v>
      </c>
      <c r="AJC44" s="25">
        <v>85.078852522713802</v>
      </c>
      <c r="AJD44" s="25">
        <v>87.851123304975502</v>
      </c>
      <c r="AJE44" s="25">
        <v>89.393768768768695</v>
      </c>
      <c r="AJF44" s="25">
        <v>91.077634369948996</v>
      </c>
      <c r="AJG44" s="25">
        <v>90.407567146414095</v>
      </c>
      <c r="AJH44" s="25">
        <v>87.443845493123902</v>
      </c>
      <c r="AJI44" s="25">
        <v>81.220778162333502</v>
      </c>
      <c r="AJJ44" s="25">
        <v>81.231355692937697</v>
      </c>
      <c r="AJK44" s="25">
        <v>80.778453068360605</v>
      </c>
      <c r="AJL44" s="25">
        <v>70.280751986850802</v>
      </c>
      <c r="AJM44" s="25">
        <v>58.324289051652698</v>
      </c>
      <c r="AJN44" s="25">
        <v>48.528570692700299</v>
      </c>
      <c r="AJO44" s="25">
        <v>40.535380668544597</v>
      </c>
      <c r="AJP44" s="25">
        <v>39.265478402587597</v>
      </c>
      <c r="AJQ44" s="25">
        <v>38.621070811590101</v>
      </c>
      <c r="AJR44" s="25">
        <v>37.365845697155201</v>
      </c>
      <c r="AJS44" s="25">
        <v>37.388228626262801</v>
      </c>
      <c r="AJT44" s="25">
        <v>40.252823431084998</v>
      </c>
      <c r="AJU44" s="25">
        <v>45.582932327506803</v>
      </c>
      <c r="AJV44" s="25">
        <v>50.4806924886731</v>
      </c>
      <c r="AJW44" s="25">
        <v>55.024903612492203</v>
      </c>
      <c r="AJX44" s="25">
        <v>58.316212783729299</v>
      </c>
      <c r="AJY44" s="25">
        <v>58.569992187865502</v>
      </c>
      <c r="AJZ44" s="25">
        <v>58.4225726755068</v>
      </c>
      <c r="AKA44" s="25">
        <v>60.374883087032401</v>
      </c>
      <c r="AKB44" s="25">
        <v>64.246794332434604</v>
      </c>
      <c r="AKC44" s="25">
        <v>68.151729970774397</v>
      </c>
      <c r="AKD44" s="25">
        <v>70.913071189289298</v>
      </c>
      <c r="AKE44" s="25">
        <v>72.132280513654095</v>
      </c>
      <c r="AKF44" s="25">
        <v>72.287626218162202</v>
      </c>
      <c r="AKG44" s="25">
        <v>81.774984319191802</v>
      </c>
      <c r="AKH44" s="25">
        <v>76.460330407840104</v>
      </c>
      <c r="AKI44" s="25">
        <v>76.125842353435303</v>
      </c>
      <c r="AKJ44" s="25">
        <v>75.515004712765702</v>
      </c>
      <c r="AKK44" s="25">
        <v>65.170518161319507</v>
      </c>
      <c r="AKL44" s="25">
        <v>53.630622628161198</v>
      </c>
      <c r="AKM44" s="25">
        <v>44.118098699913801</v>
      </c>
      <c r="AKN44" s="25">
        <v>36.290209987737697</v>
      </c>
      <c r="AKO44" s="25">
        <v>34.393332192717999</v>
      </c>
      <c r="AKP44" s="25">
        <v>32.502148502705801</v>
      </c>
      <c r="AKQ44" s="25">
        <v>29.0561773370159</v>
      </c>
      <c r="AKR44" s="25">
        <v>26.0741357796574</v>
      </c>
      <c r="AKS44" s="25">
        <v>24.4450006752921</v>
      </c>
      <c r="AKT44" s="25">
        <v>24.210045537825401</v>
      </c>
      <c r="AKU44" s="25">
        <v>24.5431370767236</v>
      </c>
      <c r="AKV44" s="25">
        <v>24.848539804391301</v>
      </c>
      <c r="AKW44" s="25">
        <v>24.624028960327902</v>
      </c>
      <c r="AKX44" s="25">
        <v>23.659877286941501</v>
      </c>
      <c r="AKY44" s="25">
        <v>22.754398404023402</v>
      </c>
      <c r="AKZ44" s="25">
        <v>22.530075906994899</v>
      </c>
      <c r="ALA44" s="25">
        <v>22.951067102130299</v>
      </c>
      <c r="ALB44" s="25">
        <v>23.538294693582301</v>
      </c>
      <c r="ALC44" s="25">
        <v>23.840404595410501</v>
      </c>
      <c r="ALD44" s="25">
        <v>23.723924676643598</v>
      </c>
      <c r="ALE44" s="25">
        <v>23.395185135201999</v>
      </c>
      <c r="ALF44" s="25">
        <v>5.66886117393212</v>
      </c>
      <c r="ALG44" s="25">
        <v>4.7604477544934003</v>
      </c>
      <c r="ALH44" s="25">
        <v>5.1055133395024699</v>
      </c>
      <c r="ALI44" s="25">
        <v>5.2634483555948997</v>
      </c>
      <c r="ALJ44" s="25">
        <v>5.1102338255312496</v>
      </c>
      <c r="ALK44" s="25">
        <v>4.6936664234914902</v>
      </c>
      <c r="ALL44" s="25">
        <v>4.4104719927865101</v>
      </c>
      <c r="ALM44" s="25">
        <v>4.2451706808068996</v>
      </c>
      <c r="ALN44" s="25">
        <v>4.8721462098695598</v>
      </c>
      <c r="ALO44" s="25">
        <v>6.1189223088842999</v>
      </c>
      <c r="ALP44" s="25">
        <v>8.3096683601392805</v>
      </c>
      <c r="ALQ44" s="25">
        <v>11.3140928466053</v>
      </c>
      <c r="ALR44" s="25">
        <v>15.8078227557929</v>
      </c>
      <c r="ALS44" s="25">
        <v>21.372886789681399</v>
      </c>
      <c r="ALT44" s="25">
        <v>25.9375554119495</v>
      </c>
      <c r="ALU44" s="25">
        <v>30.176363808100898</v>
      </c>
      <c r="ALV44" s="25">
        <v>33.692183823401301</v>
      </c>
      <c r="ALW44" s="25">
        <v>34.910114900924</v>
      </c>
      <c r="ALX44" s="25">
        <v>35.668174271483402</v>
      </c>
      <c r="ALY44" s="25">
        <v>37.844807180037499</v>
      </c>
      <c r="ALZ44" s="25">
        <v>41.295727230304301</v>
      </c>
      <c r="AMA44" s="25">
        <v>44.613435277192103</v>
      </c>
      <c r="AMB44" s="25">
        <v>47.0726665938788</v>
      </c>
      <c r="AMC44" s="25">
        <v>48.408355837010397</v>
      </c>
      <c r="AMD44" s="25">
        <v>48.892441082960303</v>
      </c>
    </row>
    <row r="45" spans="1:1018">
      <c r="A45" s="6" t="s">
        <v>102</v>
      </c>
      <c r="B45" s="5">
        <v>709.05</v>
      </c>
      <c r="C45" s="5">
        <v>753.072</v>
      </c>
      <c r="D45" s="5">
        <v>787.19399999999996</v>
      </c>
      <c r="E45" s="5">
        <v>816.44399999999996</v>
      </c>
      <c r="F45" s="5">
        <v>848.17100000000005</v>
      </c>
      <c r="G45" s="5">
        <v>887.75199999999995</v>
      </c>
      <c r="H45" s="5">
        <v>936.91600000000005</v>
      </c>
      <c r="I45" s="5">
        <v>994.30399999999997</v>
      </c>
      <c r="J45" s="5">
        <v>1058.566</v>
      </c>
      <c r="K45" s="5">
        <v>1127.175</v>
      </c>
      <c r="L45" s="5">
        <v>1198.32</v>
      </c>
      <c r="M45" s="5">
        <v>1273.24</v>
      </c>
      <c r="N45" s="5">
        <v>1353.14</v>
      </c>
      <c r="O45" s="5">
        <v>1436.2249999999999</v>
      </c>
      <c r="P45" s="5">
        <v>1520.0139999999999</v>
      </c>
      <c r="Q45" s="5">
        <v>1603.5909999999999</v>
      </c>
      <c r="R45" s="5">
        <v>1690.124</v>
      </c>
      <c r="S45" s="5">
        <v>1783.4680000000001</v>
      </c>
      <c r="T45" s="5">
        <v>1884.6980000000001</v>
      </c>
      <c r="U45" s="5">
        <v>1994.79</v>
      </c>
      <c r="V45" s="5">
        <v>2117.1350000000002</v>
      </c>
      <c r="W45" s="5">
        <v>2238.739</v>
      </c>
      <c r="X45" s="5">
        <v>2364.9520000000002</v>
      </c>
      <c r="Y45" s="5">
        <v>2538.2049999999999</v>
      </c>
      <c r="Z45" s="5">
        <v>2815.2330000000002</v>
      </c>
      <c r="AA45" s="5">
        <v>3229.4989999999998</v>
      </c>
      <c r="AB45" s="5">
        <v>3807.3679999999999</v>
      </c>
      <c r="AC45" s="5">
        <v>4517.6580000000004</v>
      </c>
      <c r="AD45" s="5">
        <v>5266.1059999999998</v>
      </c>
      <c r="AE45" s="5">
        <v>5922.6769999999997</v>
      </c>
      <c r="AF45" s="5">
        <v>6395.9660000000003</v>
      </c>
      <c r="AG45" s="5">
        <v>6648.7479999999996</v>
      </c>
      <c r="AH45" s="5">
        <v>6713.3149999999996</v>
      </c>
      <c r="AI45" s="5">
        <v>6653.1570000000002</v>
      </c>
      <c r="AJ45" s="5">
        <v>6565.277</v>
      </c>
      <c r="AK45" s="5">
        <v>6520.8540000000003</v>
      </c>
      <c r="AL45" s="5">
        <v>6537.8339999999998</v>
      </c>
      <c r="AM45" s="5">
        <v>6595.482</v>
      </c>
      <c r="AN45" s="5">
        <v>6680.357</v>
      </c>
      <c r="AO45" s="5">
        <v>6766.8059999999996</v>
      </c>
      <c r="AP45" s="5">
        <v>6836.3490000000002</v>
      </c>
      <c r="AQ45" s="5">
        <v>6888.3450000000003</v>
      </c>
      <c r="AR45" s="5">
        <v>6932.241</v>
      </c>
      <c r="AS45" s="5">
        <v>6970.7560000000003</v>
      </c>
      <c r="AT45" s="5">
        <v>7008.2759999999998</v>
      </c>
      <c r="AU45" s="5">
        <v>7047.6210000000001</v>
      </c>
      <c r="AV45" s="5">
        <v>7089.9380000000001</v>
      </c>
      <c r="AW45" s="5">
        <v>7133.0320000000002</v>
      </c>
      <c r="AX45" s="5">
        <v>7172.3519999999999</v>
      </c>
      <c r="AY45" s="5">
        <v>7201.6809999999996</v>
      </c>
      <c r="AZ45" s="5">
        <v>7216.7160000000003</v>
      </c>
      <c r="BA45" s="5">
        <v>7215.7709999999997</v>
      </c>
      <c r="BB45" s="5">
        <v>7200.7439999999997</v>
      </c>
      <c r="BC45" s="5">
        <v>7175.3360000000002</v>
      </c>
      <c r="BD45" s="5">
        <v>7145.0749999999998</v>
      </c>
      <c r="BE45" s="5">
        <v>7114.0739999999996</v>
      </c>
      <c r="BF45" s="5">
        <v>7083.5230000000001</v>
      </c>
      <c r="BG45" s="5">
        <v>7052.5770000000002</v>
      </c>
      <c r="BH45" s="5">
        <v>7020.9920000000002</v>
      </c>
      <c r="BI45" s="5">
        <v>6987.915</v>
      </c>
      <c r="BJ45" s="5">
        <v>6952.7330000000002</v>
      </c>
      <c r="BK45" s="5">
        <v>6916.183</v>
      </c>
      <c r="BL45" s="5">
        <v>6878.9120000000003</v>
      </c>
      <c r="BM45" s="5">
        <v>6840.1509999999998</v>
      </c>
      <c r="BN45" s="5">
        <v>6798.7349999999997</v>
      </c>
      <c r="BO45" s="5">
        <v>6754.13</v>
      </c>
      <c r="BP45" s="5">
        <v>6705.9669999999996</v>
      </c>
      <c r="BQ45" s="5">
        <v>6655.3379999999997</v>
      </c>
      <c r="BR45" s="5">
        <v>6605.0280000000002</v>
      </c>
      <c r="BS45" s="5">
        <v>6558.73</v>
      </c>
      <c r="BT45" s="5">
        <v>6519.1379999999999</v>
      </c>
      <c r="BU45" s="5">
        <v>6487.2860000000001</v>
      </c>
      <c r="BV45" s="5">
        <v>6462.5889999999999</v>
      </c>
      <c r="BW45" s="5">
        <v>6444.0990000000002</v>
      </c>
      <c r="BX45" s="5">
        <v>6430.152</v>
      </c>
      <c r="BY45" s="5">
        <v>6419.4570000000003</v>
      </c>
      <c r="BZ45" s="5">
        <v>6411.84</v>
      </c>
      <c r="CA45" s="5">
        <v>6407.5420000000004</v>
      </c>
      <c r="CB45" s="5">
        <v>6406.0910000000003</v>
      </c>
      <c r="CC45" s="5">
        <v>6406.9960000000001</v>
      </c>
      <c r="CD45" s="5">
        <v>6409.8159999999998</v>
      </c>
      <c r="CE45" s="5">
        <v>6414.3130000000001</v>
      </c>
      <c r="CF45" s="5">
        <v>6420.299</v>
      </c>
      <c r="CG45" s="5">
        <v>6427.5060000000003</v>
      </c>
      <c r="CH45" s="5">
        <v>6435.683</v>
      </c>
      <c r="CI45" s="5">
        <v>6444.634</v>
      </c>
      <c r="CJ45" s="5">
        <v>6454.1959999999999</v>
      </c>
      <c r="CK45" s="5">
        <v>6464.3419999999996</v>
      </c>
      <c r="CL45" s="5">
        <v>6475.3040000000001</v>
      </c>
      <c r="CM45" s="5">
        <v>6487.4470000000001</v>
      </c>
      <c r="CN45" s="5">
        <v>6501.0209999999997</v>
      </c>
      <c r="CO45" s="5">
        <v>6516.0749999999998</v>
      </c>
      <c r="CP45" s="5">
        <v>6532.5230000000001</v>
      </c>
      <c r="CQ45" s="5">
        <v>6550.4279999999999</v>
      </c>
      <c r="CR45" s="5">
        <v>6569.8310000000001</v>
      </c>
      <c r="CS45" s="5">
        <v>6590.7430000000004</v>
      </c>
      <c r="CT45" s="5">
        <v>6613.1729999999998</v>
      </c>
      <c r="CU45" s="5">
        <v>6637.0720000000001</v>
      </c>
      <c r="CV45" s="5">
        <v>6662.37</v>
      </c>
      <c r="CW45" s="5">
        <v>6688.9629999999997</v>
      </c>
      <c r="CX45" s="5">
        <v>6716.7479999999996</v>
      </c>
      <c r="CY45" s="5">
        <v>6745.6530000000002</v>
      </c>
      <c r="CZ45" s="5">
        <v>6775.5929999999998</v>
      </c>
      <c r="DA45" s="5">
        <v>6806.4449999999997</v>
      </c>
      <c r="DB45" s="5">
        <v>6838.0370000000003</v>
      </c>
      <c r="DC45" s="5">
        <v>6870.23</v>
      </c>
      <c r="DD45" s="5">
        <v>6902.9139999999998</v>
      </c>
      <c r="DE45" s="5">
        <v>6936.01</v>
      </c>
      <c r="DF45" s="5">
        <v>6969.3710000000001</v>
      </c>
      <c r="DG45" s="5">
        <v>7002.8459999999995</v>
      </c>
      <c r="DH45" s="5">
        <v>7036.3230000000003</v>
      </c>
      <c r="DI45" s="5">
        <v>7069.6959999999999</v>
      </c>
      <c r="DJ45" s="5">
        <v>7102.8770000000004</v>
      </c>
      <c r="DK45" s="5">
        <v>7135.83</v>
      </c>
      <c r="DL45" s="5">
        <v>7168.4859999999999</v>
      </c>
      <c r="DM45" s="5">
        <v>7200.7950000000001</v>
      </c>
      <c r="DN45" s="5">
        <v>7232.7160000000003</v>
      </c>
      <c r="DO45" s="5">
        <v>7264.1790000000001</v>
      </c>
      <c r="DP45" s="5">
        <v>7295.1289999999999</v>
      </c>
      <c r="DQ45" s="5">
        <v>7325.5110000000004</v>
      </c>
      <c r="DR45" s="5">
        <v>7355.2439999999997</v>
      </c>
      <c r="DS45" s="5">
        <v>310.45699999999999</v>
      </c>
      <c r="DT45" s="5">
        <v>343.53</v>
      </c>
      <c r="DU45" s="5">
        <v>377.62200000000001</v>
      </c>
      <c r="DV45" s="5">
        <v>412.01299999999998</v>
      </c>
      <c r="DW45" s="5">
        <v>445.79899999999998</v>
      </c>
      <c r="DX45" s="5">
        <v>478.41300000000001</v>
      </c>
      <c r="DY45" s="5">
        <v>509.47</v>
      </c>
      <c r="DZ45" s="5">
        <v>539.22199999999998</v>
      </c>
      <c r="EA45" s="5">
        <v>568.50199999999995</v>
      </c>
      <c r="EB45" s="5">
        <v>598.50099999999998</v>
      </c>
      <c r="EC45" s="5">
        <v>630.11699999999996</v>
      </c>
      <c r="ED45" s="5">
        <v>663.91899999999998</v>
      </c>
      <c r="EE45" s="5">
        <v>699.75199999999995</v>
      </c>
      <c r="EF45" s="5">
        <v>736.91</v>
      </c>
      <c r="EG45" s="5">
        <v>774.36300000000006</v>
      </c>
      <c r="EH45" s="5">
        <v>811.50800000000004</v>
      </c>
      <c r="EI45" s="5">
        <v>848.99699999999996</v>
      </c>
      <c r="EJ45" s="5">
        <v>887.89300000000003</v>
      </c>
      <c r="EK45" s="5">
        <v>928.51599999999996</v>
      </c>
      <c r="EL45" s="5">
        <v>971.23900000000003</v>
      </c>
      <c r="EM45" s="5">
        <v>1016.932</v>
      </c>
      <c r="EN45" s="5">
        <v>1063.9829999999999</v>
      </c>
      <c r="EO45" s="5">
        <v>1113.817</v>
      </c>
      <c r="EP45" s="5">
        <v>1173.7260000000001</v>
      </c>
      <c r="EQ45" s="5">
        <v>1253.3440000000001</v>
      </c>
      <c r="ER45" s="5">
        <v>1358.723</v>
      </c>
      <c r="ES45" s="5">
        <v>1492.8040000000001</v>
      </c>
      <c r="ET45" s="5">
        <v>1651.1880000000001</v>
      </c>
      <c r="EU45" s="5">
        <v>1823.38</v>
      </c>
      <c r="EV45" s="5">
        <v>1994.691</v>
      </c>
      <c r="EW45" s="5">
        <v>2154.0320000000002</v>
      </c>
      <c r="EX45" s="5">
        <v>2298.0300000000002</v>
      </c>
      <c r="EY45" s="5">
        <v>2428.2829999999999</v>
      </c>
      <c r="EZ45" s="5">
        <v>2544.7510000000002</v>
      </c>
      <c r="FA45" s="5">
        <v>2648.9050000000002</v>
      </c>
      <c r="FB45" s="5">
        <v>2742.0419999999999</v>
      </c>
      <c r="FC45" s="5">
        <v>2823.1410000000001</v>
      </c>
      <c r="FD45" s="5">
        <v>2891.7240000000002</v>
      </c>
      <c r="FE45" s="5">
        <v>2950.6089999999999</v>
      </c>
      <c r="FF45" s="5">
        <v>3003.72</v>
      </c>
      <c r="FG45" s="5">
        <v>3054.0509999999999</v>
      </c>
      <c r="FH45" s="5">
        <v>3102.7379999999998</v>
      </c>
      <c r="FI45" s="5">
        <v>3149.5410000000002</v>
      </c>
      <c r="FJ45" s="5">
        <v>3194.3939999999998</v>
      </c>
      <c r="FK45" s="5">
        <v>3236.7260000000001</v>
      </c>
      <c r="FL45" s="5">
        <v>3276.2370000000001</v>
      </c>
      <c r="FM45" s="5">
        <v>3313.1979999999999</v>
      </c>
      <c r="FN45" s="5">
        <v>3348.2370000000001</v>
      </c>
      <c r="FO45" s="5">
        <v>3381.5990000000002</v>
      </c>
      <c r="FP45" s="5">
        <v>3413.5709999999999</v>
      </c>
      <c r="FQ45" s="5">
        <v>3444.36</v>
      </c>
      <c r="FR45" s="5">
        <v>3474.2020000000002</v>
      </c>
      <c r="FS45" s="5">
        <v>3503.181</v>
      </c>
      <c r="FT45" s="5">
        <v>3531.1529999999998</v>
      </c>
      <c r="FU45" s="5">
        <v>3557.924</v>
      </c>
      <c r="FV45" s="5">
        <v>3583.3229999999999</v>
      </c>
      <c r="FW45" s="5">
        <v>3607.366</v>
      </c>
      <c r="FX45" s="5">
        <v>3630.2530000000002</v>
      </c>
      <c r="FY45" s="5">
        <v>3652.3069999999998</v>
      </c>
      <c r="FZ45" s="5">
        <v>3673.9760000000001</v>
      </c>
      <c r="GA45" s="5">
        <v>3695.5810000000001</v>
      </c>
      <c r="GB45" s="5">
        <v>3717.3919999999998</v>
      </c>
      <c r="GC45" s="5">
        <v>3739.404</v>
      </c>
      <c r="GD45" s="5">
        <v>3761.3429999999998</v>
      </c>
      <c r="GE45" s="5">
        <v>3782.7750000000001</v>
      </c>
      <c r="GF45" s="5">
        <v>3803.48</v>
      </c>
      <c r="GG45" s="5">
        <v>3823.3130000000001</v>
      </c>
      <c r="GH45" s="5">
        <v>3842.6370000000002</v>
      </c>
      <c r="GI45" s="5">
        <v>3862.232</v>
      </c>
      <c r="GJ45" s="5">
        <v>3883.1480000000001</v>
      </c>
      <c r="GK45" s="5">
        <v>3906.1460000000002</v>
      </c>
      <c r="GL45" s="5">
        <v>3931.5050000000001</v>
      </c>
      <c r="GM45" s="5">
        <v>3959.01</v>
      </c>
      <c r="GN45" s="5">
        <v>3988.306</v>
      </c>
      <c r="GO45" s="5">
        <v>4018.8310000000001</v>
      </c>
      <c r="GP45" s="5">
        <v>4050.145</v>
      </c>
      <c r="GQ45" s="5">
        <v>4082.1370000000002</v>
      </c>
      <c r="GR45" s="5">
        <v>4114.8549999999996</v>
      </c>
      <c r="GS45" s="5">
        <v>4148.1360000000004</v>
      </c>
      <c r="GT45" s="5">
        <v>4181.799</v>
      </c>
      <c r="GU45" s="5">
        <v>4215.6899999999996</v>
      </c>
      <c r="GV45" s="5">
        <v>4249.7250000000004</v>
      </c>
      <c r="GW45" s="5">
        <v>4283.8159999999998</v>
      </c>
      <c r="GX45" s="5">
        <v>4317.8469999999998</v>
      </c>
      <c r="GY45" s="5">
        <v>4351.7269999999999</v>
      </c>
      <c r="GZ45" s="5">
        <v>4385.3720000000003</v>
      </c>
      <c r="HA45" s="5">
        <v>4418.7060000000001</v>
      </c>
      <c r="HB45" s="5">
        <v>4451.7520000000004</v>
      </c>
      <c r="HC45" s="5">
        <v>4484.567</v>
      </c>
      <c r="HD45" s="5">
        <v>4517.2849999999999</v>
      </c>
      <c r="HE45" s="5">
        <v>4550.0240000000003</v>
      </c>
      <c r="HF45" s="5">
        <v>4582.7700000000004</v>
      </c>
      <c r="HG45" s="5">
        <v>4615.54</v>
      </c>
      <c r="HH45" s="5">
        <v>4648.3919999999998</v>
      </c>
      <c r="HI45" s="5">
        <v>4681.3739999999998</v>
      </c>
      <c r="HJ45" s="5">
        <v>4714.5439999999999</v>
      </c>
      <c r="HK45" s="5">
        <v>4747.915</v>
      </c>
      <c r="HL45" s="5">
        <v>4781.4939999999997</v>
      </c>
      <c r="HM45" s="5">
        <v>4815.2920000000004</v>
      </c>
      <c r="HN45" s="5">
        <v>4849.3040000000001</v>
      </c>
      <c r="HO45" s="5">
        <v>4883.5280000000002</v>
      </c>
      <c r="HP45" s="5">
        <v>4917.9709999999995</v>
      </c>
      <c r="HQ45" s="5">
        <v>4952.5929999999998</v>
      </c>
      <c r="HR45" s="5">
        <v>4987.3580000000002</v>
      </c>
      <c r="HS45" s="5">
        <v>5022.2110000000002</v>
      </c>
      <c r="HT45" s="5">
        <v>5057.0929999999998</v>
      </c>
      <c r="HU45" s="5">
        <v>5091.96</v>
      </c>
      <c r="HV45" s="5">
        <v>5126.7960000000003</v>
      </c>
      <c r="HW45" s="5">
        <v>5161.5330000000004</v>
      </c>
      <c r="HX45" s="5">
        <v>5196.1019999999999</v>
      </c>
      <c r="HY45" s="5">
        <v>5230.4290000000001</v>
      </c>
      <c r="HZ45" s="5">
        <v>5264.5039999999999</v>
      </c>
      <c r="IA45" s="5">
        <v>5298.25</v>
      </c>
      <c r="IB45" s="5">
        <v>5331.6840000000002</v>
      </c>
      <c r="IC45" s="5">
        <v>5364.7690000000002</v>
      </c>
      <c r="ID45" s="5">
        <v>5397.49</v>
      </c>
      <c r="IE45" s="5">
        <v>5429.83</v>
      </c>
      <c r="IF45" s="5">
        <v>5461.7479999999996</v>
      </c>
      <c r="IG45" s="5">
        <v>5493.2129999999997</v>
      </c>
      <c r="IH45" s="5">
        <v>5524.183</v>
      </c>
      <c r="II45" s="5">
        <v>5554.625</v>
      </c>
      <c r="IJ45" s="5">
        <v>1019.5069999999999</v>
      </c>
      <c r="IK45" s="5">
        <v>1096.6020000000001</v>
      </c>
      <c r="IL45" s="5">
        <v>1164.816</v>
      </c>
      <c r="IM45" s="5">
        <v>1228.4570000000001</v>
      </c>
      <c r="IN45" s="5">
        <v>1293.97</v>
      </c>
      <c r="IO45" s="5">
        <v>1366.165</v>
      </c>
      <c r="IP45" s="5">
        <v>1446.386</v>
      </c>
      <c r="IQ45" s="5">
        <v>1533.5260000000001</v>
      </c>
      <c r="IR45" s="5">
        <v>1627.068</v>
      </c>
      <c r="IS45" s="5">
        <v>1725.6759999999999</v>
      </c>
      <c r="IT45" s="5">
        <v>1828.4369999999999</v>
      </c>
      <c r="IU45" s="5">
        <v>1937.1590000000001</v>
      </c>
      <c r="IV45" s="5">
        <v>2052.8919999999998</v>
      </c>
      <c r="IW45" s="5">
        <v>2173.1350000000002</v>
      </c>
      <c r="IX45" s="5">
        <v>2294.377</v>
      </c>
      <c r="IY45" s="5">
        <v>2415.0990000000002</v>
      </c>
      <c r="IZ45" s="5">
        <v>2539.1210000000001</v>
      </c>
      <c r="JA45" s="5">
        <v>2671.3609999999999</v>
      </c>
      <c r="JB45" s="5">
        <v>2813.2139999999999</v>
      </c>
      <c r="JC45" s="5">
        <v>2966.029</v>
      </c>
      <c r="JD45" s="5">
        <v>3134.067</v>
      </c>
      <c r="JE45" s="5">
        <v>3302.7220000000002</v>
      </c>
      <c r="JF45" s="5">
        <v>3478.7689999999998</v>
      </c>
      <c r="JG45" s="5">
        <v>3711.931</v>
      </c>
      <c r="JH45" s="5">
        <v>4068.5770000000002</v>
      </c>
      <c r="JI45" s="5">
        <v>4588.2219999999998</v>
      </c>
      <c r="JJ45" s="5">
        <v>5300.1719999999996</v>
      </c>
      <c r="JK45" s="5">
        <v>6168.8459999999995</v>
      </c>
      <c r="JL45" s="5">
        <v>7089.4859999999999</v>
      </c>
      <c r="JM45" s="5">
        <v>7917.3680000000004</v>
      </c>
      <c r="JN45" s="5">
        <v>8549.9979999999996</v>
      </c>
      <c r="JO45" s="5">
        <v>8946.7780000000002</v>
      </c>
      <c r="JP45" s="5">
        <v>9141.598</v>
      </c>
      <c r="JQ45" s="5">
        <v>9197.9079999999994</v>
      </c>
      <c r="JR45" s="5">
        <v>9214.1820000000007</v>
      </c>
      <c r="JS45" s="5">
        <v>9262.8960000000006</v>
      </c>
      <c r="JT45" s="5">
        <v>9360.9750000000004</v>
      </c>
      <c r="JU45" s="5">
        <v>9487.2060000000001</v>
      </c>
      <c r="JV45" s="5">
        <v>9630.9660000000003</v>
      </c>
      <c r="JW45" s="5">
        <v>9770.5259999999998</v>
      </c>
      <c r="JX45" s="5">
        <v>9890.4</v>
      </c>
      <c r="JY45" s="5">
        <v>9991.0830000000005</v>
      </c>
      <c r="JZ45" s="5">
        <v>10081.781999999999</v>
      </c>
      <c r="KA45" s="5">
        <v>10165.15</v>
      </c>
      <c r="KB45" s="5">
        <v>10245.002</v>
      </c>
      <c r="KC45" s="5">
        <v>10323.858</v>
      </c>
      <c r="KD45" s="5">
        <v>10403.136</v>
      </c>
      <c r="KE45" s="5">
        <v>10481.269</v>
      </c>
      <c r="KF45" s="5">
        <v>10553.950999999999</v>
      </c>
      <c r="KG45" s="5">
        <v>10615.252</v>
      </c>
      <c r="KH45" s="5">
        <v>10661.075999999999</v>
      </c>
      <c r="KI45" s="5">
        <v>10689.973</v>
      </c>
      <c r="KJ45" s="5">
        <v>10703.924999999999</v>
      </c>
      <c r="KK45" s="5">
        <v>10706.489</v>
      </c>
      <c r="KL45" s="5">
        <v>10702.999</v>
      </c>
      <c r="KM45" s="5">
        <v>10697.397000000001</v>
      </c>
      <c r="KN45" s="5">
        <v>10690.888999999999</v>
      </c>
      <c r="KO45" s="5">
        <v>10682.83</v>
      </c>
      <c r="KP45" s="5">
        <v>10673.299000000001</v>
      </c>
      <c r="KQ45" s="5">
        <v>10661.891</v>
      </c>
      <c r="KR45" s="5">
        <v>10648.314</v>
      </c>
      <c r="KS45" s="5">
        <v>10633.575000000001</v>
      </c>
      <c r="KT45" s="5">
        <v>10618.316000000001</v>
      </c>
      <c r="KU45" s="5">
        <v>10601.494000000001</v>
      </c>
      <c r="KV45" s="5">
        <v>10581.51</v>
      </c>
      <c r="KW45" s="5">
        <v>10557.61</v>
      </c>
      <c r="KX45" s="5">
        <v>10529.28</v>
      </c>
      <c r="KY45" s="5">
        <v>10497.975</v>
      </c>
      <c r="KZ45" s="5">
        <v>10467.26</v>
      </c>
      <c r="LA45" s="5">
        <v>10441.878000000001</v>
      </c>
      <c r="LB45" s="5">
        <v>10425.284</v>
      </c>
      <c r="LC45" s="5">
        <v>10418.790999999999</v>
      </c>
      <c r="LD45" s="5">
        <v>10421.599</v>
      </c>
      <c r="LE45" s="5">
        <v>10432.405000000001</v>
      </c>
      <c r="LF45" s="5">
        <v>10448.983</v>
      </c>
      <c r="LG45" s="5">
        <v>10469.602000000001</v>
      </c>
      <c r="LH45" s="5">
        <v>10493.977000000001</v>
      </c>
      <c r="LI45" s="5">
        <v>10522.397000000001</v>
      </c>
      <c r="LJ45" s="5">
        <v>10554.227000000001</v>
      </c>
      <c r="LK45" s="5">
        <v>10588.795</v>
      </c>
      <c r="LL45" s="5">
        <v>10625.505999999999</v>
      </c>
      <c r="LM45" s="5">
        <v>10664.038</v>
      </c>
      <c r="LN45" s="5">
        <v>10704.115</v>
      </c>
      <c r="LO45" s="5">
        <v>10745.352999999999</v>
      </c>
      <c r="LP45" s="5">
        <v>10787.41</v>
      </c>
      <c r="LQ45" s="5">
        <v>10830.005999999999</v>
      </c>
      <c r="LR45" s="5">
        <v>10872.902</v>
      </c>
      <c r="LS45" s="5">
        <v>10916.093999999999</v>
      </c>
      <c r="LT45" s="5">
        <v>10959.870999999999</v>
      </c>
      <c r="LU45" s="5">
        <v>11004.732</v>
      </c>
      <c r="LV45" s="5">
        <v>11051.045</v>
      </c>
      <c r="LW45" s="5">
        <v>11098.844999999999</v>
      </c>
      <c r="LX45" s="5">
        <v>11148.063</v>
      </c>
      <c r="LY45" s="5">
        <v>11198.82</v>
      </c>
      <c r="LZ45" s="5">
        <v>11251.205</v>
      </c>
      <c r="MA45" s="5">
        <v>11305.287</v>
      </c>
      <c r="MB45" s="5">
        <v>11361.088</v>
      </c>
      <c r="MC45" s="5">
        <v>11418.566000000001</v>
      </c>
      <c r="MD45" s="5">
        <v>11477.662</v>
      </c>
      <c r="ME45" s="5">
        <v>11538.267</v>
      </c>
      <c r="MF45" s="5">
        <v>11600.276</v>
      </c>
      <c r="MG45" s="5">
        <v>11663.624</v>
      </c>
      <c r="MH45" s="5">
        <v>11728.186</v>
      </c>
      <c r="MI45" s="5">
        <v>11793.803</v>
      </c>
      <c r="MJ45" s="5">
        <v>11860.248</v>
      </c>
      <c r="MK45" s="5">
        <v>11927.323</v>
      </c>
      <c r="ML45" s="5">
        <v>11994.874</v>
      </c>
      <c r="MM45" s="5">
        <v>12062.806</v>
      </c>
      <c r="MN45" s="5">
        <v>12130.904</v>
      </c>
      <c r="MO45" s="5">
        <v>12198.948</v>
      </c>
      <c r="MP45" s="5">
        <v>12266.752</v>
      </c>
      <c r="MQ45" s="5">
        <v>12334.2</v>
      </c>
      <c r="MR45" s="5">
        <v>12401.127</v>
      </c>
      <c r="MS45" s="5">
        <v>12467.513999999999</v>
      </c>
      <c r="MT45" s="5">
        <v>12533.254999999999</v>
      </c>
      <c r="MU45" s="5">
        <v>12598.285</v>
      </c>
      <c r="MV45" s="5">
        <v>12662.546</v>
      </c>
      <c r="MW45" s="5">
        <v>12725.927</v>
      </c>
      <c r="MX45" s="5">
        <v>12788.342000000001</v>
      </c>
      <c r="MY45" s="5">
        <v>12849.694</v>
      </c>
      <c r="MZ45" s="5">
        <v>12909.869000000001</v>
      </c>
      <c r="NA45" s="16">
        <v>5.8540000000000001</v>
      </c>
      <c r="NB45" s="16">
        <v>5.8289999999999997</v>
      </c>
      <c r="NC45" s="16">
        <v>5.5659999999999998</v>
      </c>
      <c r="ND45" s="16">
        <v>5.2119999999999997</v>
      </c>
      <c r="NE45" s="16">
        <v>7.6230000000000002</v>
      </c>
      <c r="NF45" s="16">
        <v>12.449</v>
      </c>
      <c r="NG45" s="16">
        <v>1.6020000000000001</v>
      </c>
      <c r="NH45" s="16">
        <v>1.3109999999999999</v>
      </c>
      <c r="NI45" s="16">
        <v>0.85799999999999998</v>
      </c>
      <c r="NJ45" s="16">
        <v>0.64300000000000002</v>
      </c>
      <c r="NK45" s="16">
        <v>6.8000000000000005E-2</v>
      </c>
      <c r="NL45" s="16">
        <v>-9.1999999999999998E-2</v>
      </c>
      <c r="NM45" s="16">
        <v>-0.17100000000000001</v>
      </c>
      <c r="NN45" s="16">
        <v>-0.252</v>
      </c>
      <c r="NO45" s="16">
        <v>8.5000000000000006E-2</v>
      </c>
      <c r="NP45" s="16">
        <v>0.29599999999999999</v>
      </c>
      <c r="NQ45" s="16">
        <v>0.38100000000000001</v>
      </c>
      <c r="NR45" s="16">
        <v>0.40400000000000003</v>
      </c>
      <c r="NS45" s="16">
        <v>0.45500000000000002</v>
      </c>
      <c r="NT45" s="16">
        <v>0.51500000000000001</v>
      </c>
      <c r="NU45" s="16">
        <v>0.55600000000000005</v>
      </c>
      <c r="NV45" s="16">
        <v>0.56100000000000005</v>
      </c>
      <c r="NW45" s="16">
        <v>0.53300000000000003</v>
      </c>
      <c r="NX45" s="182">
        <v>0.48899999999999999</v>
      </c>
      <c r="NY45" s="16">
        <v>68.28</v>
      </c>
      <c r="NZ45" s="16">
        <v>70.2</v>
      </c>
      <c r="OA45" s="16">
        <v>71.69</v>
      </c>
      <c r="OB45" s="16">
        <v>72.94</v>
      </c>
      <c r="OC45" s="16">
        <v>74.06</v>
      </c>
      <c r="OD45" s="16">
        <v>75.12</v>
      </c>
      <c r="OE45" s="16">
        <v>76.11</v>
      </c>
      <c r="OF45" s="16">
        <v>77.06</v>
      </c>
      <c r="OG45" s="16">
        <v>77.790000000000006</v>
      </c>
      <c r="OH45" s="16">
        <v>78.52</v>
      </c>
      <c r="OI45" s="16">
        <v>79.25</v>
      </c>
      <c r="OJ45" s="16">
        <v>79.98</v>
      </c>
      <c r="OK45" s="16">
        <v>80.7</v>
      </c>
      <c r="OL45" s="16">
        <v>81.41</v>
      </c>
      <c r="OM45" s="16">
        <v>82.09</v>
      </c>
      <c r="ON45" s="16">
        <v>82.75</v>
      </c>
      <c r="OO45" s="16">
        <v>83.38</v>
      </c>
      <c r="OP45" s="16">
        <v>83.96</v>
      </c>
      <c r="OQ45" s="16">
        <v>84.49</v>
      </c>
      <c r="OR45" s="16">
        <v>84.97</v>
      </c>
      <c r="OS45" s="16">
        <v>85.41</v>
      </c>
      <c r="OT45" s="16">
        <v>85.88</v>
      </c>
      <c r="OU45" s="16">
        <v>86.35</v>
      </c>
      <c r="OV45" s="16">
        <v>86.83</v>
      </c>
      <c r="OW45" s="16">
        <v>71.2</v>
      </c>
      <c r="OX45" s="16">
        <v>72.8</v>
      </c>
      <c r="OY45" s="16">
        <v>74.040000000000006</v>
      </c>
      <c r="OZ45" s="16">
        <v>75.13</v>
      </c>
      <c r="PA45" s="16">
        <v>76.31</v>
      </c>
      <c r="PB45" s="16">
        <v>77.290000000000006</v>
      </c>
      <c r="PC45" s="16">
        <v>78.23</v>
      </c>
      <c r="PD45" s="16">
        <v>79.09</v>
      </c>
      <c r="PE45" s="16">
        <v>79.8</v>
      </c>
      <c r="PF45" s="16">
        <v>80.489999999999995</v>
      </c>
      <c r="PG45" s="16">
        <v>81.150000000000006</v>
      </c>
      <c r="PH45" s="16">
        <v>81.8</v>
      </c>
      <c r="PI45" s="16">
        <v>82.42</v>
      </c>
      <c r="PJ45" s="16">
        <v>83.02</v>
      </c>
      <c r="PK45" s="16">
        <v>83.62</v>
      </c>
      <c r="PL45" s="16">
        <v>84.19</v>
      </c>
      <c r="PM45" s="16">
        <v>84.76</v>
      </c>
      <c r="PN45" s="16">
        <v>85.31</v>
      </c>
      <c r="PO45" s="16">
        <v>85.87</v>
      </c>
      <c r="PP45" s="16">
        <v>86.42</v>
      </c>
      <c r="PQ45" s="16">
        <v>86.97</v>
      </c>
      <c r="PR45" s="16">
        <v>87.51</v>
      </c>
      <c r="PS45" s="16">
        <v>88.04</v>
      </c>
      <c r="PT45" s="16">
        <v>88.56</v>
      </c>
      <c r="PU45" s="16">
        <v>69.350999999999999</v>
      </c>
      <c r="PV45" s="16">
        <v>71.191999999999993</v>
      </c>
      <c r="PW45" s="16">
        <v>72.578999999999994</v>
      </c>
      <c r="PX45" s="16">
        <v>73.762</v>
      </c>
      <c r="PY45" s="16">
        <v>74.861999999999995</v>
      </c>
      <c r="PZ45" s="16">
        <v>75.863</v>
      </c>
      <c r="QA45" s="16">
        <v>76.792000000000002</v>
      </c>
      <c r="QB45" s="16">
        <v>77.745000000000005</v>
      </c>
      <c r="QC45" s="16">
        <v>78.457999999999998</v>
      </c>
      <c r="QD45" s="16">
        <v>79.167000000000002</v>
      </c>
      <c r="QE45" s="16">
        <v>79.861000000000004</v>
      </c>
      <c r="QF45" s="16">
        <v>80.567999999999998</v>
      </c>
      <c r="QG45" s="16">
        <v>81.266000000000005</v>
      </c>
      <c r="QH45" s="16">
        <v>81.942999999999998</v>
      </c>
      <c r="QI45" s="16">
        <v>82.61</v>
      </c>
      <c r="QJ45" s="16">
        <v>83.254000000000005</v>
      </c>
      <c r="QK45" s="16">
        <v>83.878</v>
      </c>
      <c r="QL45" s="16">
        <v>84.468999999999994</v>
      </c>
      <c r="QM45" s="16">
        <v>85.040999999999997</v>
      </c>
      <c r="QN45" s="16">
        <v>85.572000000000003</v>
      </c>
      <c r="QO45" s="16">
        <v>86.084000000000003</v>
      </c>
      <c r="QP45" s="16">
        <v>86.600999999999999</v>
      </c>
      <c r="QQ45" s="16">
        <v>87.105999999999995</v>
      </c>
      <c r="QR45" s="16">
        <v>87.611999999999995</v>
      </c>
      <c r="QS45" s="5">
        <v>23.715</v>
      </c>
      <c r="QT45" s="5">
        <v>16.631</v>
      </c>
      <c r="QU45" s="5">
        <v>12.66</v>
      </c>
      <c r="QV45" s="5">
        <v>10.446999999999999</v>
      </c>
      <c r="QW45" s="5">
        <v>8.9979999999999993</v>
      </c>
      <c r="QX45" s="5">
        <v>7.7140000000000004</v>
      </c>
      <c r="QY45" s="5">
        <v>6.5010000000000003</v>
      </c>
      <c r="QZ45" s="5">
        <v>5.5149999999999997</v>
      </c>
      <c r="RA45" s="5">
        <v>4.7910000000000004</v>
      </c>
      <c r="RB45" s="5">
        <v>4.25</v>
      </c>
      <c r="RC45" s="5">
        <v>3.8010000000000002</v>
      </c>
      <c r="RD45" s="5">
        <v>3.42</v>
      </c>
      <c r="RE45" s="5">
        <v>3.1</v>
      </c>
      <c r="RF45" s="5">
        <v>2.831</v>
      </c>
      <c r="RG45" s="5">
        <v>2.597</v>
      </c>
      <c r="RH45" s="5">
        <v>2.399</v>
      </c>
      <c r="RI45" s="5">
        <v>2.2280000000000002</v>
      </c>
      <c r="RJ45" s="5">
        <v>2.0840000000000001</v>
      </c>
      <c r="RK45" s="5">
        <v>1.9570000000000001</v>
      </c>
      <c r="RL45" s="5">
        <v>1.8520000000000001</v>
      </c>
      <c r="RM45" s="5">
        <v>1.7569999999999999</v>
      </c>
      <c r="RN45" s="5">
        <v>1.6659999999999999</v>
      </c>
      <c r="RO45" s="5">
        <v>1.581</v>
      </c>
      <c r="RP45" s="5">
        <v>1.5</v>
      </c>
      <c r="RQ45" s="5">
        <v>28.353999999999999</v>
      </c>
      <c r="RR45" s="5">
        <v>19.452000000000002</v>
      </c>
      <c r="RS45" s="5">
        <v>14.721</v>
      </c>
      <c r="RT45" s="5">
        <v>12.141</v>
      </c>
      <c r="RU45" s="5">
        <v>10.465999999999999</v>
      </c>
      <c r="RV45" s="5">
        <v>8.9870000000000001</v>
      </c>
      <c r="RW45" s="5">
        <v>7.5750000000000002</v>
      </c>
      <c r="RX45" s="5">
        <v>6.43</v>
      </c>
      <c r="RY45" s="5">
        <v>5.5979999999999999</v>
      </c>
      <c r="RZ45" s="5">
        <v>4.9720000000000004</v>
      </c>
      <c r="SA45" s="5">
        <v>4.4530000000000003</v>
      </c>
      <c r="SB45" s="5">
        <v>4.0110000000000001</v>
      </c>
      <c r="SC45" s="5">
        <v>3.6389999999999998</v>
      </c>
      <c r="SD45" s="5">
        <v>3.3370000000000002</v>
      </c>
      <c r="SE45" s="5">
        <v>3.0720000000000001</v>
      </c>
      <c r="SF45" s="5">
        <v>2.8479999999999999</v>
      </c>
      <c r="SG45" s="5">
        <v>2.653</v>
      </c>
      <c r="SH45" s="5">
        <v>2.488</v>
      </c>
      <c r="SI45" s="5">
        <v>2.3410000000000002</v>
      </c>
      <c r="SJ45" s="5">
        <v>2.2170000000000001</v>
      </c>
      <c r="SK45" s="5">
        <v>2.105</v>
      </c>
      <c r="SL45" s="5">
        <v>1.9970000000000001</v>
      </c>
      <c r="SM45" s="5">
        <v>1.897</v>
      </c>
      <c r="SN45" s="5">
        <v>1.8009999999999999</v>
      </c>
      <c r="SO45" s="16">
        <v>5.3</v>
      </c>
      <c r="SP45" s="16">
        <v>4.9000000000000004</v>
      </c>
      <c r="SQ45" s="16">
        <v>3.9249999999999998</v>
      </c>
      <c r="SR45" s="16">
        <v>2.97</v>
      </c>
      <c r="SS45" s="16">
        <v>2.4</v>
      </c>
      <c r="ST45" s="16">
        <v>1.97</v>
      </c>
      <c r="SU45" s="16">
        <v>1.6950000000000001</v>
      </c>
      <c r="SV45" s="16">
        <v>1.42</v>
      </c>
      <c r="SW45" s="16">
        <v>1.3542000000000001</v>
      </c>
      <c r="SX45" s="16">
        <v>1.3132999999999999</v>
      </c>
      <c r="SY45" s="16">
        <v>1.3084</v>
      </c>
      <c r="SZ45" s="16">
        <v>1.3289</v>
      </c>
      <c r="TA45" s="16">
        <v>1.3669</v>
      </c>
      <c r="TB45" s="16">
        <v>1.4091</v>
      </c>
      <c r="TC45" s="16">
        <v>1.4516</v>
      </c>
      <c r="TD45" s="16">
        <v>1.4895</v>
      </c>
      <c r="TE45" s="16">
        <v>1.5256000000000001</v>
      </c>
      <c r="TF45" s="16">
        <v>1.5555000000000001</v>
      </c>
      <c r="TG45" s="16">
        <v>1.5810999999999999</v>
      </c>
      <c r="TH45" s="16">
        <v>1.6057999999999999</v>
      </c>
      <c r="TI45" s="16">
        <v>1.6268</v>
      </c>
      <c r="TJ45" s="16">
        <v>1.6431</v>
      </c>
      <c r="TK45" s="16">
        <v>1.6556999999999999</v>
      </c>
      <c r="TL45" s="16">
        <v>1.6693</v>
      </c>
      <c r="TM45" s="5">
        <v>131.83099999999999</v>
      </c>
      <c r="TN45" s="5">
        <v>154.779</v>
      </c>
      <c r="TO45" s="5">
        <v>180.83500000000001</v>
      </c>
      <c r="TP45" s="5">
        <v>537.29600000000005</v>
      </c>
      <c r="TQ45" s="5">
        <v>14.766</v>
      </c>
      <c r="TR45" s="5">
        <v>188.92699999999999</v>
      </c>
      <c r="TS45" s="5">
        <v>248.37100000000001</v>
      </c>
      <c r="TT45" s="5">
        <v>197.00399999999999</v>
      </c>
      <c r="TU45" s="5">
        <v>715.22699999999998</v>
      </c>
      <c r="TV45" s="5">
        <v>16.635999999999999</v>
      </c>
      <c r="TW45" s="5">
        <v>229.71600000000001</v>
      </c>
      <c r="TX45" s="5">
        <v>338.28199999999998</v>
      </c>
      <c r="TY45" s="5">
        <v>287.63600000000002</v>
      </c>
      <c r="TZ45" s="5">
        <v>950.85799999999995</v>
      </c>
      <c r="UA45" s="5">
        <v>21.945</v>
      </c>
      <c r="UB45" s="5">
        <v>232.34299999999999</v>
      </c>
      <c r="UC45" s="5">
        <v>427.78300000000002</v>
      </c>
      <c r="UD45" s="5">
        <v>372.53399999999999</v>
      </c>
      <c r="UE45" s="5">
        <v>1356.973</v>
      </c>
      <c r="UF45" s="5">
        <v>25.466000000000001</v>
      </c>
      <c r="UG45" s="5">
        <v>266.42599999999999</v>
      </c>
      <c r="UH45" s="5">
        <v>549.78599999999994</v>
      </c>
      <c r="UI45" s="5">
        <v>500.00799999999998</v>
      </c>
      <c r="UJ45" s="5">
        <v>1783.605</v>
      </c>
      <c r="UK45" s="5">
        <v>34.241999999999997</v>
      </c>
      <c r="UL45" s="5">
        <v>299.512</v>
      </c>
      <c r="UM45" s="5">
        <v>542.02700000000004</v>
      </c>
      <c r="UN45" s="5">
        <v>738.40499999999997</v>
      </c>
      <c r="UO45" s="5">
        <v>2967.5509999999999</v>
      </c>
      <c r="UP45" s="5">
        <v>40.726999999999997</v>
      </c>
      <c r="UQ45" s="5">
        <v>441.72699999999998</v>
      </c>
      <c r="UR45" s="5">
        <v>683.13499999999999</v>
      </c>
      <c r="US45" s="5">
        <v>1157.789</v>
      </c>
      <c r="UT45" s="5">
        <v>6208.7259999999997</v>
      </c>
      <c r="UU45" s="5">
        <v>58.621000000000002</v>
      </c>
      <c r="UV45" s="5">
        <v>505.52100000000002</v>
      </c>
      <c r="UW45" s="5">
        <v>806.46799999999996</v>
      </c>
      <c r="UX45" s="5">
        <v>988.04899999999998</v>
      </c>
      <c r="UY45" s="5">
        <v>6876.4009999999998</v>
      </c>
      <c r="UZ45" s="5">
        <v>86.456999999999994</v>
      </c>
      <c r="VA45" s="5">
        <v>499.13799999999998</v>
      </c>
      <c r="VB45" s="5">
        <v>966.03399999999999</v>
      </c>
      <c r="VC45" s="5">
        <v>1105.2850000000001</v>
      </c>
      <c r="VD45" s="5">
        <v>7194.8919999999998</v>
      </c>
      <c r="VE45" s="5">
        <v>125.051</v>
      </c>
      <c r="VF45" s="5">
        <v>504.423</v>
      </c>
      <c r="VG45" s="5">
        <v>1030.7629999999999</v>
      </c>
      <c r="VH45" s="5">
        <v>1218.1289999999999</v>
      </c>
      <c r="VI45" s="5">
        <v>7298.56</v>
      </c>
      <c r="VJ45" s="5">
        <v>271.983</v>
      </c>
      <c r="VK45" s="5">
        <v>492.12400000000002</v>
      </c>
      <c r="VL45" s="5">
        <v>1027.49</v>
      </c>
      <c r="VM45" s="5">
        <v>1366.7439999999999</v>
      </c>
      <c r="VN45" s="5">
        <v>7226.4309999999996</v>
      </c>
      <c r="VO45" s="5">
        <v>548.28700000000003</v>
      </c>
      <c r="VP45" s="5">
        <v>484.42399999999998</v>
      </c>
      <c r="VQ45" s="5">
        <v>1017.904</v>
      </c>
      <c r="VR45" s="5">
        <v>1397.338</v>
      </c>
      <c r="VS45" s="5">
        <v>6910.5280000000002</v>
      </c>
      <c r="VT45" s="5">
        <v>887.20299999999997</v>
      </c>
      <c r="VU45" s="5">
        <v>491.28899999999999</v>
      </c>
      <c r="VV45" s="5">
        <v>995.88099999999997</v>
      </c>
      <c r="VW45" s="5">
        <v>1364.123</v>
      </c>
      <c r="VX45" s="5">
        <v>6526.6840000000002</v>
      </c>
      <c r="VY45" s="5">
        <v>1270.337</v>
      </c>
      <c r="VZ45" s="5">
        <v>516.726</v>
      </c>
      <c r="WA45" s="5">
        <v>992.55399999999997</v>
      </c>
      <c r="WB45" s="5">
        <v>1313.0150000000001</v>
      </c>
      <c r="WC45" s="5">
        <v>6177.8819999999996</v>
      </c>
      <c r="WD45" s="5">
        <v>1557.433</v>
      </c>
      <c r="WE45" s="5">
        <v>543.43200000000002</v>
      </c>
      <c r="WF45" s="5">
        <v>1022.083</v>
      </c>
      <c r="WG45" s="5">
        <v>1247.6410000000001</v>
      </c>
      <c r="WH45" s="5">
        <v>5932.83</v>
      </c>
      <c r="WI45" s="5">
        <v>1679.298</v>
      </c>
      <c r="WJ45" s="25">
        <v>12.930857757720201</v>
      </c>
      <c r="WK45" s="25">
        <v>15.1817496103509</v>
      </c>
      <c r="WL45" s="25">
        <v>17.737494691061499</v>
      </c>
      <c r="WM45" s="25">
        <v>70.439045538676993</v>
      </c>
      <c r="WN45" s="25">
        <v>52.7015508476156</v>
      </c>
      <c r="WO45" s="25">
        <v>1.99557236978265</v>
      </c>
      <c r="WP45" s="25">
        <v>1.44834709325193</v>
      </c>
      <c r="WQ45" s="25">
        <v>5.9440494278116797E-2</v>
      </c>
      <c r="WR45" s="25">
        <v>13.829003085278901</v>
      </c>
      <c r="WS45" s="25">
        <v>18.1801612543141</v>
      </c>
      <c r="WT45" s="25">
        <v>14.420220105185001</v>
      </c>
      <c r="WU45" s="25">
        <v>66.773120377113997</v>
      </c>
      <c r="WV45" s="25">
        <v>52.352900271929101</v>
      </c>
      <c r="WW45" s="25">
        <v>1.9974893223000201</v>
      </c>
      <c r="WX45" s="25">
        <v>1.21771528329301</v>
      </c>
      <c r="WY45" s="25">
        <v>4.4943326757748897E-2</v>
      </c>
      <c r="WZ45" s="25">
        <v>12.5635173648313</v>
      </c>
      <c r="XA45" s="25">
        <v>18.501156999119999</v>
      </c>
      <c r="XB45" s="25">
        <v>15.7312502426936</v>
      </c>
      <c r="XC45" s="25">
        <v>67.735120214697005</v>
      </c>
      <c r="XD45" s="25">
        <v>52.0038699720034</v>
      </c>
      <c r="XE45" s="25">
        <v>1.9449398584692801</v>
      </c>
      <c r="XF45" s="25">
        <v>1.20020542135168</v>
      </c>
      <c r="XG45" s="25">
        <v>0.122946538491619</v>
      </c>
      <c r="XH45" s="25">
        <v>9.6204337793191907</v>
      </c>
      <c r="XI45" s="25">
        <v>17.7128556634738</v>
      </c>
      <c r="XJ45" s="25">
        <v>15.4252061716725</v>
      </c>
      <c r="XK45" s="25">
        <v>71.612261029465003</v>
      </c>
      <c r="XL45" s="25">
        <v>56.187054857792603</v>
      </c>
      <c r="XM45" s="25">
        <v>1.80812463588449</v>
      </c>
      <c r="XN45" s="25">
        <v>1.0544495277419299</v>
      </c>
      <c r="XO45" s="25">
        <v>0.170634826978107</v>
      </c>
      <c r="XP45" s="25">
        <v>8.5009669544397095</v>
      </c>
      <c r="XQ45" s="25">
        <v>17.542254201968198</v>
      </c>
      <c r="XR45" s="25">
        <v>15.953966523370401</v>
      </c>
      <c r="XS45" s="25">
        <v>72.864204881388901</v>
      </c>
      <c r="XT45" s="25">
        <v>56.910238358018503</v>
      </c>
      <c r="XU45" s="25">
        <v>1.6816168894921499</v>
      </c>
      <c r="XV45" s="25">
        <v>1.0925739622031101</v>
      </c>
      <c r="XW45" s="25">
        <v>0.12855500536523301</v>
      </c>
      <c r="XX45" s="25">
        <v>6.5278445550367898</v>
      </c>
      <c r="XY45" s="25">
        <v>11.813443203053399</v>
      </c>
      <c r="XZ45" s="25">
        <v>16.093488937544901</v>
      </c>
      <c r="YA45" s="25">
        <v>80.771069926433398</v>
      </c>
      <c r="YB45" s="25">
        <v>64.677580988888494</v>
      </c>
      <c r="YC45" s="25">
        <v>1.6024072069747299</v>
      </c>
      <c r="YD45" s="25">
        <v>0.887642315476453</v>
      </c>
      <c r="YE45" s="25">
        <v>0.126824726440874</v>
      </c>
      <c r="YF45" s="25">
        <v>5.1663988693330696</v>
      </c>
      <c r="YG45" s="25">
        <v>7.9898849099145997</v>
      </c>
      <c r="YH45" s="25">
        <v>13.5413949804433</v>
      </c>
      <c r="YI45" s="25">
        <v>86.158090329377899</v>
      </c>
      <c r="YJ45" s="25">
        <v>72.616695348934599</v>
      </c>
      <c r="YK45" s="25">
        <v>1.39949740339121</v>
      </c>
      <c r="YL45" s="25">
        <v>0.68562589137447805</v>
      </c>
      <c r="YM45" s="25">
        <v>8.0105281895972394E-2</v>
      </c>
      <c r="YN45" s="25">
        <v>5.4574832752089604</v>
      </c>
      <c r="YO45" s="25">
        <v>8.7064347910199995</v>
      </c>
      <c r="YP45" s="25">
        <v>10.6667396460027</v>
      </c>
      <c r="YQ45" s="25">
        <v>84.902712931247393</v>
      </c>
      <c r="YR45" s="25">
        <v>74.235973285244697</v>
      </c>
      <c r="YS45" s="25">
        <v>1.77509280035099</v>
      </c>
      <c r="YT45" s="25">
        <v>0.93336900252361699</v>
      </c>
      <c r="YU45" s="25">
        <v>0.11211396522210799</v>
      </c>
      <c r="YV45" s="25">
        <v>5.0466917414866899</v>
      </c>
      <c r="YW45" s="25">
        <v>9.7673906009868201</v>
      </c>
      <c r="YX45" s="25">
        <v>11.1753316347165</v>
      </c>
      <c r="YY45" s="25">
        <v>83.921550190083295</v>
      </c>
      <c r="YZ45" s="25">
        <v>72.746218555366795</v>
      </c>
      <c r="ZA45" s="25">
        <v>3.1446352018118602</v>
      </c>
      <c r="ZB45" s="25">
        <v>1.26436746744318</v>
      </c>
      <c r="ZC45" s="25">
        <v>0.125636981315215</v>
      </c>
      <c r="ZD45" s="25">
        <v>4.8859932013787901</v>
      </c>
      <c r="ZE45" s="25">
        <v>9.9842810701193301</v>
      </c>
      <c r="ZF45" s="25">
        <v>11.799164614623701</v>
      </c>
      <c r="ZG45" s="25">
        <v>82.495216420063102</v>
      </c>
      <c r="ZH45" s="25">
        <v>70.696051805439396</v>
      </c>
      <c r="ZI45" s="25">
        <v>5.8083131325517998</v>
      </c>
      <c r="ZJ45" s="25">
        <v>2.6345093084387599</v>
      </c>
      <c r="ZK45" s="25">
        <v>0.19470434405432499</v>
      </c>
      <c r="ZL45" s="25">
        <v>4.6160819039279</v>
      </c>
      <c r="ZM45" s="25">
        <v>9.6377701462779193</v>
      </c>
      <c r="ZN45" s="25">
        <v>12.8199442532818</v>
      </c>
      <c r="ZO45" s="25">
        <v>80.603261809596006</v>
      </c>
      <c r="ZP45" s="25">
        <v>67.783317556314202</v>
      </c>
      <c r="ZQ45" s="25">
        <v>9.3485967082497101</v>
      </c>
      <c r="ZR45" s="25">
        <v>5.1428861401982298</v>
      </c>
      <c r="ZS45" s="25">
        <v>0.30005414087658699</v>
      </c>
      <c r="ZT45" s="25">
        <v>4.5284287383182997</v>
      </c>
      <c r="ZU45" s="25">
        <v>9.5154363253041794</v>
      </c>
      <c r="ZV45" s="25">
        <v>13.062411351097801</v>
      </c>
      <c r="ZW45" s="25">
        <v>77.662500512975299</v>
      </c>
      <c r="ZX45" s="25">
        <v>64.600089161877406</v>
      </c>
      <c r="ZY45" s="25">
        <v>13.4810926433786</v>
      </c>
      <c r="ZZ45" s="25">
        <v>8.2936344234022492</v>
      </c>
      <c r="AAA45" s="25">
        <v>0.45075451532742</v>
      </c>
      <c r="AAB45" s="25">
        <v>4.61377265922098</v>
      </c>
      <c r="AAC45" s="25">
        <v>9.3524758943059005</v>
      </c>
      <c r="AAD45" s="25">
        <v>12.8106947259444</v>
      </c>
      <c r="AAE45" s="25">
        <v>74.103815871695701</v>
      </c>
      <c r="AAF45" s="25">
        <v>61.2931211457513</v>
      </c>
      <c r="AAG45" s="25">
        <v>16.8550157330071</v>
      </c>
      <c r="AAH45" s="25">
        <v>11.929935574777399</v>
      </c>
      <c r="AAI45" s="25">
        <v>1.15683102508059</v>
      </c>
      <c r="AAJ45" s="25">
        <v>4.8943463530098201</v>
      </c>
      <c r="AAK45" s="25">
        <v>9.4013133654302408</v>
      </c>
      <c r="AAL45" s="25">
        <v>12.436668905178299</v>
      </c>
      <c r="AAM45" s="25">
        <v>70.952583018315707</v>
      </c>
      <c r="AAN45" s="25">
        <v>58.515914113137299</v>
      </c>
      <c r="AAO45" s="25">
        <v>18.759226756813302</v>
      </c>
      <c r="AAP45" s="25">
        <v>14.751757263244199</v>
      </c>
      <c r="AAQ45" s="25">
        <v>2.465728512419</v>
      </c>
      <c r="AAR45" s="25">
        <v>5.2126349747402596</v>
      </c>
      <c r="AAS45" s="25">
        <v>9.8038863977230708</v>
      </c>
      <c r="AAT45" s="25">
        <v>11.9674533566664</v>
      </c>
      <c r="AAU45" s="25">
        <v>68.875543342512302</v>
      </c>
      <c r="AAV45" s="25">
        <v>56.908089985845898</v>
      </c>
      <c r="AAW45" s="25">
        <v>19.7234530972969</v>
      </c>
      <c r="AAX45" s="25">
        <v>16.1079352850244</v>
      </c>
      <c r="AAY45" s="25">
        <v>3.9551824199705301</v>
      </c>
      <c r="AAZ45" s="5">
        <v>66.894000000000005</v>
      </c>
      <c r="ABA45" s="5">
        <v>49.002000000000002</v>
      </c>
      <c r="ABB45" s="5">
        <v>30.408000000000001</v>
      </c>
      <c r="ABC45" s="5">
        <v>33.643999999999998</v>
      </c>
      <c r="ABD45" s="5">
        <v>89.322000000000003</v>
      </c>
      <c r="ABE45" s="5">
        <v>139.44999999999999</v>
      </c>
      <c r="ABF45" s="5">
        <v>112.994</v>
      </c>
      <c r="ABG45" s="5">
        <v>74.465999999999994</v>
      </c>
      <c r="ABH45" s="5">
        <v>51.624000000000002</v>
      </c>
      <c r="ABI45" s="5">
        <v>24.759</v>
      </c>
      <c r="ABJ45" s="5">
        <v>15.164999999999999</v>
      </c>
      <c r="ABK45" s="5">
        <v>9.3030000000000008</v>
      </c>
      <c r="ABL45" s="5">
        <v>3.1930000000000001</v>
      </c>
      <c r="ABM45" s="5">
        <v>5.3010000000000002</v>
      </c>
      <c r="ABN45" s="5">
        <v>2.9390000000000001</v>
      </c>
      <c r="ABO45" s="5">
        <v>0.34799999999999998</v>
      </c>
      <c r="ABP45" s="5">
        <v>0.16300000000000001</v>
      </c>
      <c r="ABQ45" s="5">
        <v>6.2E-2</v>
      </c>
      <c r="ABR45" s="5">
        <v>1.2999999999999999E-2</v>
      </c>
      <c r="ABS45" s="5">
        <v>0</v>
      </c>
      <c r="ABT45" s="5">
        <v>0</v>
      </c>
      <c r="ABU45" s="5">
        <v>254.845</v>
      </c>
      <c r="ABV45" s="5">
        <v>261.57</v>
      </c>
      <c r="ABW45" s="5">
        <v>231.04300000000001</v>
      </c>
      <c r="ABX45" s="5">
        <v>200.60499999999999</v>
      </c>
      <c r="ABY45" s="5">
        <v>487.25</v>
      </c>
      <c r="ABZ45" s="5">
        <v>1082.433</v>
      </c>
      <c r="ACA45" s="5">
        <v>1321.9380000000001</v>
      </c>
      <c r="ACB45" s="5">
        <v>966.91899999999998</v>
      </c>
      <c r="ACC45" s="5">
        <v>677.91399999999999</v>
      </c>
      <c r="ACD45" s="5">
        <v>534.173</v>
      </c>
      <c r="ACE45" s="5">
        <v>335.61200000000002</v>
      </c>
      <c r="ACF45" s="5">
        <v>255.27199999999999</v>
      </c>
      <c r="ACG45" s="5">
        <v>143.69</v>
      </c>
      <c r="ACH45" s="5">
        <v>36.817999999999998</v>
      </c>
      <c r="ACI45" s="5">
        <v>24.189</v>
      </c>
      <c r="ACJ45" s="5">
        <v>14.618</v>
      </c>
      <c r="ACK45" s="5">
        <v>4.4050000000000002</v>
      </c>
      <c r="ACL45" s="5">
        <v>2.3940000000000001</v>
      </c>
      <c r="ACM45" s="5">
        <v>0.53100000000000003</v>
      </c>
      <c r="ACN45" s="5">
        <v>0.121</v>
      </c>
      <c r="ACO45" s="5">
        <v>8.9999999999999993E-3</v>
      </c>
      <c r="ACP45" s="5">
        <v>251.30500000000001</v>
      </c>
      <c r="ACQ45" s="5">
        <v>260.65499999999997</v>
      </c>
      <c r="ACR45" s="5">
        <v>263.64299999999997</v>
      </c>
      <c r="ACS45" s="5">
        <v>288.42</v>
      </c>
      <c r="ACT45" s="5">
        <v>512.10699999999997</v>
      </c>
      <c r="ACU45" s="5">
        <v>1002.222</v>
      </c>
      <c r="ACV45" s="5">
        <v>1221.5730000000001</v>
      </c>
      <c r="ACW45" s="5">
        <v>915.48500000000001</v>
      </c>
      <c r="ACX45" s="5">
        <v>529.65099999999995</v>
      </c>
      <c r="ACY45" s="5">
        <v>361.62200000000001</v>
      </c>
      <c r="ACZ45" s="5">
        <v>412.43200000000002</v>
      </c>
      <c r="ADA45" s="5">
        <v>437.84300000000002</v>
      </c>
      <c r="ADB45" s="5">
        <v>345.48899999999998</v>
      </c>
      <c r="ADC45" s="5">
        <v>248.91399999999999</v>
      </c>
      <c r="ADD45" s="5">
        <v>117.336</v>
      </c>
      <c r="ADE45" s="5">
        <v>26.745000000000001</v>
      </c>
      <c r="ADF45" s="5">
        <v>13.926</v>
      </c>
      <c r="ADG45" s="5">
        <v>5.9249999999999998</v>
      </c>
      <c r="ADH45" s="5">
        <v>1.0880000000000001</v>
      </c>
      <c r="ADI45" s="5">
        <v>0.30399999999999999</v>
      </c>
      <c r="ADJ45" s="5">
        <v>3.1E-2</v>
      </c>
      <c r="ADK45" s="5">
        <v>277.61700000000002</v>
      </c>
      <c r="ADL45" s="5">
        <v>265.67399999999998</v>
      </c>
      <c r="ADM45" s="5">
        <v>256.21100000000001</v>
      </c>
      <c r="ADN45" s="5">
        <v>266.209</v>
      </c>
      <c r="ADO45" s="5">
        <v>434.72899999999998</v>
      </c>
      <c r="ADP45" s="5">
        <v>788.57500000000005</v>
      </c>
      <c r="ADQ45" s="5">
        <v>948.39400000000001</v>
      </c>
      <c r="ADR45" s="5">
        <v>761.80600000000004</v>
      </c>
      <c r="ADS45" s="5">
        <v>439.56200000000001</v>
      </c>
      <c r="ADT45" s="5">
        <v>230.648</v>
      </c>
      <c r="ADU45" s="5">
        <v>192.67699999999999</v>
      </c>
      <c r="ADV45" s="5">
        <v>203.29499999999999</v>
      </c>
      <c r="ADW45" s="5">
        <v>230.03100000000001</v>
      </c>
      <c r="ADX45" s="5">
        <v>266.47500000000002</v>
      </c>
      <c r="ADY45" s="5">
        <v>334.37799999999999</v>
      </c>
      <c r="ADZ45" s="5">
        <v>312.19099999999997</v>
      </c>
      <c r="AEA45" s="5">
        <v>192.554</v>
      </c>
      <c r="AEB45" s="5">
        <v>92.852000000000004</v>
      </c>
      <c r="AEC45" s="5">
        <v>22.948</v>
      </c>
      <c r="AED45" s="5">
        <v>2.024</v>
      </c>
      <c r="AEE45" s="5">
        <v>0.28799999999999998</v>
      </c>
      <c r="AEF45" s="5">
        <v>64.936999999999998</v>
      </c>
      <c r="AEG45" s="5">
        <v>47.118000000000002</v>
      </c>
      <c r="AEH45" s="5">
        <v>28.251000000000001</v>
      </c>
      <c r="AEI45" s="5">
        <v>24.148</v>
      </c>
      <c r="AEJ45" s="5">
        <v>33.720999999999997</v>
      </c>
      <c r="AEK45" s="5">
        <v>35.347000000000001</v>
      </c>
      <c r="AEL45" s="5">
        <v>24.782</v>
      </c>
      <c r="AEM45" s="5">
        <v>16.486999999999998</v>
      </c>
      <c r="AEN45" s="5">
        <v>10.817</v>
      </c>
      <c r="AEO45" s="5">
        <v>7.2</v>
      </c>
      <c r="AEP45" s="5">
        <v>5.63</v>
      </c>
      <c r="AEQ45" s="5">
        <v>3.6930000000000001</v>
      </c>
      <c r="AER45" s="5">
        <v>2.3860000000000001</v>
      </c>
      <c r="AES45" s="5">
        <v>3.4420000000000002</v>
      </c>
      <c r="AET45" s="5">
        <v>1.841</v>
      </c>
      <c r="AEU45" s="5">
        <v>0.28899999999999998</v>
      </c>
      <c r="AEV45" s="5">
        <v>0.24199999999999999</v>
      </c>
      <c r="AEW45" s="5">
        <v>9.9000000000000005E-2</v>
      </c>
      <c r="AEX45" s="5">
        <v>2.4E-2</v>
      </c>
      <c r="AEY45" s="5">
        <v>3.0000000000000001E-3</v>
      </c>
      <c r="AEZ45" s="5">
        <v>0</v>
      </c>
      <c r="AFA45" s="5">
        <v>244.29300000000001</v>
      </c>
      <c r="AFB45" s="5">
        <v>251.005</v>
      </c>
      <c r="AFC45" s="5">
        <v>222.416</v>
      </c>
      <c r="AFD45" s="5">
        <v>188.92699999999999</v>
      </c>
      <c r="AFE45" s="5">
        <v>228.50299999999999</v>
      </c>
      <c r="AFF45" s="5">
        <v>351.15699999999998</v>
      </c>
      <c r="AFG45" s="5">
        <v>473.80799999999999</v>
      </c>
      <c r="AFH45" s="5">
        <v>406.649</v>
      </c>
      <c r="AFI45" s="5">
        <v>238.107</v>
      </c>
      <c r="AFJ45" s="5">
        <v>157.91499999999999</v>
      </c>
      <c r="AFK45" s="5">
        <v>120.989</v>
      </c>
      <c r="AFL45" s="5">
        <v>86.04</v>
      </c>
      <c r="AFM45" s="5">
        <v>42.276000000000003</v>
      </c>
      <c r="AFN45" s="5">
        <v>19.922999999999998</v>
      </c>
      <c r="AFO45" s="5">
        <v>12.071</v>
      </c>
      <c r="AFP45" s="5">
        <v>5.0060000000000002</v>
      </c>
      <c r="AFQ45" s="5">
        <v>2.754</v>
      </c>
      <c r="AFR45" s="5">
        <v>1.6140000000000001</v>
      </c>
      <c r="AFS45" s="5">
        <v>0.42499999999999999</v>
      </c>
      <c r="AFT45" s="5">
        <v>0.151</v>
      </c>
      <c r="AFU45" s="5">
        <v>2.1999999999999999E-2</v>
      </c>
      <c r="AFV45" s="5">
        <v>240.81899999999999</v>
      </c>
      <c r="AFW45" s="5">
        <v>250.00399999999999</v>
      </c>
      <c r="AFX45" s="5">
        <v>253.18799999999999</v>
      </c>
      <c r="AFY45" s="5">
        <v>273.91699999999997</v>
      </c>
      <c r="AFZ45" s="5">
        <v>292.3</v>
      </c>
      <c r="AGA45" s="5">
        <v>336.67599999999999</v>
      </c>
      <c r="AGB45" s="5">
        <v>419.36500000000001</v>
      </c>
      <c r="AGC45" s="5">
        <v>404.24</v>
      </c>
      <c r="AGD45" s="5">
        <v>281.43400000000003</v>
      </c>
      <c r="AGE45" s="5">
        <v>182.82599999999999</v>
      </c>
      <c r="AGF45" s="5">
        <v>142.905</v>
      </c>
      <c r="AGG45" s="5">
        <v>129.78299999999999</v>
      </c>
      <c r="AGH45" s="5">
        <v>102.88500000000001</v>
      </c>
      <c r="AGI45" s="5">
        <v>71.852000000000004</v>
      </c>
      <c r="AGJ45" s="5">
        <v>36.600999999999999</v>
      </c>
      <c r="AGK45" s="5">
        <v>14.85</v>
      </c>
      <c r="AGL45" s="5">
        <v>7.3319999999999999</v>
      </c>
      <c r="AGM45" s="5">
        <v>2.25</v>
      </c>
      <c r="AGN45" s="5">
        <v>0.81899999999999995</v>
      </c>
      <c r="AGO45" s="5">
        <v>0.27400000000000002</v>
      </c>
      <c r="AGP45" s="5">
        <v>0.04</v>
      </c>
      <c r="AGQ45" s="5">
        <v>265.815</v>
      </c>
      <c r="AGR45" s="5">
        <v>254.51499999999999</v>
      </c>
      <c r="AGS45" s="5">
        <v>245.68299999999999</v>
      </c>
      <c r="AGT45" s="5">
        <v>253.39599999999999</v>
      </c>
      <c r="AGU45" s="5">
        <v>293.30700000000002</v>
      </c>
      <c r="AGV45" s="5">
        <v>362.79199999999997</v>
      </c>
      <c r="AGW45" s="5">
        <v>424.14400000000001</v>
      </c>
      <c r="AGX45" s="5">
        <v>419.22899999999998</v>
      </c>
      <c r="AGY45" s="5">
        <v>302.55399999999997</v>
      </c>
      <c r="AGZ45" s="5">
        <v>184.74</v>
      </c>
      <c r="AHA45" s="5">
        <v>147.697</v>
      </c>
      <c r="AHB45" s="5">
        <v>149.78899999999999</v>
      </c>
      <c r="AHC45" s="5">
        <v>146.89699999999999</v>
      </c>
      <c r="AHD45" s="5">
        <v>133.84</v>
      </c>
      <c r="AHE45" s="5">
        <v>120.666</v>
      </c>
      <c r="AHF45" s="5">
        <v>99.409000000000006</v>
      </c>
      <c r="AHG45" s="5">
        <v>61.527000000000001</v>
      </c>
      <c r="AHH45" s="5">
        <v>29.628</v>
      </c>
      <c r="AHI45" s="5">
        <v>8.6880000000000006</v>
      </c>
      <c r="AHJ45" s="5">
        <v>1.577</v>
      </c>
      <c r="AHK45" s="5">
        <v>0.253</v>
      </c>
      <c r="AHL45" s="5">
        <v>57.792000000000002</v>
      </c>
      <c r="AHM45" s="5">
        <v>123.04300000000001</v>
      </c>
      <c r="AHN45" s="5">
        <v>174.797</v>
      </c>
      <c r="AHO45" s="5">
        <v>389.53199999999998</v>
      </c>
      <c r="AHP45" s="5">
        <v>715.75300000000004</v>
      </c>
      <c r="AHQ45" s="5">
        <v>1433.59</v>
      </c>
      <c r="AHR45" s="5">
        <v>562.33699999999999</v>
      </c>
      <c r="AHS45" s="5">
        <v>804.40700000000004</v>
      </c>
      <c r="AHT45" s="5">
        <v>1338.8979999999999</v>
      </c>
      <c r="AHU45" s="5">
        <v>519.60500000000002</v>
      </c>
      <c r="AHV45" s="5">
        <v>728.03599999999994</v>
      </c>
      <c r="AHW45" s="5">
        <v>1151.367</v>
      </c>
      <c r="AHX45" s="25">
        <v>1.695084972851</v>
      </c>
      <c r="AHY45" s="25">
        <v>1.24476412100698</v>
      </c>
      <c r="AHZ45" s="25">
        <v>3.3566039066356398E-2</v>
      </c>
      <c r="AIA45" s="25">
        <v>3.3171946019724898</v>
      </c>
      <c r="AIB45" s="25">
        <v>1.2153416977395399</v>
      </c>
      <c r="AIC45" s="25">
        <v>0.109122574052319</v>
      </c>
      <c r="AID45" s="25">
        <v>10.5277525123616</v>
      </c>
      <c r="AIE45" s="25">
        <v>5.7404087953578902</v>
      </c>
      <c r="AIF45" s="25">
        <v>0.29478782315945401</v>
      </c>
      <c r="AIG45" s="25">
        <v>22.2995893015304</v>
      </c>
      <c r="AIH45" s="25">
        <v>18.771039974916899</v>
      </c>
      <c r="AII45" s="25">
        <v>4.7654459838095198</v>
      </c>
      <c r="AIJ45" s="25">
        <v>2.6818528813974201</v>
      </c>
      <c r="AIK45" s="25">
        <v>1.91330844529194</v>
      </c>
      <c r="AIL45" s="25">
        <v>0.118534933984417</v>
      </c>
      <c r="AIM45" s="25">
        <v>2.75836913005055</v>
      </c>
      <c r="AIN45" s="25">
        <v>1.3741093387111101</v>
      </c>
      <c r="AIO45" s="25">
        <v>0.16260370242671099</v>
      </c>
      <c r="AIP45" s="25">
        <v>6.8779976541360401</v>
      </c>
      <c r="AIQ45" s="25">
        <v>3.8909405520909499</v>
      </c>
      <c r="AIR45" s="25">
        <v>0.31108827184150301</v>
      </c>
      <c r="AIS45" s="25">
        <v>15.4240266492855</v>
      </c>
      <c r="AIT45" s="25">
        <v>11.6633633253852</v>
      </c>
      <c r="AIU45" s="25">
        <v>2.6028980995589999</v>
      </c>
      <c r="AIV45" s="31">
        <v>54.319337873954701</v>
      </c>
      <c r="AIW45" s="25">
        <v>53.264052074039597</v>
      </c>
      <c r="AIX45" s="25">
        <v>52.001255180324002</v>
      </c>
      <c r="AIY45" s="25">
        <v>59.379400086750501</v>
      </c>
      <c r="AIZ45" s="25">
        <v>63.765606877259998</v>
      </c>
      <c r="AJA45" s="26">
        <v>70.357198223584007</v>
      </c>
      <c r="AJB45" s="25">
        <v>84.096500277755695</v>
      </c>
      <c r="AJC45" s="25">
        <v>87.743883737938503</v>
      </c>
      <c r="AJD45" s="25">
        <v>92.303050480669199</v>
      </c>
      <c r="AJE45" s="25">
        <v>68.408572423946197</v>
      </c>
      <c r="AJF45" s="25">
        <v>56.824352338536002</v>
      </c>
      <c r="AJG45" s="25">
        <v>42.131867847005303</v>
      </c>
      <c r="AJH45" s="25">
        <v>41.966716379045103</v>
      </c>
      <c r="AJI45" s="25">
        <v>49.760861009985398</v>
      </c>
      <c r="AJJ45" s="25">
        <v>47.633900527576202</v>
      </c>
      <c r="AJK45" s="25">
        <v>39.640891884219002</v>
      </c>
      <c r="AJL45" s="25">
        <v>37.241599167634803</v>
      </c>
      <c r="AJM45" s="25">
        <v>23.806704666758002</v>
      </c>
      <c r="AJN45" s="25">
        <v>16.065710855132998</v>
      </c>
      <c r="AJO45" s="25">
        <v>17.781866500518198</v>
      </c>
      <c r="AJP45" s="25">
        <v>19.158904683598902</v>
      </c>
      <c r="AJQ45" s="25">
        <v>21.219149836280302</v>
      </c>
      <c r="AJR45" s="25">
        <v>24.064458131016799</v>
      </c>
      <c r="AJS45" s="25">
        <v>28.762271803613601</v>
      </c>
      <c r="AJT45" s="25">
        <v>34.94581732895</v>
      </c>
      <c r="AJU45" s="25">
        <v>40.9391959334109</v>
      </c>
      <c r="AJV45" s="25">
        <v>45.189417240178301</v>
      </c>
      <c r="AJW45" s="25">
        <v>46.683249369041903</v>
      </c>
      <c r="AJX45" s="25">
        <v>45.699638284448902</v>
      </c>
      <c r="AJY45" s="25">
        <v>43.464063066926201</v>
      </c>
      <c r="AJZ45" s="25">
        <v>41.638879874415998</v>
      </c>
      <c r="AKA45" s="25">
        <v>42.3433438265603</v>
      </c>
      <c r="AKB45" s="25">
        <v>45.212610614013201</v>
      </c>
      <c r="AKC45" s="25">
        <v>48.314370200151203</v>
      </c>
      <c r="AKD45" s="25">
        <v>51.119256163343699</v>
      </c>
      <c r="AKE45" s="25">
        <v>52.877485264730097</v>
      </c>
      <c r="AKF45" s="25">
        <v>53.672744439751803</v>
      </c>
      <c r="AKG45" s="25">
        <v>39.910545568983899</v>
      </c>
      <c r="AKH45" s="25">
        <v>47.937200117075598</v>
      </c>
      <c r="AKI45" s="25">
        <v>45.861990449691298</v>
      </c>
      <c r="AKJ45" s="25">
        <v>38.168449159211299</v>
      </c>
      <c r="AKK45" s="25">
        <v>35.742133189818098</v>
      </c>
      <c r="AKL45" s="25">
        <v>22.707743966738899</v>
      </c>
      <c r="AKM45" s="25">
        <v>15.2699342905024</v>
      </c>
      <c r="AKN45" s="25">
        <v>16.6825270680086</v>
      </c>
      <c r="AKO45" s="25">
        <v>17.6522982582179</v>
      </c>
      <c r="AKP45" s="25">
        <v>18.025620050233101</v>
      </c>
      <c r="AKQ45" s="25">
        <v>17.683964308884701</v>
      </c>
      <c r="AKR45" s="25">
        <v>18.0831997049543</v>
      </c>
      <c r="AKS45" s="25">
        <v>18.846868260749499</v>
      </c>
      <c r="AKT45" s="25">
        <v>20.148187860545899</v>
      </c>
      <c r="AKU45" s="25">
        <v>21.802399870426299</v>
      </c>
      <c r="AKV45" s="25">
        <v>22.860395670339901</v>
      </c>
      <c r="AKW45" s="25">
        <v>23.042003239657198</v>
      </c>
      <c r="AKX45" s="25">
        <v>22.641557422750999</v>
      </c>
      <c r="AKY45" s="25">
        <v>22.201685458638401</v>
      </c>
      <c r="AKZ45" s="25">
        <v>22.190392515184001</v>
      </c>
      <c r="ALA45" s="25">
        <v>22.628818985145699</v>
      </c>
      <c r="ALB45" s="25">
        <v>23.230198758505399</v>
      </c>
      <c r="ALC45" s="25">
        <v>23.8234277403254</v>
      </c>
      <c r="ALD45" s="25">
        <v>24.1674566411982</v>
      </c>
      <c r="ALE45" s="25">
        <v>24.266541473492602</v>
      </c>
      <c r="ALF45" s="25">
        <v>2.0561708100611198</v>
      </c>
      <c r="ALG45" s="25">
        <v>1.8236608929097999</v>
      </c>
      <c r="ALH45" s="25">
        <v>1.77191007788491</v>
      </c>
      <c r="ALI45" s="25">
        <v>1.4724427250077601</v>
      </c>
      <c r="ALJ45" s="25">
        <v>1.4994659778167301</v>
      </c>
      <c r="ALK45" s="25">
        <v>1.0989607000191</v>
      </c>
      <c r="ALL45" s="25">
        <v>0.79577656463062896</v>
      </c>
      <c r="ALM45" s="25">
        <v>1.09933943250958</v>
      </c>
      <c r="ALN45" s="25">
        <v>1.5066064253810501</v>
      </c>
      <c r="ALO45" s="25">
        <v>3.1935297860471401</v>
      </c>
      <c r="ALP45" s="25">
        <v>6.3804938221320997</v>
      </c>
      <c r="ALQ45" s="25">
        <v>10.679072098659301</v>
      </c>
      <c r="ALR45" s="25">
        <v>16.098949068200501</v>
      </c>
      <c r="ALS45" s="25">
        <v>20.791008072865001</v>
      </c>
      <c r="ALT45" s="25">
        <v>23.387017369751899</v>
      </c>
      <c r="ALU45" s="25">
        <v>23.822853698702001</v>
      </c>
      <c r="ALV45" s="25">
        <v>22.6576350447918</v>
      </c>
      <c r="ALW45" s="25">
        <v>20.822505644175099</v>
      </c>
      <c r="ALX45" s="25">
        <v>19.437194415777601</v>
      </c>
      <c r="ALY45" s="25">
        <v>20.152951311376398</v>
      </c>
      <c r="ALZ45" s="25">
        <v>22.583791628867399</v>
      </c>
      <c r="AMA45" s="25">
        <v>25.0841714416458</v>
      </c>
      <c r="AMB45" s="25">
        <v>27.2958284230183</v>
      </c>
      <c r="AMC45" s="25">
        <v>28.710028623531901</v>
      </c>
      <c r="AMD45" s="25">
        <v>29.406202966259301</v>
      </c>
    </row>
    <row r="46" spans="1:1018">
      <c r="A46" s="121" t="s">
        <v>1029</v>
      </c>
      <c r="B46" s="122">
        <v>15440.460999999999</v>
      </c>
      <c r="C46" s="122">
        <v>16003.200999999999</v>
      </c>
      <c r="D46" s="122">
        <v>16507.954000000002</v>
      </c>
      <c r="E46" s="122">
        <v>16978.714</v>
      </c>
      <c r="F46" s="122">
        <v>17453.133999999998</v>
      </c>
      <c r="G46" s="122">
        <v>17959.830000000002</v>
      </c>
      <c r="H46" s="122">
        <v>18501.239000000001</v>
      </c>
      <c r="I46" s="122">
        <v>19070.672999999999</v>
      </c>
      <c r="J46" s="122">
        <v>19676.671999999999</v>
      </c>
      <c r="K46" s="122">
        <v>20327.876</v>
      </c>
      <c r="L46" s="122">
        <v>21028.670999999998</v>
      </c>
      <c r="M46" s="122">
        <v>21786.71</v>
      </c>
      <c r="N46" s="122">
        <v>22597.173999999999</v>
      </c>
      <c r="O46" s="122">
        <v>23436.532999999999</v>
      </c>
      <c r="P46" s="122">
        <v>24272.133999999998</v>
      </c>
      <c r="Q46" s="122">
        <v>25080.965</v>
      </c>
      <c r="R46" s="122">
        <v>25853.108</v>
      </c>
      <c r="S46" s="122">
        <v>26596.395</v>
      </c>
      <c r="T46" s="122">
        <v>27327.251</v>
      </c>
      <c r="U46" s="122">
        <v>28070.67</v>
      </c>
      <c r="V46" s="122">
        <v>28844.571</v>
      </c>
      <c r="W46" s="122">
        <v>29655.149000000001</v>
      </c>
      <c r="X46" s="122">
        <v>30495.952000000001</v>
      </c>
      <c r="Y46" s="122">
        <v>31357.201000000001</v>
      </c>
      <c r="Z46" s="122">
        <v>32223.851999999999</v>
      </c>
      <c r="AA46" s="122">
        <v>33085.872000000003</v>
      </c>
      <c r="AB46" s="122">
        <v>33939.923000000003</v>
      </c>
      <c r="AC46" s="122">
        <v>34792.201999999997</v>
      </c>
      <c r="AD46" s="122">
        <v>35653.667999999998</v>
      </c>
      <c r="AE46" s="122">
        <v>36539.756999999998</v>
      </c>
      <c r="AF46" s="122">
        <v>37461.571000000004</v>
      </c>
      <c r="AG46" s="122">
        <v>38423.019</v>
      </c>
      <c r="AH46" s="122">
        <v>39420.67</v>
      </c>
      <c r="AI46" s="122">
        <v>40449.160000000003</v>
      </c>
      <c r="AJ46" s="122">
        <v>41499.853999999999</v>
      </c>
      <c r="AK46" s="122">
        <v>42566.432999999997</v>
      </c>
      <c r="AL46" s="122">
        <v>43647.332000000002</v>
      </c>
      <c r="AM46" s="122">
        <v>44744.462</v>
      </c>
      <c r="AN46" s="122">
        <v>45859.07</v>
      </c>
      <c r="AO46" s="122">
        <v>46993.436000000002</v>
      </c>
      <c r="AP46" s="122">
        <v>48148.993999999999</v>
      </c>
      <c r="AQ46" s="122">
        <v>49325.574999999997</v>
      </c>
      <c r="AR46" s="122">
        <v>50521.618000000002</v>
      </c>
      <c r="AS46" s="122">
        <v>51735.55</v>
      </c>
      <c r="AT46" s="122">
        <v>52965.231</v>
      </c>
      <c r="AU46" s="122">
        <v>54208.955999999998</v>
      </c>
      <c r="AV46" s="122">
        <v>55465.745000000003</v>
      </c>
      <c r="AW46" s="122">
        <v>56735.256000000001</v>
      </c>
      <c r="AX46" s="122">
        <v>58017.002999999997</v>
      </c>
      <c r="AY46" s="122">
        <v>59310.684999999998</v>
      </c>
      <c r="AZ46" s="122">
        <v>60615.872000000003</v>
      </c>
      <c r="BA46" s="122">
        <v>61931.857000000004</v>
      </c>
      <c r="BB46" s="122">
        <v>63257.783000000003</v>
      </c>
      <c r="BC46" s="122">
        <v>64592.828000000001</v>
      </c>
      <c r="BD46" s="122">
        <v>65936.127999999997</v>
      </c>
      <c r="BE46" s="122">
        <v>67286.864000000001</v>
      </c>
      <c r="BF46" s="122">
        <v>68644.375</v>
      </c>
      <c r="BG46" s="122">
        <v>70007.932000000001</v>
      </c>
      <c r="BH46" s="122">
        <v>71376.634000000005</v>
      </c>
      <c r="BI46" s="122">
        <v>72749.487999999998</v>
      </c>
      <c r="BJ46" s="122">
        <v>74125.638000000006</v>
      </c>
      <c r="BK46" s="122">
        <v>75504.312000000005</v>
      </c>
      <c r="BL46" s="122">
        <v>76885.001999999993</v>
      </c>
      <c r="BM46" s="122">
        <v>78267.294999999998</v>
      </c>
      <c r="BN46" s="122">
        <v>79650.967000000004</v>
      </c>
      <c r="BO46" s="122">
        <v>81035.634999999995</v>
      </c>
      <c r="BP46" s="122">
        <v>82420.756999999998</v>
      </c>
      <c r="BQ46" s="122">
        <v>83805.740999999995</v>
      </c>
      <c r="BR46" s="122">
        <v>85190.054999999993</v>
      </c>
      <c r="BS46" s="122">
        <v>86573.221000000005</v>
      </c>
      <c r="BT46" s="122">
        <v>87954.67</v>
      </c>
      <c r="BU46" s="122">
        <v>89333.89</v>
      </c>
      <c r="BV46" s="122">
        <v>90710.267000000007</v>
      </c>
      <c r="BW46" s="122">
        <v>92083.277000000002</v>
      </c>
      <c r="BX46" s="122">
        <v>93452.357000000004</v>
      </c>
      <c r="BY46" s="122">
        <v>94816.955000000002</v>
      </c>
      <c r="BZ46" s="122">
        <v>96176.497000000003</v>
      </c>
      <c r="CA46" s="122">
        <v>97530.373000000007</v>
      </c>
      <c r="CB46" s="122">
        <v>98877.775999999998</v>
      </c>
      <c r="CC46" s="122">
        <v>100217.87300000001</v>
      </c>
      <c r="CD46" s="122">
        <v>101549.856</v>
      </c>
      <c r="CE46" s="122">
        <v>102873.177</v>
      </c>
      <c r="CF46" s="122">
        <v>104187.29399999999</v>
      </c>
      <c r="CG46" s="122">
        <v>105491.59699999999</v>
      </c>
      <c r="CH46" s="122">
        <v>106785.531</v>
      </c>
      <c r="CI46" s="122">
        <v>108068.53</v>
      </c>
      <c r="CJ46" s="122">
        <v>109340.17200000001</v>
      </c>
      <c r="CK46" s="122">
        <v>110600.075</v>
      </c>
      <c r="CL46" s="122">
        <v>111847.692</v>
      </c>
      <c r="CM46" s="122">
        <v>113082.613</v>
      </c>
      <c r="CN46" s="122">
        <v>114304.462</v>
      </c>
      <c r="CO46" s="122">
        <v>115512.83100000001</v>
      </c>
      <c r="CP46" s="122">
        <v>116707.501</v>
      </c>
      <c r="CQ46" s="122">
        <v>117888.567</v>
      </c>
      <c r="CR46" s="122">
        <v>119056.24800000001</v>
      </c>
      <c r="CS46" s="122">
        <v>120210.629</v>
      </c>
      <c r="CT46" s="122">
        <v>121351.62</v>
      </c>
      <c r="CU46" s="122">
        <v>122478.887</v>
      </c>
      <c r="CV46" s="122">
        <v>123592.087</v>
      </c>
      <c r="CW46" s="122">
        <v>124690.77499999999</v>
      </c>
      <c r="CX46" s="122">
        <v>125774.58</v>
      </c>
      <c r="CY46" s="122">
        <v>126843.334</v>
      </c>
      <c r="CZ46" s="122">
        <v>127896.882</v>
      </c>
      <c r="DA46" s="122">
        <v>128935.011</v>
      </c>
      <c r="DB46" s="122">
        <v>129957.584</v>
      </c>
      <c r="DC46" s="122">
        <v>130964.46</v>
      </c>
      <c r="DD46" s="122">
        <v>131955.465</v>
      </c>
      <c r="DE46" s="122">
        <v>132930.459</v>
      </c>
      <c r="DF46" s="122">
        <v>133889.38099999999</v>
      </c>
      <c r="DG46" s="122">
        <v>134832.19699999999</v>
      </c>
      <c r="DH46" s="122">
        <v>135758.79500000001</v>
      </c>
      <c r="DI46" s="122">
        <v>136669.13</v>
      </c>
      <c r="DJ46" s="122">
        <v>137563.15</v>
      </c>
      <c r="DK46" s="122">
        <v>138440.739</v>
      </c>
      <c r="DL46" s="122">
        <v>139301.87100000001</v>
      </c>
      <c r="DM46" s="122">
        <v>140146.497</v>
      </c>
      <c r="DN46" s="122">
        <v>140974.56099999999</v>
      </c>
      <c r="DO46" s="122">
        <v>141786.10999999999</v>
      </c>
      <c r="DP46" s="122">
        <v>142581.12</v>
      </c>
      <c r="DQ46" s="122">
        <v>143359.64000000001</v>
      </c>
      <c r="DR46" s="122">
        <v>144121.74900000001</v>
      </c>
      <c r="DS46" s="122">
        <v>15497.481</v>
      </c>
      <c r="DT46" s="122">
        <v>16046.12</v>
      </c>
      <c r="DU46" s="122">
        <v>16549.687000000002</v>
      </c>
      <c r="DV46" s="122">
        <v>17028.602999999999</v>
      </c>
      <c r="DW46" s="122">
        <v>17514.823</v>
      </c>
      <c r="DX46" s="122">
        <v>18032.128000000001</v>
      </c>
      <c r="DY46" s="122">
        <v>18583.91</v>
      </c>
      <c r="DZ46" s="122">
        <v>19163.808000000001</v>
      </c>
      <c r="EA46" s="122">
        <v>19774.361000000001</v>
      </c>
      <c r="EB46" s="122">
        <v>20416.62</v>
      </c>
      <c r="EC46" s="122">
        <v>21090.334999999999</v>
      </c>
      <c r="ED46" s="122">
        <v>21799.514999999999</v>
      </c>
      <c r="EE46" s="122">
        <v>22542.752</v>
      </c>
      <c r="EF46" s="122">
        <v>23307.562000000002</v>
      </c>
      <c r="EG46" s="122">
        <v>24076.704000000002</v>
      </c>
      <c r="EH46" s="122">
        <v>24838.145</v>
      </c>
      <c r="EI46" s="122">
        <v>25586.406999999999</v>
      </c>
      <c r="EJ46" s="122">
        <v>26325.695</v>
      </c>
      <c r="EK46" s="122">
        <v>27065.701000000001</v>
      </c>
      <c r="EL46" s="122">
        <v>27821.004000000001</v>
      </c>
      <c r="EM46" s="122">
        <v>28601.920999999998</v>
      </c>
      <c r="EN46" s="122">
        <v>29412.334999999999</v>
      </c>
      <c r="EO46" s="122">
        <v>30248.377</v>
      </c>
      <c r="EP46" s="122">
        <v>31103.731</v>
      </c>
      <c r="EQ46" s="122">
        <v>31968.758999999998</v>
      </c>
      <c r="ER46" s="122">
        <v>32836.985000000001</v>
      </c>
      <c r="ES46" s="122">
        <v>33706.341999999997</v>
      </c>
      <c r="ET46" s="122">
        <v>34580.644999999997</v>
      </c>
      <c r="EU46" s="122">
        <v>35466.338000000003</v>
      </c>
      <c r="EV46" s="122">
        <v>36372.656000000003</v>
      </c>
      <c r="EW46" s="122">
        <v>37306.273000000001</v>
      </c>
      <c r="EX46" s="122">
        <v>38269.442999999999</v>
      </c>
      <c r="EY46" s="122">
        <v>39260.33</v>
      </c>
      <c r="EZ46" s="122">
        <v>40276.521999999997</v>
      </c>
      <c r="FA46" s="122">
        <v>41313.853000000003</v>
      </c>
      <c r="FB46" s="122">
        <v>42369.337</v>
      </c>
      <c r="FC46" s="122">
        <v>43442.192000000003</v>
      </c>
      <c r="FD46" s="122">
        <v>44533.483999999997</v>
      </c>
      <c r="FE46" s="122">
        <v>45643.927000000003</v>
      </c>
      <c r="FF46" s="122">
        <v>46774.775000000001</v>
      </c>
      <c r="FG46" s="122">
        <v>47926.718999999997</v>
      </c>
      <c r="FH46" s="122">
        <v>49099.678</v>
      </c>
      <c r="FI46" s="122">
        <v>50292.559000000001</v>
      </c>
      <c r="FJ46" s="122">
        <v>51503.758000000002</v>
      </c>
      <c r="FK46" s="122">
        <v>52731.250999999997</v>
      </c>
      <c r="FL46" s="122">
        <v>53973.355000000003</v>
      </c>
      <c r="FM46" s="122">
        <v>55229.097000000002</v>
      </c>
      <c r="FN46" s="122">
        <v>56498.163</v>
      </c>
      <c r="FO46" s="122">
        <v>57780.231</v>
      </c>
      <c r="FP46" s="122">
        <v>59075.137000000002</v>
      </c>
      <c r="FQ46" s="122">
        <v>60382.595000000001</v>
      </c>
      <c r="FR46" s="122">
        <v>61702.021999999997</v>
      </c>
      <c r="FS46" s="122">
        <v>63032.53</v>
      </c>
      <c r="FT46" s="122">
        <v>64373.163999999997</v>
      </c>
      <c r="FU46" s="122">
        <v>65722.922000000006</v>
      </c>
      <c r="FV46" s="122">
        <v>67080.815000000002</v>
      </c>
      <c r="FW46" s="122">
        <v>68446.203999999998</v>
      </c>
      <c r="FX46" s="122">
        <v>69818.504000000001</v>
      </c>
      <c r="FY46" s="122">
        <v>71197.021999999997</v>
      </c>
      <c r="FZ46" s="122">
        <v>72581.051000000007</v>
      </c>
      <c r="GA46" s="122">
        <v>73969.998999999996</v>
      </c>
      <c r="GB46" s="122">
        <v>75363.163</v>
      </c>
      <c r="GC46" s="122">
        <v>76760.123000000007</v>
      </c>
      <c r="GD46" s="122">
        <v>78160.534</v>
      </c>
      <c r="GE46" s="122">
        <v>79564.202000000005</v>
      </c>
      <c r="GF46" s="122">
        <v>80970.921000000002</v>
      </c>
      <c r="GG46" s="122">
        <v>82380.168000000005</v>
      </c>
      <c r="GH46" s="122">
        <v>83791.409</v>
      </c>
      <c r="GI46" s="122">
        <v>85204.186000000002</v>
      </c>
      <c r="GJ46" s="122">
        <v>86618.09</v>
      </c>
      <c r="GK46" s="122">
        <v>88032.608999999997</v>
      </c>
      <c r="GL46" s="122">
        <v>89447.221000000005</v>
      </c>
      <c r="GM46" s="122">
        <v>90861.392000000007</v>
      </c>
      <c r="GN46" s="122">
        <v>92274.57</v>
      </c>
      <c r="GO46" s="122">
        <v>93686.15</v>
      </c>
      <c r="GP46" s="122">
        <v>95095.532999999996</v>
      </c>
      <c r="GQ46" s="122">
        <v>96502.195999999996</v>
      </c>
      <c r="GR46" s="122">
        <v>97905.453999999998</v>
      </c>
      <c r="GS46" s="122">
        <v>99304.538</v>
      </c>
      <c r="GT46" s="122">
        <v>100698.518</v>
      </c>
      <c r="GU46" s="122">
        <v>102086.643</v>
      </c>
      <c r="GV46" s="122">
        <v>103468.22</v>
      </c>
      <c r="GW46" s="122">
        <v>104842.7</v>
      </c>
      <c r="GX46" s="122">
        <v>106209.473</v>
      </c>
      <c r="GY46" s="122">
        <v>107567.925</v>
      </c>
      <c r="GZ46" s="122">
        <v>108917.466</v>
      </c>
      <c r="HA46" s="122">
        <v>110257.602</v>
      </c>
      <c r="HB46" s="122">
        <v>111587.82399999999</v>
      </c>
      <c r="HC46" s="122">
        <v>112907.576</v>
      </c>
      <c r="HD46" s="122">
        <v>114216.234</v>
      </c>
      <c r="HE46" s="122">
        <v>115513.322</v>
      </c>
      <c r="HF46" s="122">
        <v>116798.304</v>
      </c>
      <c r="HG46" s="122">
        <v>118070.894</v>
      </c>
      <c r="HH46" s="122">
        <v>119331.05100000001</v>
      </c>
      <c r="HI46" s="122">
        <v>120578.939</v>
      </c>
      <c r="HJ46" s="122">
        <v>121814.511</v>
      </c>
      <c r="HK46" s="122">
        <v>123037.584</v>
      </c>
      <c r="HL46" s="122">
        <v>124247.701</v>
      </c>
      <c r="HM46" s="122">
        <v>125444.315</v>
      </c>
      <c r="HN46" s="122">
        <v>126626.842</v>
      </c>
      <c r="HO46" s="122">
        <v>127794.738</v>
      </c>
      <c r="HP46" s="122">
        <v>128947.67600000001</v>
      </c>
      <c r="HQ46" s="122">
        <v>130085.414</v>
      </c>
      <c r="HR46" s="122">
        <v>131207.66399999999</v>
      </c>
      <c r="HS46" s="122">
        <v>132314.14199999999</v>
      </c>
      <c r="HT46" s="122">
        <v>133404.55900000001</v>
      </c>
      <c r="HU46" s="122">
        <v>134478.682</v>
      </c>
      <c r="HV46" s="122">
        <v>135536.22899999999</v>
      </c>
      <c r="HW46" s="122">
        <v>136577.014</v>
      </c>
      <c r="HX46" s="122">
        <v>137600.95699999999</v>
      </c>
      <c r="HY46" s="122">
        <v>138607.92000000001</v>
      </c>
      <c r="HZ46" s="122">
        <v>139597.677</v>
      </c>
      <c r="IA46" s="122">
        <v>140569.98499999999</v>
      </c>
      <c r="IB46" s="122">
        <v>141524.59599999999</v>
      </c>
      <c r="IC46" s="122">
        <v>142461.231</v>
      </c>
      <c r="ID46" s="122">
        <v>143379.60500000001</v>
      </c>
      <c r="IE46" s="122">
        <v>144279.552</v>
      </c>
      <c r="IF46" s="122">
        <v>145160.81</v>
      </c>
      <c r="IG46" s="122">
        <v>146023.24</v>
      </c>
      <c r="IH46" s="122">
        <v>146866.715</v>
      </c>
      <c r="II46" s="122">
        <v>147691.128</v>
      </c>
      <c r="IJ46" s="122">
        <v>30937.941999999999</v>
      </c>
      <c r="IK46" s="122">
        <v>32049.321</v>
      </c>
      <c r="IL46" s="122">
        <v>33057.641000000003</v>
      </c>
      <c r="IM46" s="122">
        <v>34007.317000000003</v>
      </c>
      <c r="IN46" s="122">
        <v>34967.957000000002</v>
      </c>
      <c r="IO46" s="122">
        <v>35991.957999999999</v>
      </c>
      <c r="IP46" s="122">
        <v>37085.148999999998</v>
      </c>
      <c r="IQ46" s="122">
        <v>38234.481</v>
      </c>
      <c r="IR46" s="122">
        <v>39451.033000000003</v>
      </c>
      <c r="IS46" s="122">
        <v>40744.495999999999</v>
      </c>
      <c r="IT46" s="122">
        <v>42119.006000000001</v>
      </c>
      <c r="IU46" s="122">
        <v>43586.224999999999</v>
      </c>
      <c r="IV46" s="122">
        <v>45139.925999999999</v>
      </c>
      <c r="IW46" s="122">
        <v>46744.095000000001</v>
      </c>
      <c r="IX46" s="122">
        <v>48348.838000000003</v>
      </c>
      <c r="IY46" s="122">
        <v>49919.11</v>
      </c>
      <c r="IZ46" s="122">
        <v>51439.514999999999</v>
      </c>
      <c r="JA46" s="122">
        <v>52922.09</v>
      </c>
      <c r="JB46" s="122">
        <v>54392.951999999997</v>
      </c>
      <c r="JC46" s="122">
        <v>55891.673999999999</v>
      </c>
      <c r="JD46" s="122">
        <v>57446.491999999998</v>
      </c>
      <c r="JE46" s="122">
        <v>59067.483999999997</v>
      </c>
      <c r="JF46" s="122">
        <v>60744.328999999998</v>
      </c>
      <c r="JG46" s="122">
        <v>62460.932000000001</v>
      </c>
      <c r="JH46" s="122">
        <v>64192.610999999997</v>
      </c>
      <c r="JI46" s="122">
        <v>65922.857000000004</v>
      </c>
      <c r="JJ46" s="122">
        <v>67646.264999999999</v>
      </c>
      <c r="JK46" s="122">
        <v>69372.846999999994</v>
      </c>
      <c r="JL46" s="122">
        <v>71120.005999999994</v>
      </c>
      <c r="JM46" s="122">
        <v>72912.413</v>
      </c>
      <c r="JN46" s="122">
        <v>74767.843999999997</v>
      </c>
      <c r="JO46" s="122">
        <v>76692.462</v>
      </c>
      <c r="JP46" s="122">
        <v>78681</v>
      </c>
      <c r="JQ46" s="122">
        <v>80725.682000000001</v>
      </c>
      <c r="JR46" s="122">
        <v>82813.706999999995</v>
      </c>
      <c r="JS46" s="122">
        <v>84935.77</v>
      </c>
      <c r="JT46" s="122">
        <v>87089.524000000005</v>
      </c>
      <c r="JU46" s="122">
        <v>89277.945999999996</v>
      </c>
      <c r="JV46" s="122">
        <v>91502.997000000003</v>
      </c>
      <c r="JW46" s="122">
        <v>93768.210999999996</v>
      </c>
      <c r="JX46" s="122">
        <v>96075.713000000003</v>
      </c>
      <c r="JY46" s="122">
        <v>98425.252999999997</v>
      </c>
      <c r="JZ46" s="122">
        <v>100814.177</v>
      </c>
      <c r="KA46" s="122">
        <v>103239.308</v>
      </c>
      <c r="KB46" s="122">
        <v>105696.482</v>
      </c>
      <c r="KC46" s="122">
        <v>108182.311</v>
      </c>
      <c r="KD46" s="122">
        <v>110694.842</v>
      </c>
      <c r="KE46" s="122">
        <v>113233.41899999999</v>
      </c>
      <c r="KF46" s="122">
        <v>115797.234</v>
      </c>
      <c r="KG46" s="122">
        <v>118385.822</v>
      </c>
      <c r="KH46" s="122">
        <v>120998.467</v>
      </c>
      <c r="KI46" s="122">
        <v>123633.879</v>
      </c>
      <c r="KJ46" s="122">
        <v>126290.31299999999</v>
      </c>
      <c r="KK46" s="122">
        <v>128965.992</v>
      </c>
      <c r="KL46" s="122">
        <v>131659.04999999999</v>
      </c>
      <c r="KM46" s="122">
        <v>134367.679</v>
      </c>
      <c r="KN46" s="122">
        <v>137090.579</v>
      </c>
      <c r="KO46" s="122">
        <v>139826.43599999999</v>
      </c>
      <c r="KP46" s="122">
        <v>142573.65599999999</v>
      </c>
      <c r="KQ46" s="122">
        <v>145330.53899999999</v>
      </c>
      <c r="KR46" s="122">
        <v>148095.63699999999</v>
      </c>
      <c r="KS46" s="122">
        <v>150867.47500000001</v>
      </c>
      <c r="KT46" s="122">
        <v>153645.125</v>
      </c>
      <c r="KU46" s="122">
        <v>156427.829</v>
      </c>
      <c r="KV46" s="122">
        <v>159215.16899999999</v>
      </c>
      <c r="KW46" s="122">
        <v>162006.55600000001</v>
      </c>
      <c r="KX46" s="122">
        <v>164800.92499999999</v>
      </c>
      <c r="KY46" s="122">
        <v>167597.15</v>
      </c>
      <c r="KZ46" s="122">
        <v>170394.24100000001</v>
      </c>
      <c r="LA46" s="122">
        <v>173191.31099999999</v>
      </c>
      <c r="LB46" s="122">
        <v>175987.27900000001</v>
      </c>
      <c r="LC46" s="122">
        <v>178781.111</v>
      </c>
      <c r="LD46" s="122">
        <v>181571.65900000001</v>
      </c>
      <c r="LE46" s="122">
        <v>184357.84700000001</v>
      </c>
      <c r="LF46" s="122">
        <v>187138.50700000001</v>
      </c>
      <c r="LG46" s="122">
        <v>189912.48800000001</v>
      </c>
      <c r="LH46" s="122">
        <v>192678.693</v>
      </c>
      <c r="LI46" s="122">
        <v>195435.82699999999</v>
      </c>
      <c r="LJ46" s="122">
        <v>198182.31400000001</v>
      </c>
      <c r="LK46" s="122">
        <v>200916.391</v>
      </c>
      <c r="LL46" s="122">
        <v>203636.49900000001</v>
      </c>
      <c r="LM46" s="122">
        <v>206341.397</v>
      </c>
      <c r="LN46" s="122">
        <v>209029.99400000001</v>
      </c>
      <c r="LO46" s="122">
        <v>211701.07</v>
      </c>
      <c r="LP46" s="122">
        <v>214353.45600000001</v>
      </c>
      <c r="LQ46" s="122">
        <v>216985.99600000001</v>
      </c>
      <c r="LR46" s="122">
        <v>219597.774</v>
      </c>
      <c r="LS46" s="122">
        <v>222187.899</v>
      </c>
      <c r="LT46" s="122">
        <v>224755.26800000001</v>
      </c>
      <c r="LU46" s="122">
        <v>227298.84700000001</v>
      </c>
      <c r="LV46" s="122">
        <v>229817.78400000001</v>
      </c>
      <c r="LW46" s="122">
        <v>232311.13500000001</v>
      </c>
      <c r="LX46" s="122">
        <v>234778.39499999999</v>
      </c>
      <c r="LY46" s="122">
        <v>237219.61799999999</v>
      </c>
      <c r="LZ46" s="122">
        <v>239635.18700000001</v>
      </c>
      <c r="MA46" s="122">
        <v>242025.14</v>
      </c>
      <c r="MB46" s="122">
        <v>244389.204</v>
      </c>
      <c r="MC46" s="122">
        <v>246726.58799999999</v>
      </c>
      <c r="MD46" s="122">
        <v>249036.402</v>
      </c>
      <c r="ME46" s="122">
        <v>251317.617</v>
      </c>
      <c r="MF46" s="122">
        <v>253569.318</v>
      </c>
      <c r="MG46" s="122">
        <v>255791.01</v>
      </c>
      <c r="MH46" s="122">
        <v>257982.296</v>
      </c>
      <c r="MI46" s="122">
        <v>260142.67499999999</v>
      </c>
      <c r="MJ46" s="122">
        <v>262271.72600000002</v>
      </c>
      <c r="MK46" s="122">
        <v>264369.01899999997</v>
      </c>
      <c r="ML46" s="122">
        <v>266434.147</v>
      </c>
      <c r="MM46" s="122">
        <v>268466.68800000002</v>
      </c>
      <c r="MN46" s="122">
        <v>270466.39500000002</v>
      </c>
      <c r="MO46" s="122">
        <v>272433.15399999998</v>
      </c>
      <c r="MP46" s="122">
        <v>274366.71500000003</v>
      </c>
      <c r="MQ46" s="122">
        <v>276266.80699999997</v>
      </c>
      <c r="MR46" s="122">
        <v>278133.13500000001</v>
      </c>
      <c r="MS46" s="122">
        <v>279965.33500000002</v>
      </c>
      <c r="MT46" s="122">
        <v>281763.10200000001</v>
      </c>
      <c r="MU46" s="122">
        <v>283526.10200000001</v>
      </c>
      <c r="MV46" s="122">
        <v>285254.11300000001</v>
      </c>
      <c r="MW46" s="122">
        <v>286946.92</v>
      </c>
      <c r="MX46" s="122">
        <v>288604.36</v>
      </c>
      <c r="MY46" s="122">
        <v>290226.35499999998</v>
      </c>
      <c r="MZ46" s="122">
        <v>291812.87699999998</v>
      </c>
      <c r="NA46" s="123">
        <v>3.0259999999999998</v>
      </c>
      <c r="NB46" s="123">
        <v>3.1440000000000001</v>
      </c>
      <c r="NC46" s="123">
        <v>3.3980000000000001</v>
      </c>
      <c r="ND46" s="123">
        <v>2.8090000000000002</v>
      </c>
      <c r="NE46" s="123">
        <v>2.7530000000000001</v>
      </c>
      <c r="NF46" s="123">
        <v>2.5179999999999998</v>
      </c>
      <c r="NG46" s="123">
        <v>2.5499999999999998</v>
      </c>
      <c r="NH46" s="123">
        <v>2.4649999999999999</v>
      </c>
      <c r="NI46" s="123">
        <v>2.3740000000000001</v>
      </c>
      <c r="NJ46" s="123">
        <v>2.2389999999999999</v>
      </c>
      <c r="NK46" s="123">
        <v>2.0960000000000001</v>
      </c>
      <c r="NL46" s="123">
        <v>1.946</v>
      </c>
      <c r="NM46" s="123">
        <v>1.796</v>
      </c>
      <c r="NN46" s="123">
        <v>1.655</v>
      </c>
      <c r="NO46" s="123">
        <v>1.5229999999999999</v>
      </c>
      <c r="NP46" s="123">
        <v>1.395</v>
      </c>
      <c r="NQ46" s="123">
        <v>1.27</v>
      </c>
      <c r="NR46" s="123">
        <v>1.149</v>
      </c>
      <c r="NS46" s="123">
        <v>1.0349999999999999</v>
      </c>
      <c r="NT46" s="123">
        <v>0.93200000000000005</v>
      </c>
      <c r="NU46" s="123">
        <v>0.83399999999999996</v>
      </c>
      <c r="NV46" s="123">
        <v>0.74199999999999999</v>
      </c>
      <c r="NW46" s="123">
        <v>0.65700000000000003</v>
      </c>
      <c r="NX46" s="181">
        <v>0.57599999999999996</v>
      </c>
      <c r="NY46" s="123">
        <v>50.294186375202202</v>
      </c>
      <c r="NZ46" s="123">
        <v>52.284169966449397</v>
      </c>
      <c r="OA46" s="123">
        <v>53.142893986693899</v>
      </c>
      <c r="OB46" s="123">
        <v>55.270537962682099</v>
      </c>
      <c r="OC46" s="123">
        <v>57.079812474452503</v>
      </c>
      <c r="OD46" s="123">
        <v>59.249313672799303</v>
      </c>
      <c r="OE46" s="123">
        <v>61.0960413519336</v>
      </c>
      <c r="OF46" s="123">
        <v>62.111193505573297</v>
      </c>
      <c r="OG46" s="123">
        <v>62.979314749600803</v>
      </c>
      <c r="OH46" s="123">
        <v>63.870202774133901</v>
      </c>
      <c r="OI46" s="123">
        <v>64.789912436760602</v>
      </c>
      <c r="OJ46" s="123">
        <v>65.526856869053901</v>
      </c>
      <c r="OK46" s="123">
        <v>66.207951130698007</v>
      </c>
      <c r="OL46" s="123">
        <v>66.825609214491905</v>
      </c>
      <c r="OM46" s="123">
        <v>67.431683999715503</v>
      </c>
      <c r="ON46" s="123">
        <v>68.010326955142503</v>
      </c>
      <c r="OO46" s="123">
        <v>68.590308158426595</v>
      </c>
      <c r="OP46" s="123">
        <v>69.1642104928669</v>
      </c>
      <c r="OQ46" s="123">
        <v>69.750077713879094</v>
      </c>
      <c r="OR46" s="123">
        <v>70.3401018072895</v>
      </c>
      <c r="OS46" s="123">
        <v>70.944075963039893</v>
      </c>
      <c r="OT46" s="123">
        <v>71.562559683740403</v>
      </c>
      <c r="OU46" s="123">
        <v>72.193412881769007</v>
      </c>
      <c r="OV46" s="123">
        <v>72.848872635359697</v>
      </c>
      <c r="OW46" s="123">
        <v>53.353785955022602</v>
      </c>
      <c r="OX46" s="123">
        <v>55.349250328372001</v>
      </c>
      <c r="OY46" s="123">
        <v>56.286395951667899</v>
      </c>
      <c r="OZ46" s="123">
        <v>58.652941333066103</v>
      </c>
      <c r="PA46" s="123">
        <v>60.6341281279634</v>
      </c>
      <c r="PB46" s="123">
        <v>62.6958271465178</v>
      </c>
      <c r="PC46" s="123">
        <v>64.438750747037204</v>
      </c>
      <c r="PD46" s="123">
        <v>65.579379812062896</v>
      </c>
      <c r="PE46" s="123">
        <v>66.577030589282998</v>
      </c>
      <c r="PF46" s="123">
        <v>67.632483400229205</v>
      </c>
      <c r="PG46" s="123">
        <v>68.742368999187505</v>
      </c>
      <c r="PH46" s="123">
        <v>69.669661221012305</v>
      </c>
      <c r="PI46" s="123">
        <v>70.543809457023201</v>
      </c>
      <c r="PJ46" s="123">
        <v>71.359342744153494</v>
      </c>
      <c r="PK46" s="123">
        <v>72.145150270823194</v>
      </c>
      <c r="PL46" s="123">
        <v>72.875918695486604</v>
      </c>
      <c r="PM46" s="123">
        <v>73.589885178858097</v>
      </c>
      <c r="PN46" s="123">
        <v>74.280568191964804</v>
      </c>
      <c r="PO46" s="123">
        <v>74.950200478660506</v>
      </c>
      <c r="PP46" s="123">
        <v>75.600572809133595</v>
      </c>
      <c r="PQ46" s="123">
        <v>76.230724415004801</v>
      </c>
      <c r="PR46" s="123">
        <v>76.851686407490007</v>
      </c>
      <c r="PS46" s="123">
        <v>77.458076568287197</v>
      </c>
      <c r="PT46" s="123">
        <v>78.040067996566805</v>
      </c>
      <c r="PU46" s="123">
        <v>51.803541778189</v>
      </c>
      <c r="PV46" s="123">
        <v>53.802879835744903</v>
      </c>
      <c r="PW46" s="123">
        <v>54.703006266556997</v>
      </c>
      <c r="PX46" s="123">
        <v>56.920392197978302</v>
      </c>
      <c r="PY46" s="123">
        <v>58.818353143453002</v>
      </c>
      <c r="PZ46" s="123">
        <v>60.942858321550197</v>
      </c>
      <c r="QA46" s="123">
        <v>62.745781212640203</v>
      </c>
      <c r="QB46" s="123">
        <v>63.823580391581999</v>
      </c>
      <c r="QC46" s="123">
        <v>64.756628558738697</v>
      </c>
      <c r="QD46" s="123">
        <v>65.728806974039401</v>
      </c>
      <c r="QE46" s="123">
        <v>66.7412317265496</v>
      </c>
      <c r="QF46" s="123">
        <v>67.570032426451405</v>
      </c>
      <c r="QG46" s="123">
        <v>68.343549373779098</v>
      </c>
      <c r="QH46" s="123">
        <v>69.055270189453395</v>
      </c>
      <c r="QI46" s="123">
        <v>69.746734456763903</v>
      </c>
      <c r="QJ46" s="123">
        <v>70.398009924682199</v>
      </c>
      <c r="QK46" s="123">
        <v>71.042494055108307</v>
      </c>
      <c r="QL46" s="123">
        <v>71.673196481046602</v>
      </c>
      <c r="QM46" s="123">
        <v>72.300912241246905</v>
      </c>
      <c r="QN46" s="123">
        <v>72.922398943439106</v>
      </c>
      <c r="QO46" s="123">
        <v>73.542365893055404</v>
      </c>
      <c r="QP46" s="123">
        <v>74.166000282279697</v>
      </c>
      <c r="QQ46" s="123">
        <v>74.789278309379299</v>
      </c>
      <c r="QR46" s="123">
        <v>75.413892018337606</v>
      </c>
      <c r="QS46" s="122">
        <v>104.991005122883</v>
      </c>
      <c r="QT46" s="122">
        <v>94.664654393445204</v>
      </c>
      <c r="QU46" s="122">
        <v>89.330257448466199</v>
      </c>
      <c r="QV46" s="122">
        <v>77.908825769114699</v>
      </c>
      <c r="QW46" s="122">
        <v>68.787982510024804</v>
      </c>
      <c r="QX46" s="122">
        <v>59.718853301261902</v>
      </c>
      <c r="QY46" s="122">
        <v>53.363947610514899</v>
      </c>
      <c r="QZ46" s="122">
        <v>48.952568189833997</v>
      </c>
      <c r="RA46" s="122">
        <v>45.047999391566201</v>
      </c>
      <c r="RB46" s="122">
        <v>40.837448425183197</v>
      </c>
      <c r="RC46" s="122">
        <v>36.4856427282594</v>
      </c>
      <c r="RD46" s="122">
        <v>33.111892998462402</v>
      </c>
      <c r="RE46" s="122">
        <v>30.1395246210012</v>
      </c>
      <c r="RF46" s="122">
        <v>27.648674797699599</v>
      </c>
      <c r="RG46" s="122">
        <v>25.4022820969295</v>
      </c>
      <c r="RH46" s="122">
        <v>23.415489670858399</v>
      </c>
      <c r="RI46" s="122">
        <v>21.598479148401601</v>
      </c>
      <c r="RJ46" s="122">
        <v>19.9683689828322</v>
      </c>
      <c r="RK46" s="122">
        <v>18.475057245383901</v>
      </c>
      <c r="RL46" s="122">
        <v>17.131717121198701</v>
      </c>
      <c r="RM46" s="122">
        <v>15.9102113334871</v>
      </c>
      <c r="RN46" s="122">
        <v>14.791421140879001</v>
      </c>
      <c r="RO46" s="122">
        <v>13.775024294930001</v>
      </c>
      <c r="RP46" s="122">
        <v>12.8369584528898</v>
      </c>
      <c r="RQ46" s="122">
        <v>167.975030869796</v>
      </c>
      <c r="RR46" s="122">
        <v>150.14945033273401</v>
      </c>
      <c r="RS46" s="122">
        <v>141.28016394540001</v>
      </c>
      <c r="RT46" s="122">
        <v>121.81036729467201</v>
      </c>
      <c r="RU46" s="122">
        <v>105.834401490264</v>
      </c>
      <c r="RV46" s="122">
        <v>90.605271477390403</v>
      </c>
      <c r="RW46" s="122">
        <v>79.724363563761798</v>
      </c>
      <c r="RX46" s="122">
        <v>72.726717091962797</v>
      </c>
      <c r="RY46" s="122">
        <v>66.956716133553599</v>
      </c>
      <c r="RZ46" s="122">
        <v>60.747263129175302</v>
      </c>
      <c r="SA46" s="122">
        <v>54.331981999571198</v>
      </c>
      <c r="SB46" s="122">
        <v>49.179786933089403</v>
      </c>
      <c r="SC46" s="122">
        <v>44.597246010202397</v>
      </c>
      <c r="SD46" s="122">
        <v>40.7221202481525</v>
      </c>
      <c r="SE46" s="122">
        <v>37.1857481372693</v>
      </c>
      <c r="SF46" s="122">
        <v>34.026193176181302</v>
      </c>
      <c r="SG46" s="122">
        <v>31.121549991287601</v>
      </c>
      <c r="SH46" s="122">
        <v>28.5097356215419</v>
      </c>
      <c r="SI46" s="122">
        <v>26.129840679529899</v>
      </c>
      <c r="SJ46" s="122">
        <v>23.991467742771199</v>
      </c>
      <c r="SK46" s="122">
        <v>22.046161398917199</v>
      </c>
      <c r="SL46" s="122">
        <v>20.272026908988</v>
      </c>
      <c r="SM46" s="122">
        <v>18.665870150803901</v>
      </c>
      <c r="SN46" s="122">
        <v>17.194566977673201</v>
      </c>
      <c r="SO46" s="123">
        <v>7.2630749851992498</v>
      </c>
      <c r="SP46" s="123">
        <v>7.1134881669381302</v>
      </c>
      <c r="SQ46" s="123">
        <v>6.82409687709157</v>
      </c>
      <c r="SR46" s="123">
        <v>6.2632020445455101</v>
      </c>
      <c r="SS46" s="123">
        <v>5.7761396873271096</v>
      </c>
      <c r="ST46" s="123">
        <v>5.2856518522613696</v>
      </c>
      <c r="SU46" s="123">
        <v>4.8899553681287404</v>
      </c>
      <c r="SV46" s="123">
        <v>4.4685722105050099</v>
      </c>
      <c r="SW46" s="123">
        <v>4.1315353703979998</v>
      </c>
      <c r="SX46" s="123">
        <v>3.8522219451769399</v>
      </c>
      <c r="SY46" s="123">
        <v>3.6062933765876899</v>
      </c>
      <c r="SZ46" s="123">
        <v>3.3845818022671801</v>
      </c>
      <c r="TA46" s="123">
        <v>3.1915021427658798</v>
      </c>
      <c r="TB46" s="123">
        <v>3.0271501340342799</v>
      </c>
      <c r="TC46" s="123">
        <v>2.8854097921313699</v>
      </c>
      <c r="TD46" s="123">
        <v>2.7640721053956199</v>
      </c>
      <c r="TE46" s="123">
        <v>2.6562408686191401</v>
      </c>
      <c r="TF46" s="123">
        <v>2.5631248952696399</v>
      </c>
      <c r="TG46" s="123">
        <v>2.4821483939650499</v>
      </c>
      <c r="TH46" s="123">
        <v>2.4138474281924598</v>
      </c>
      <c r="TI46" s="123">
        <v>2.34777440724111</v>
      </c>
      <c r="TJ46" s="123">
        <v>2.28483447242983</v>
      </c>
      <c r="TK46" s="123">
        <v>2.2272003451603202</v>
      </c>
      <c r="TL46" s="123">
        <v>2.17378889929009</v>
      </c>
      <c r="TM46" s="122">
        <v>5872.2759999999998</v>
      </c>
      <c r="TN46" s="122">
        <v>8651.0249999999996</v>
      </c>
      <c r="TO46" s="122">
        <v>5809.1549999999997</v>
      </c>
      <c r="TP46" s="122">
        <v>9677.0859999999993</v>
      </c>
      <c r="TQ46" s="122">
        <v>928.4</v>
      </c>
      <c r="TR46" s="122">
        <v>6801.5730000000003</v>
      </c>
      <c r="TS46" s="122">
        <v>10118.69</v>
      </c>
      <c r="TT46" s="122">
        <v>6917.7349999999997</v>
      </c>
      <c r="TU46" s="122">
        <v>11106.894</v>
      </c>
      <c r="TV46" s="122">
        <v>1047.066</v>
      </c>
      <c r="TW46" s="122">
        <v>7952.6620000000003</v>
      </c>
      <c r="TX46" s="122">
        <v>11818.125</v>
      </c>
      <c r="TY46" s="122">
        <v>8242.9699999999993</v>
      </c>
      <c r="TZ46" s="122">
        <v>12916.927</v>
      </c>
      <c r="UA46" s="122">
        <v>1188.3219999999999</v>
      </c>
      <c r="UB46" s="122">
        <v>9224.3379999999997</v>
      </c>
      <c r="UC46" s="122">
        <v>13841.093000000001</v>
      </c>
      <c r="UD46" s="122">
        <v>9574.5419999999995</v>
      </c>
      <c r="UE46" s="122">
        <v>15785.174999999999</v>
      </c>
      <c r="UF46" s="122">
        <v>1493.962</v>
      </c>
      <c r="UG46" s="122">
        <v>10163.866</v>
      </c>
      <c r="UH46" s="122">
        <v>16166.886</v>
      </c>
      <c r="UI46" s="122">
        <v>11223.145</v>
      </c>
      <c r="UJ46" s="122">
        <v>18216.766</v>
      </c>
      <c r="UK46" s="122">
        <v>1675.829</v>
      </c>
      <c r="UL46" s="122">
        <v>11170.89</v>
      </c>
      <c r="UM46" s="122">
        <v>18379.093000000001</v>
      </c>
      <c r="UN46" s="122">
        <v>13158.69</v>
      </c>
      <c r="UO46" s="122">
        <v>21295.107</v>
      </c>
      <c r="UP46" s="122">
        <v>1919.077</v>
      </c>
      <c r="UQ46" s="122">
        <v>12190.361999999999</v>
      </c>
      <c r="UR46" s="122">
        <v>20342.972000000002</v>
      </c>
      <c r="US46" s="122">
        <v>15279.385</v>
      </c>
      <c r="UT46" s="122">
        <v>24723.478999999999</v>
      </c>
      <c r="UU46" s="122">
        <v>2231.6460000000002</v>
      </c>
      <c r="UV46" s="122">
        <v>13203.317999999999</v>
      </c>
      <c r="UW46" s="122">
        <v>22463.814999999999</v>
      </c>
      <c r="UX46" s="122">
        <v>17592.830000000002</v>
      </c>
      <c r="UY46" s="122">
        <v>29021.157999999999</v>
      </c>
      <c r="UZ46" s="122">
        <v>2654.6489999999999</v>
      </c>
      <c r="VA46" s="122">
        <v>14193.433000000001</v>
      </c>
      <c r="VB46" s="122">
        <v>24645.281999999999</v>
      </c>
      <c r="VC46" s="122">
        <v>19675.927</v>
      </c>
      <c r="VD46" s="122">
        <v>34393.285000000003</v>
      </c>
      <c r="VE46" s="122">
        <v>3167.7860000000001</v>
      </c>
      <c r="VF46" s="122">
        <v>15205.431</v>
      </c>
      <c r="VG46" s="122">
        <v>26735.62</v>
      </c>
      <c r="VH46" s="122">
        <v>21891.512999999999</v>
      </c>
      <c r="VI46" s="122">
        <v>40570.021999999997</v>
      </c>
      <c r="VJ46" s="122">
        <v>3779.7249999999999</v>
      </c>
      <c r="VK46" s="122">
        <v>16219.251</v>
      </c>
      <c r="VL46" s="122">
        <v>28764.935000000001</v>
      </c>
      <c r="VM46" s="122">
        <v>24100.149000000001</v>
      </c>
      <c r="VN46" s="122">
        <v>47409.402000000002</v>
      </c>
      <c r="VO46" s="122">
        <v>4504.7299999999996</v>
      </c>
      <c r="VP46" s="122">
        <v>17116.239000000001</v>
      </c>
      <c r="VQ46" s="122">
        <v>30815.032999999999</v>
      </c>
      <c r="VR46" s="122">
        <v>26201.762999999999</v>
      </c>
      <c r="VS46" s="122">
        <v>54877.906999999999</v>
      </c>
      <c r="VT46" s="122">
        <v>5356.7370000000001</v>
      </c>
      <c r="VU46" s="122">
        <v>17854.544000000002</v>
      </c>
      <c r="VV46" s="122">
        <v>32756.282999999999</v>
      </c>
      <c r="VW46" s="122">
        <v>28252.245999999999</v>
      </c>
      <c r="VX46" s="122">
        <v>62856.112999999998</v>
      </c>
      <c r="VY46" s="122">
        <v>6376.451</v>
      </c>
      <c r="VZ46" s="122">
        <v>18511.866000000002</v>
      </c>
      <c r="WA46" s="122">
        <v>34423.81</v>
      </c>
      <c r="WB46" s="122">
        <v>30317.356</v>
      </c>
      <c r="WC46" s="122">
        <v>71096.290999999997</v>
      </c>
      <c r="WD46" s="122">
        <v>7657.2330000000002</v>
      </c>
      <c r="WE46" s="122">
        <v>19127.633999999998</v>
      </c>
      <c r="WF46" s="122">
        <v>35852.764000000003</v>
      </c>
      <c r="WG46" s="122">
        <v>32268.508999999998</v>
      </c>
      <c r="WH46" s="122">
        <v>79468.732000000004</v>
      </c>
      <c r="WI46" s="122">
        <v>9269.64</v>
      </c>
      <c r="WJ46" s="125">
        <v>18.980822964888901</v>
      </c>
      <c r="WK46" s="125">
        <v>27.962509594206399</v>
      </c>
      <c r="WL46" s="125">
        <v>18.776798405013501</v>
      </c>
      <c r="WM46" s="125">
        <v>50.055821424708903</v>
      </c>
      <c r="WN46" s="125">
        <v>31.279023019695401</v>
      </c>
      <c r="WO46" s="125">
        <v>4.7585065612961603</v>
      </c>
      <c r="WP46" s="125">
        <v>3.0008460161959101</v>
      </c>
      <c r="WQ46" s="125">
        <v>0.31636881341363898</v>
      </c>
      <c r="WR46" s="125">
        <v>18.897479820353201</v>
      </c>
      <c r="WS46" s="125">
        <v>28.113752522160599</v>
      </c>
      <c r="WT46" s="125">
        <v>19.2202241400704</v>
      </c>
      <c r="WU46" s="125">
        <v>50.0796011153381</v>
      </c>
      <c r="WV46" s="125">
        <v>30.859376975267601</v>
      </c>
      <c r="WW46" s="125">
        <v>4.5907144034786898</v>
      </c>
      <c r="WX46" s="125">
        <v>2.9091665421481099</v>
      </c>
      <c r="WY46" s="125">
        <v>0.31780988408577299</v>
      </c>
      <c r="WZ46" s="125">
        <v>18.8814094995499</v>
      </c>
      <c r="XA46" s="125">
        <v>28.058888664181701</v>
      </c>
      <c r="XB46" s="125">
        <v>19.5706660313874</v>
      </c>
      <c r="XC46" s="125">
        <v>50.238357951752199</v>
      </c>
      <c r="XD46" s="125">
        <v>30.667691920364899</v>
      </c>
      <c r="XE46" s="125">
        <v>4.4253964587863202</v>
      </c>
      <c r="XF46" s="125">
        <v>2.8213438845161698</v>
      </c>
      <c r="XG46" s="125">
        <v>0.31977725210324298</v>
      </c>
      <c r="XH46" s="125">
        <v>18.478570631567699</v>
      </c>
      <c r="XI46" s="125">
        <v>27.727042809857799</v>
      </c>
      <c r="XJ46" s="125">
        <v>19.1801135877623</v>
      </c>
      <c r="XK46" s="125">
        <v>50.801620862230898</v>
      </c>
      <c r="XL46" s="125">
        <v>31.621507274468598</v>
      </c>
      <c r="XM46" s="125">
        <v>4.6220535582465301</v>
      </c>
      <c r="XN46" s="125">
        <v>2.9927656963435401</v>
      </c>
      <c r="XO46" s="125">
        <v>0.354789979228396</v>
      </c>
      <c r="XP46" s="125">
        <v>17.692753110146398</v>
      </c>
      <c r="XQ46" s="125">
        <v>28.14251216593</v>
      </c>
      <c r="XR46" s="125">
        <v>19.536693380685499</v>
      </c>
      <c r="XS46" s="125">
        <v>51.247534836417898</v>
      </c>
      <c r="XT46" s="125">
        <v>31.7108414557324</v>
      </c>
      <c r="XU46" s="125">
        <v>4.5474177953285597</v>
      </c>
      <c r="XV46" s="125">
        <v>2.9171998875057499</v>
      </c>
      <c r="XW46" s="125">
        <v>0.36137976884646</v>
      </c>
      <c r="XX46" s="125">
        <v>16.945397254248199</v>
      </c>
      <c r="XY46" s="125">
        <v>27.879697325618</v>
      </c>
      <c r="XZ46" s="125">
        <v>19.960739869026</v>
      </c>
      <c r="YA46" s="125">
        <v>52.263810411008102</v>
      </c>
      <c r="YB46" s="125">
        <v>32.303070541982102</v>
      </c>
      <c r="YC46" s="125">
        <v>4.5516094668045097</v>
      </c>
      <c r="YD46" s="125">
        <v>2.91109500912559</v>
      </c>
      <c r="YE46" s="125">
        <v>0.367631214769712</v>
      </c>
      <c r="YF46" s="125">
        <v>16.304284499630601</v>
      </c>
      <c r="YG46" s="125">
        <v>27.208183239843098</v>
      </c>
      <c r="YH46" s="125">
        <v>20.435770489784399</v>
      </c>
      <c r="YI46" s="125">
        <v>53.502765172685699</v>
      </c>
      <c r="YJ46" s="125">
        <v>33.066994682901402</v>
      </c>
      <c r="YK46" s="125">
        <v>4.71737556054177</v>
      </c>
      <c r="YL46" s="125">
        <v>2.9847670878405999</v>
      </c>
      <c r="YM46" s="125">
        <v>0.376163046777168</v>
      </c>
      <c r="YN46" s="125">
        <v>15.5450618744023</v>
      </c>
      <c r="YO46" s="125">
        <v>26.4480030027396</v>
      </c>
      <c r="YP46" s="125">
        <v>20.713098851049502</v>
      </c>
      <c r="YQ46" s="125">
        <v>54.881456893838703</v>
      </c>
      <c r="YR46" s="125">
        <v>34.168358042789301</v>
      </c>
      <c r="YS46" s="125">
        <v>4.9039562483509602</v>
      </c>
      <c r="YT46" s="125">
        <v>3.1254782290194099</v>
      </c>
      <c r="YU46" s="125">
        <v>0.38908813094883299</v>
      </c>
      <c r="YV46" s="125">
        <v>14.7731747772718</v>
      </c>
      <c r="YW46" s="125">
        <v>25.6519376546287</v>
      </c>
      <c r="YX46" s="125">
        <v>20.479605496136202</v>
      </c>
      <c r="YY46" s="125">
        <v>56.277710892450003</v>
      </c>
      <c r="YZ46" s="125">
        <v>35.798105396313801</v>
      </c>
      <c r="ZA46" s="125">
        <v>5.1499976898427997</v>
      </c>
      <c r="ZB46" s="125">
        <v>3.29717667564955</v>
      </c>
      <c r="ZC46" s="125">
        <v>0.41303882907431599</v>
      </c>
      <c r="ZD46" s="125">
        <v>14.0553763914324</v>
      </c>
      <c r="ZE46" s="125">
        <v>24.713485737978001</v>
      </c>
      <c r="ZF46" s="125">
        <v>20.2357601697009</v>
      </c>
      <c r="ZG46" s="125">
        <v>57.737290341301701</v>
      </c>
      <c r="ZH46" s="125">
        <v>37.501530171600798</v>
      </c>
      <c r="ZI46" s="125">
        <v>5.4357444813690501</v>
      </c>
      <c r="ZJ46" s="125">
        <v>3.4938475292878501</v>
      </c>
      <c r="ZK46" s="125">
        <v>0.43986766006505401</v>
      </c>
      <c r="ZL46" s="125">
        <v>13.404509496802101</v>
      </c>
      <c r="ZM46" s="125">
        <v>23.772974743555999</v>
      </c>
      <c r="ZN46" s="125">
        <v>19.917730858523999</v>
      </c>
      <c r="ZO46" s="125">
        <v>59.099551236463199</v>
      </c>
      <c r="ZP46" s="125">
        <v>39.181820377939196</v>
      </c>
      <c r="ZQ46" s="125">
        <v>5.76049364327897</v>
      </c>
      <c r="ZR46" s="125">
        <v>3.7229645231786299</v>
      </c>
      <c r="ZS46" s="125">
        <v>0.48161353978145899</v>
      </c>
      <c r="ZT46" s="125">
        <v>12.738360242123401</v>
      </c>
      <c r="ZU46" s="125">
        <v>22.933367033898101</v>
      </c>
      <c r="ZV46" s="125">
        <v>19.500048817543401</v>
      </c>
      <c r="ZW46" s="125">
        <v>60.341646594937501</v>
      </c>
      <c r="ZX46" s="125">
        <v>40.841597777394099</v>
      </c>
      <c r="ZY46" s="125">
        <v>6.1575417999145499</v>
      </c>
      <c r="ZZ46" s="125">
        <v>3.9866261290410501</v>
      </c>
      <c r="AAA46" s="125">
        <v>0.52613843244252201</v>
      </c>
      <c r="AAB46" s="125">
        <v>12.0560904842862</v>
      </c>
      <c r="AAC46" s="125">
        <v>22.118330872907499</v>
      </c>
      <c r="AAD46" s="125">
        <v>19.077027907310999</v>
      </c>
      <c r="AAE46" s="125">
        <v>61.519948085979102</v>
      </c>
      <c r="AAF46" s="125">
        <v>42.442920178667997</v>
      </c>
      <c r="AAG46" s="125">
        <v>6.6818457318901299</v>
      </c>
      <c r="AAH46" s="125">
        <v>4.3056305568272801</v>
      </c>
      <c r="AAI46" s="125">
        <v>0.57787792897639501</v>
      </c>
      <c r="AAJ46" s="125">
        <v>11.4266153525293</v>
      </c>
      <c r="AAK46" s="125">
        <v>21.248405527489901</v>
      </c>
      <c r="AAL46" s="125">
        <v>18.713659958304401</v>
      </c>
      <c r="AAM46" s="125">
        <v>62.598483360142502</v>
      </c>
      <c r="AAN46" s="125">
        <v>43.884823401838098</v>
      </c>
      <c r="AAO46" s="125">
        <v>7.3576473041004604</v>
      </c>
      <c r="AAP46" s="125">
        <v>4.7264957598382598</v>
      </c>
      <c r="AAQ46" s="125">
        <v>0.64068580039439904</v>
      </c>
      <c r="AAR46" s="125">
        <v>10.868759440277501</v>
      </c>
      <c r="AAS46" s="125">
        <v>20.372361118214702</v>
      </c>
      <c r="AAT46" s="125">
        <v>18.335705389251501</v>
      </c>
      <c r="AAU46" s="125">
        <v>63.491657826018198</v>
      </c>
      <c r="AAV46" s="125">
        <v>45.155952436766803</v>
      </c>
      <c r="AAW46" s="125">
        <v>8.1912528461787293</v>
      </c>
      <c r="AAX46" s="125">
        <v>5.2672216154896097</v>
      </c>
      <c r="AAY46" s="125">
        <v>0.71337258416274496</v>
      </c>
      <c r="AAZ46" s="122">
        <v>2967.8989999999999</v>
      </c>
      <c r="ABA46" s="122">
        <v>2388.8690000000001</v>
      </c>
      <c r="ABB46" s="122">
        <v>1973.1489999999999</v>
      </c>
      <c r="ABC46" s="122">
        <v>1616.55</v>
      </c>
      <c r="ABD46" s="122">
        <v>1321.5309999999999</v>
      </c>
      <c r="ABE46" s="122">
        <v>1069.4929999999999</v>
      </c>
      <c r="ABF46" s="122">
        <v>887.70699999999999</v>
      </c>
      <c r="ABG46" s="122">
        <v>713.678</v>
      </c>
      <c r="ABH46" s="122">
        <v>590.54999999999995</v>
      </c>
      <c r="ABI46" s="122">
        <v>486.93599999999998</v>
      </c>
      <c r="ABJ46" s="122">
        <v>404.75400000000002</v>
      </c>
      <c r="ABK46" s="122">
        <v>331.4</v>
      </c>
      <c r="ABL46" s="122">
        <v>259.33699999999999</v>
      </c>
      <c r="ABM46" s="122">
        <v>191.00399999999999</v>
      </c>
      <c r="ABN46" s="122">
        <v>125.925</v>
      </c>
      <c r="ABO46" s="122">
        <v>69.620999999999995</v>
      </c>
      <c r="ABP46" s="122">
        <v>30.651</v>
      </c>
      <c r="ABQ46" s="122">
        <v>9.2780000000000005</v>
      </c>
      <c r="ABR46" s="122">
        <v>1.891</v>
      </c>
      <c r="ABS46" s="122">
        <v>0.22500000000000001</v>
      </c>
      <c r="ABT46" s="122">
        <v>1.2999999999999999E-2</v>
      </c>
      <c r="ABU46" s="122">
        <v>7204.0529999999999</v>
      </c>
      <c r="ABV46" s="122">
        <v>6556.4189999999999</v>
      </c>
      <c r="ABW46" s="122">
        <v>5943.1989999999996</v>
      </c>
      <c r="ABX46" s="122">
        <v>5302.6809999999996</v>
      </c>
      <c r="ABY46" s="122">
        <v>4651.674</v>
      </c>
      <c r="ABZ46" s="122">
        <v>4015.4769999999999</v>
      </c>
      <c r="ACA46" s="122">
        <v>3244.538</v>
      </c>
      <c r="ACB46" s="122">
        <v>2619.0740000000001</v>
      </c>
      <c r="ACC46" s="122">
        <v>2120.3159999999998</v>
      </c>
      <c r="ACD46" s="122">
        <v>1712.8869999999999</v>
      </c>
      <c r="ACE46" s="122">
        <v>1364.586</v>
      </c>
      <c r="ACF46" s="122">
        <v>1092.0840000000001</v>
      </c>
      <c r="ACG46" s="122">
        <v>857.53899999999999</v>
      </c>
      <c r="ACH46" s="122">
        <v>628.90200000000004</v>
      </c>
      <c r="ACI46" s="122">
        <v>424.66500000000002</v>
      </c>
      <c r="ACJ46" s="122">
        <v>242.48500000000001</v>
      </c>
      <c r="ACK46" s="122">
        <v>115.273</v>
      </c>
      <c r="ACL46" s="122">
        <v>40.988</v>
      </c>
      <c r="ACM46" s="122">
        <v>10.339</v>
      </c>
      <c r="ACN46" s="122">
        <v>1.661</v>
      </c>
      <c r="ACO46" s="122">
        <v>0.154</v>
      </c>
      <c r="ACP46" s="122">
        <v>8226.4459999999999</v>
      </c>
      <c r="ACQ46" s="122">
        <v>7576.0649999999996</v>
      </c>
      <c r="ACR46" s="122">
        <v>6997.7129999999997</v>
      </c>
      <c r="ACS46" s="122">
        <v>6419.9480000000003</v>
      </c>
      <c r="ACT46" s="122">
        <v>5772.7290000000003</v>
      </c>
      <c r="ACU46" s="122">
        <v>5099.2460000000001</v>
      </c>
      <c r="ACV46" s="122">
        <v>4451.5</v>
      </c>
      <c r="ACW46" s="122">
        <v>3832.3890000000001</v>
      </c>
      <c r="ACX46" s="122">
        <v>3075.4760000000001</v>
      </c>
      <c r="ACY46" s="122">
        <v>2454.9969999999998</v>
      </c>
      <c r="ACZ46" s="122">
        <v>1953.079</v>
      </c>
      <c r="ADA46" s="122">
        <v>1533.384</v>
      </c>
      <c r="ADB46" s="122">
        <v>1165.433</v>
      </c>
      <c r="ADC46" s="122">
        <v>861.46</v>
      </c>
      <c r="ADD46" s="122">
        <v>593.58500000000004</v>
      </c>
      <c r="ADE46" s="122">
        <v>353.26400000000001</v>
      </c>
      <c r="ADF46" s="122">
        <v>171.66800000000001</v>
      </c>
      <c r="ADG46" s="122">
        <v>60.258000000000003</v>
      </c>
      <c r="ADH46" s="122">
        <v>14.71</v>
      </c>
      <c r="ADI46" s="122">
        <v>2.29</v>
      </c>
      <c r="ADJ46" s="122">
        <v>0.23200000000000001</v>
      </c>
      <c r="ADK46" s="122">
        <v>9692.14</v>
      </c>
      <c r="ADL46" s="122">
        <v>9264.9110000000001</v>
      </c>
      <c r="ADM46" s="122">
        <v>8870.1589999999997</v>
      </c>
      <c r="ADN46" s="122">
        <v>8424.4879999999994</v>
      </c>
      <c r="ADO46" s="122">
        <v>7869.8459999999995</v>
      </c>
      <c r="ADP46" s="122">
        <v>7245.5680000000002</v>
      </c>
      <c r="ADQ46" s="122">
        <v>6625.5839999999998</v>
      </c>
      <c r="ADR46" s="122">
        <v>6010.8019999999997</v>
      </c>
      <c r="ADS46" s="122">
        <v>5347.09</v>
      </c>
      <c r="ADT46" s="122">
        <v>4658.9709999999995</v>
      </c>
      <c r="ADU46" s="122">
        <v>3974.607</v>
      </c>
      <c r="ADV46" s="122">
        <v>3295.4479999999999</v>
      </c>
      <c r="ADW46" s="122">
        <v>2479.058</v>
      </c>
      <c r="ADX46" s="122">
        <v>1779.7539999999999</v>
      </c>
      <c r="ADY46" s="122">
        <v>1191.5820000000001</v>
      </c>
      <c r="ADZ46" s="122">
        <v>709.08399999999995</v>
      </c>
      <c r="AEA46" s="122">
        <v>347.60199999999998</v>
      </c>
      <c r="AEB46" s="122">
        <v>129.465</v>
      </c>
      <c r="AEC46" s="122">
        <v>32.851999999999997</v>
      </c>
      <c r="AED46" s="122">
        <v>5.1609999999999996</v>
      </c>
      <c r="AEE46" s="122">
        <v>0.498</v>
      </c>
      <c r="AEF46" s="122">
        <v>2904.377</v>
      </c>
      <c r="AEG46" s="122">
        <v>2350.0659999999998</v>
      </c>
      <c r="AEH46" s="122">
        <v>1938.941</v>
      </c>
      <c r="AEI46" s="122">
        <v>1578.6559999999999</v>
      </c>
      <c r="AEJ46" s="122">
        <v>1292.4179999999999</v>
      </c>
      <c r="AEK46" s="122">
        <v>1064.8119999999999</v>
      </c>
      <c r="AEL46" s="122">
        <v>900.13300000000004</v>
      </c>
      <c r="AEM46" s="122">
        <v>743.62699999999995</v>
      </c>
      <c r="AEN46" s="122">
        <v>628.40700000000004</v>
      </c>
      <c r="AEO46" s="122">
        <v>519.33399999999995</v>
      </c>
      <c r="AEP46" s="122">
        <v>434.464</v>
      </c>
      <c r="AEQ46" s="122">
        <v>358.00700000000001</v>
      </c>
      <c r="AER46" s="122">
        <v>284.447</v>
      </c>
      <c r="AES46" s="122">
        <v>213.56800000000001</v>
      </c>
      <c r="AET46" s="122">
        <v>146.31700000000001</v>
      </c>
      <c r="AEU46" s="122">
        <v>84.087000000000003</v>
      </c>
      <c r="AEV46" s="122">
        <v>38.889000000000003</v>
      </c>
      <c r="AEW46" s="122">
        <v>13.42</v>
      </c>
      <c r="AEX46" s="122">
        <v>3.0529999999999999</v>
      </c>
      <c r="AEY46" s="122">
        <v>0.42399999999999999</v>
      </c>
      <c r="AEZ46" s="122">
        <v>3.4000000000000002E-2</v>
      </c>
      <c r="AFA46" s="122">
        <v>6989.38</v>
      </c>
      <c r="AFB46" s="122">
        <v>6370.3019999999997</v>
      </c>
      <c r="AFC46" s="122">
        <v>5775.3620000000001</v>
      </c>
      <c r="AFD46" s="122">
        <v>5168.4219999999996</v>
      </c>
      <c r="AFE46" s="122">
        <v>4553.1499999999996</v>
      </c>
      <c r="AFF46" s="122">
        <v>3949.5540000000001</v>
      </c>
      <c r="AFG46" s="122">
        <v>3236.9580000000001</v>
      </c>
      <c r="AFH46" s="122">
        <v>2677.0889999999999</v>
      </c>
      <c r="AFI46" s="122">
        <v>2173.7269999999999</v>
      </c>
      <c r="AFJ46" s="122">
        <v>1757.6769999999999</v>
      </c>
      <c r="AFK46" s="122">
        <v>1460.761</v>
      </c>
      <c r="AFL46" s="122">
        <v>1188.4459999999999</v>
      </c>
      <c r="AFM46" s="122">
        <v>922.572</v>
      </c>
      <c r="AFN46" s="122">
        <v>694.25</v>
      </c>
      <c r="AFO46" s="122">
        <v>486.78800000000001</v>
      </c>
      <c r="AFP46" s="122">
        <v>293.86599999999999</v>
      </c>
      <c r="AFQ46" s="122">
        <v>151.93899999999999</v>
      </c>
      <c r="AFR46" s="122">
        <v>58.124000000000002</v>
      </c>
      <c r="AFS46" s="122">
        <v>15.487</v>
      </c>
      <c r="AFT46" s="122">
        <v>2.6059999999999999</v>
      </c>
      <c r="AFU46" s="122">
        <v>0.25900000000000001</v>
      </c>
      <c r="AFV46" s="122">
        <v>7992.8050000000003</v>
      </c>
      <c r="AFW46" s="122">
        <v>7376.192</v>
      </c>
      <c r="AFX46" s="122">
        <v>6814.9650000000001</v>
      </c>
      <c r="AFY46" s="122">
        <v>6258.5640000000003</v>
      </c>
      <c r="AFZ46" s="122">
        <v>5648.9080000000004</v>
      </c>
      <c r="AGA46" s="122">
        <v>5020.7870000000003</v>
      </c>
      <c r="AGB46" s="122">
        <v>4401.3890000000001</v>
      </c>
      <c r="AGC46" s="122">
        <v>3805.759</v>
      </c>
      <c r="AGD46" s="122">
        <v>3104.2379999999998</v>
      </c>
      <c r="AGE46" s="122">
        <v>2549.154</v>
      </c>
      <c r="AGF46" s="122">
        <v>2044.232</v>
      </c>
      <c r="AGG46" s="122">
        <v>1618.393</v>
      </c>
      <c r="AGH46" s="122">
        <v>1299.9459999999999</v>
      </c>
      <c r="AGI46" s="122">
        <v>994.38599999999997</v>
      </c>
      <c r="AGJ46" s="122">
        <v>689.84500000000003</v>
      </c>
      <c r="AGK46" s="122">
        <v>429.44499999999999</v>
      </c>
      <c r="AGL46" s="122">
        <v>222.02699999999999</v>
      </c>
      <c r="AGM46" s="122">
        <v>84.451999999999998</v>
      </c>
      <c r="AGN46" s="122">
        <v>22.844999999999999</v>
      </c>
      <c r="AGO46" s="122">
        <v>3.851</v>
      </c>
      <c r="AGP46" s="122">
        <v>0.41199999999999998</v>
      </c>
      <c r="AGQ46" s="122">
        <v>9435.4940000000006</v>
      </c>
      <c r="AGR46" s="122">
        <v>9047.1280000000006</v>
      </c>
      <c r="AGS46" s="122">
        <v>8670.5660000000007</v>
      </c>
      <c r="AGT46" s="122">
        <v>8246.9979999999996</v>
      </c>
      <c r="AGU46" s="122">
        <v>7727.1769999999997</v>
      </c>
      <c r="AGV46" s="122">
        <v>7139.0370000000003</v>
      </c>
      <c r="AGW46" s="122">
        <v>6550.4440000000004</v>
      </c>
      <c r="AGX46" s="122">
        <v>5965.8370000000004</v>
      </c>
      <c r="AGY46" s="122">
        <v>5339.5039999999999</v>
      </c>
      <c r="AGZ46" s="122">
        <v>4698.99</v>
      </c>
      <c r="AHA46" s="122">
        <v>4054.4929999999999</v>
      </c>
      <c r="AHB46" s="122">
        <v>3416.4340000000002</v>
      </c>
      <c r="AHC46" s="122">
        <v>2666.8649999999998</v>
      </c>
      <c r="AHD46" s="122">
        <v>2027.9059999999999</v>
      </c>
      <c r="AHE46" s="122">
        <v>1418.721</v>
      </c>
      <c r="AHF46" s="122">
        <v>887.14800000000002</v>
      </c>
      <c r="AHG46" s="122">
        <v>480.10300000000001</v>
      </c>
      <c r="AHH46" s="122">
        <v>195.696</v>
      </c>
      <c r="AHI46" s="122">
        <v>53.670999999999999</v>
      </c>
      <c r="AHJ46" s="122">
        <v>9.3940000000000001</v>
      </c>
      <c r="AHK46" s="122">
        <v>1.0029999999999999</v>
      </c>
      <c r="AHL46" s="122">
        <v>3195.2060000000001</v>
      </c>
      <c r="AHM46" s="122">
        <v>2613.9490000000001</v>
      </c>
      <c r="AHN46" s="122">
        <v>2134.3049999999998</v>
      </c>
      <c r="AHO46" s="122">
        <v>10471.102999999999</v>
      </c>
      <c r="AHP46" s="122">
        <v>9204.8240000000005</v>
      </c>
      <c r="AHQ46" s="122">
        <v>7965.0309999999999</v>
      </c>
      <c r="AHR46" s="122">
        <v>12678.512000000001</v>
      </c>
      <c r="AHS46" s="122">
        <v>11421.637000000001</v>
      </c>
      <c r="AHT46" s="122">
        <v>10120.032999999999</v>
      </c>
      <c r="AHU46" s="122">
        <v>16671.486000000001</v>
      </c>
      <c r="AHV46" s="122">
        <v>15597.022999999999</v>
      </c>
      <c r="AHW46" s="122">
        <v>14384.605</v>
      </c>
      <c r="AHX46" s="125">
        <v>4.4554693023738103</v>
      </c>
      <c r="AHY46" s="125">
        <v>2.77587566847907</v>
      </c>
      <c r="AHZ46" s="125">
        <v>0.27238824022158398</v>
      </c>
      <c r="AIA46" s="125">
        <v>4.8225431252000801</v>
      </c>
      <c r="AIB46" s="125">
        <v>3.0415318749961799</v>
      </c>
      <c r="AIC46" s="125">
        <v>0.34977885519269603</v>
      </c>
      <c r="AID46" s="125">
        <v>5.3169242537664099</v>
      </c>
      <c r="AIE46" s="125">
        <v>3.39427105824692</v>
      </c>
      <c r="AIF46" s="125">
        <v>0.41104415688353102</v>
      </c>
      <c r="AIG46" s="125">
        <v>7.58920020960797</v>
      </c>
      <c r="AIH46" s="125">
        <v>4.7706369656096701</v>
      </c>
      <c r="AII46" s="125">
        <v>0.58618604333345803</v>
      </c>
      <c r="AIJ46" s="125">
        <v>5.0604288529213202</v>
      </c>
      <c r="AIK46" s="125">
        <v>3.2249886287971599</v>
      </c>
      <c r="AIL46" s="125">
        <v>0.36018756854743</v>
      </c>
      <c r="AIM46" s="125">
        <v>5.4789709264262401</v>
      </c>
      <c r="AIN46" s="125">
        <v>3.5540071082270401</v>
      </c>
      <c r="AIO46" s="125">
        <v>0.476592190673432</v>
      </c>
      <c r="AIP46" s="125">
        <v>6.2057766811777499</v>
      </c>
      <c r="AIQ46" s="125">
        <v>4.05292783458545</v>
      </c>
      <c r="AIR46" s="125">
        <v>0.55245555445240502</v>
      </c>
      <c r="AIS46" s="125">
        <v>8.7927724600324009</v>
      </c>
      <c r="AIT46" s="125">
        <v>5.7633666179313199</v>
      </c>
      <c r="AIU46" s="125">
        <v>0.84044652135664899</v>
      </c>
      <c r="AIV46" s="134">
        <v>53.905047702722101</v>
      </c>
      <c r="AIW46" s="125">
        <v>53.648203979693903</v>
      </c>
      <c r="AIX46" s="125">
        <v>53.153115752279</v>
      </c>
      <c r="AIY46" s="125">
        <v>52.643444507692202</v>
      </c>
      <c r="AIZ46" s="125">
        <v>51.508076757156999</v>
      </c>
      <c r="AJA46" s="129">
        <v>50.291452460744303</v>
      </c>
      <c r="AJB46" s="125">
        <v>85.5113839273168</v>
      </c>
      <c r="AJC46" s="125">
        <v>86.399529866555099</v>
      </c>
      <c r="AJD46" s="125">
        <v>88.135725600831407</v>
      </c>
      <c r="AJE46" s="125">
        <v>89.957174981944902</v>
      </c>
      <c r="AJF46" s="125">
        <v>94.144309583652003</v>
      </c>
      <c r="AJG46" s="125">
        <v>98.840946337861894</v>
      </c>
      <c r="AJH46" s="125">
        <v>99.7769633056853</v>
      </c>
      <c r="AJI46" s="125">
        <v>99.682101639928305</v>
      </c>
      <c r="AJJ46" s="125">
        <v>99.051091789340902</v>
      </c>
      <c r="AJK46" s="125">
        <v>96.844113047476</v>
      </c>
      <c r="AJL46" s="125">
        <v>95.131337183729897</v>
      </c>
      <c r="AJM46" s="125">
        <v>91.3369867477886</v>
      </c>
      <c r="AJN46" s="125">
        <v>86.90622751411</v>
      </c>
      <c r="AJO46" s="125">
        <v>82.210906305635106</v>
      </c>
      <c r="AJP46" s="125">
        <v>77.690240797295104</v>
      </c>
      <c r="AJQ46" s="125">
        <v>73.198290756062903</v>
      </c>
      <c r="AJR46" s="125">
        <v>69.206022563335594</v>
      </c>
      <c r="AJS46" s="125">
        <v>65.723021566318707</v>
      </c>
      <c r="AJT46" s="125">
        <v>62.548901797254402</v>
      </c>
      <c r="AJU46" s="125">
        <v>59.7482792429307</v>
      </c>
      <c r="AJV46" s="125">
        <v>57.501006311763099</v>
      </c>
      <c r="AJW46" s="125">
        <v>55.927578069360401</v>
      </c>
      <c r="AJX46" s="125">
        <v>55.0920133231539</v>
      </c>
      <c r="AJY46" s="125">
        <v>54.518970343318003</v>
      </c>
      <c r="AJZ46" s="125">
        <v>54.150073982620697</v>
      </c>
      <c r="AKA46" s="125">
        <v>53.948304033568498</v>
      </c>
      <c r="AKB46" s="125">
        <v>53.9325844129025</v>
      </c>
      <c r="AKC46" s="125">
        <v>54.037437185098099</v>
      </c>
      <c r="AKD46" s="125">
        <v>54.282219877192901</v>
      </c>
      <c r="AKE46" s="125">
        <v>54.6560340167877</v>
      </c>
      <c r="AKF46" s="125">
        <v>55.129776306407699</v>
      </c>
      <c r="AKG46" s="125">
        <v>93.781964261049495</v>
      </c>
      <c r="AKH46" s="125">
        <v>93.873016748361295</v>
      </c>
      <c r="AKI46" s="125">
        <v>93.435175984079706</v>
      </c>
      <c r="AKJ46" s="125">
        <v>90.953029956919494</v>
      </c>
      <c r="AKK46" s="125">
        <v>89.438966034917698</v>
      </c>
      <c r="AKL46" s="125">
        <v>85.766985275962497</v>
      </c>
      <c r="AKM46" s="125">
        <v>81.327511950144398</v>
      </c>
      <c r="AKN46" s="125">
        <v>76.515944098153597</v>
      </c>
      <c r="AKO46" s="125">
        <v>71.831479622821206</v>
      </c>
      <c r="AKP46" s="125">
        <v>67.147006553713396</v>
      </c>
      <c r="AKQ46" s="125">
        <v>62.906542372220997</v>
      </c>
      <c r="AKR46" s="125">
        <v>59.116264286719499</v>
      </c>
      <c r="AKS46" s="125">
        <v>55.550146611684703</v>
      </c>
      <c r="AKT46" s="125">
        <v>52.197783598099001</v>
      </c>
      <c r="AKU46" s="125">
        <v>49.205079262696302</v>
      </c>
      <c r="AKV46" s="125">
        <v>46.678023753573399</v>
      </c>
      <c r="AKW46" s="125">
        <v>44.608903906050799</v>
      </c>
      <c r="AKX46" s="125">
        <v>42.785675306576898</v>
      </c>
      <c r="AKY46" s="125">
        <v>41.151976448442603</v>
      </c>
      <c r="AKZ46" s="125">
        <v>39.668991205732503</v>
      </c>
      <c r="ALA46" s="125">
        <v>38.358697857594699</v>
      </c>
      <c r="ALB46" s="125">
        <v>37.176789370814497</v>
      </c>
      <c r="ALC46" s="125">
        <v>36.104810395807398</v>
      </c>
      <c r="ALD46" s="125">
        <v>35.105339945951101</v>
      </c>
      <c r="ALE46" s="125">
        <v>34.174846880563202</v>
      </c>
      <c r="ALF46" s="125">
        <v>5.9949990446358203</v>
      </c>
      <c r="ALG46" s="125">
        <v>5.8090848915669797</v>
      </c>
      <c r="ALH46" s="125">
        <v>5.6159158052612401</v>
      </c>
      <c r="ALI46" s="125">
        <v>5.8910830905565703</v>
      </c>
      <c r="ALJ46" s="125">
        <v>5.6923711488122404</v>
      </c>
      <c r="ALK46" s="125">
        <v>5.5700014718261697</v>
      </c>
      <c r="ALL46" s="125">
        <v>5.5787155639656199</v>
      </c>
      <c r="ALM46" s="125">
        <v>5.6949622074815798</v>
      </c>
      <c r="ALN46" s="125">
        <v>5.8587611744739299</v>
      </c>
      <c r="ALO46" s="125">
        <v>6.0512842023494899</v>
      </c>
      <c r="ALP46" s="125">
        <v>6.2994801911146103</v>
      </c>
      <c r="ALQ46" s="125">
        <v>6.60675727959919</v>
      </c>
      <c r="ALR46" s="125">
        <v>6.9987551855697498</v>
      </c>
      <c r="ALS46" s="125">
        <v>7.5504956448316998</v>
      </c>
      <c r="ALT46" s="125">
        <v>8.2959270490668402</v>
      </c>
      <c r="ALU46" s="125">
        <v>9.2495543157870408</v>
      </c>
      <c r="ALV46" s="125">
        <v>10.483109417103099</v>
      </c>
      <c r="ALW46" s="125">
        <v>11.733295036741101</v>
      </c>
      <c r="ALX46" s="125">
        <v>12.998097534177999</v>
      </c>
      <c r="ALY46" s="125">
        <v>14.279312827836099</v>
      </c>
      <c r="ALZ46" s="125">
        <v>15.573886555307899</v>
      </c>
      <c r="AMA46" s="125">
        <v>16.860647814283599</v>
      </c>
      <c r="AMB46" s="125">
        <v>18.1774094813854</v>
      </c>
      <c r="AMC46" s="125">
        <v>19.550694070836599</v>
      </c>
      <c r="AMD46" s="125">
        <v>20.954929425844501</v>
      </c>
    </row>
    <row r="47" spans="1:1018">
      <c r="A47" s="6" t="s">
        <v>29</v>
      </c>
      <c r="B47" s="5">
        <v>153.77000000000001</v>
      </c>
      <c r="C47" s="5">
        <v>158.70599999999999</v>
      </c>
      <c r="D47" s="5">
        <v>163.428</v>
      </c>
      <c r="E47" s="5">
        <v>168.06100000000001</v>
      </c>
      <c r="F47" s="5">
        <v>172.816</v>
      </c>
      <c r="G47" s="5">
        <v>177.83</v>
      </c>
      <c r="H47" s="5">
        <v>183.114</v>
      </c>
      <c r="I47" s="5">
        <v>188.642</v>
      </c>
      <c r="J47" s="5">
        <v>194.387</v>
      </c>
      <c r="K47" s="5">
        <v>200.31399999999999</v>
      </c>
      <c r="L47" s="5">
        <v>206.386</v>
      </c>
      <c r="M47" s="5">
        <v>212.62200000000001</v>
      </c>
      <c r="N47" s="5">
        <v>219.00800000000001</v>
      </c>
      <c r="O47" s="5">
        <v>225.52099999999999</v>
      </c>
      <c r="P47" s="5">
        <v>232.13300000000001</v>
      </c>
      <c r="Q47" s="5">
        <v>238.80099999999999</v>
      </c>
      <c r="R47" s="5">
        <v>245.529</v>
      </c>
      <c r="S47" s="5">
        <v>252.30699999999999</v>
      </c>
      <c r="T47" s="5">
        <v>259.13900000000001</v>
      </c>
      <c r="U47" s="5">
        <v>265.98599999999999</v>
      </c>
      <c r="V47" s="5">
        <v>272.85300000000001</v>
      </c>
      <c r="W47" s="5">
        <v>279.726</v>
      </c>
      <c r="X47" s="5">
        <v>286.62599999999998</v>
      </c>
      <c r="Y47" s="5">
        <v>293.59399999999999</v>
      </c>
      <c r="Z47" s="5">
        <v>300.70600000000002</v>
      </c>
      <c r="AA47" s="5">
        <v>308.012</v>
      </c>
      <c r="AB47" s="5">
        <v>315.52499999999998</v>
      </c>
      <c r="AC47" s="5">
        <v>323.238</v>
      </c>
      <c r="AD47" s="5">
        <v>331.15699999999998</v>
      </c>
      <c r="AE47" s="5">
        <v>339.28399999999999</v>
      </c>
      <c r="AF47" s="5">
        <v>347.62700000000001</v>
      </c>
      <c r="AG47" s="5">
        <v>356.18799999999999</v>
      </c>
      <c r="AH47" s="5">
        <v>364.95100000000002</v>
      </c>
      <c r="AI47" s="5">
        <v>373.89499999999998</v>
      </c>
      <c r="AJ47" s="5">
        <v>382.95299999999997</v>
      </c>
      <c r="AK47" s="5">
        <v>392.089</v>
      </c>
      <c r="AL47" s="5">
        <v>401.274</v>
      </c>
      <c r="AM47" s="5">
        <v>410.52199999999999</v>
      </c>
      <c r="AN47" s="5">
        <v>419.834</v>
      </c>
      <c r="AO47" s="5">
        <v>429.21</v>
      </c>
      <c r="AP47" s="5">
        <v>438.65300000000002</v>
      </c>
      <c r="AQ47" s="5">
        <v>448.16399999999999</v>
      </c>
      <c r="AR47" s="5">
        <v>457.72199999999998</v>
      </c>
      <c r="AS47" s="5">
        <v>467.33800000000002</v>
      </c>
      <c r="AT47" s="5">
        <v>477.00900000000001</v>
      </c>
      <c r="AU47" s="5">
        <v>486.72800000000001</v>
      </c>
      <c r="AV47" s="5">
        <v>496.48899999999998</v>
      </c>
      <c r="AW47" s="5">
        <v>506.29599999999999</v>
      </c>
      <c r="AX47" s="5">
        <v>516.15300000000002</v>
      </c>
      <c r="AY47" s="5">
        <v>526.06600000000003</v>
      </c>
      <c r="AZ47" s="5">
        <v>536.01599999999996</v>
      </c>
      <c r="BA47" s="5">
        <v>546.01800000000003</v>
      </c>
      <c r="BB47" s="5">
        <v>556.07299999999998</v>
      </c>
      <c r="BC47" s="5">
        <v>566.16600000000005</v>
      </c>
      <c r="BD47" s="5">
        <v>576.30100000000004</v>
      </c>
      <c r="BE47" s="5">
        <v>586.47199999999998</v>
      </c>
      <c r="BF47" s="5">
        <v>596.66899999999998</v>
      </c>
      <c r="BG47" s="5">
        <v>606.89200000000005</v>
      </c>
      <c r="BH47" s="5">
        <v>617.15099999999995</v>
      </c>
      <c r="BI47" s="5">
        <v>627.42100000000005</v>
      </c>
      <c r="BJ47" s="5">
        <v>637.70500000000004</v>
      </c>
      <c r="BK47" s="5">
        <v>648</v>
      </c>
      <c r="BL47" s="5">
        <v>658.3</v>
      </c>
      <c r="BM47" s="5">
        <v>668.59400000000005</v>
      </c>
      <c r="BN47" s="5">
        <v>678.87</v>
      </c>
      <c r="BO47" s="5">
        <v>689.13400000000001</v>
      </c>
      <c r="BP47" s="5">
        <v>699.35799999999995</v>
      </c>
      <c r="BQ47" s="5">
        <v>709.55499999999995</v>
      </c>
      <c r="BR47" s="5">
        <v>719.69799999999998</v>
      </c>
      <c r="BS47" s="5">
        <v>729.78099999999995</v>
      </c>
      <c r="BT47" s="5">
        <v>739.79300000000001</v>
      </c>
      <c r="BU47" s="5">
        <v>749.73</v>
      </c>
      <c r="BV47" s="5">
        <v>759.58</v>
      </c>
      <c r="BW47" s="5">
        <v>769.34699999999998</v>
      </c>
      <c r="BX47" s="5">
        <v>779.03599999999994</v>
      </c>
      <c r="BY47" s="5">
        <v>788.65</v>
      </c>
      <c r="BZ47" s="5">
        <v>798.18200000000002</v>
      </c>
      <c r="CA47" s="5">
        <v>807.62599999999998</v>
      </c>
      <c r="CB47" s="5">
        <v>816.98599999999999</v>
      </c>
      <c r="CC47" s="5">
        <v>826.22400000000005</v>
      </c>
      <c r="CD47" s="5">
        <v>835.35799999999995</v>
      </c>
      <c r="CE47" s="5">
        <v>844.38199999999995</v>
      </c>
      <c r="CF47" s="5">
        <v>853.27700000000004</v>
      </c>
      <c r="CG47" s="5">
        <v>862.05899999999997</v>
      </c>
      <c r="CH47" s="5">
        <v>870.73</v>
      </c>
      <c r="CI47" s="5">
        <v>879.29600000000005</v>
      </c>
      <c r="CJ47" s="5">
        <v>887.75300000000004</v>
      </c>
      <c r="CK47" s="5">
        <v>896.09799999999996</v>
      </c>
      <c r="CL47" s="5">
        <v>904.32100000000003</v>
      </c>
      <c r="CM47" s="5">
        <v>912.41399999999999</v>
      </c>
      <c r="CN47" s="5">
        <v>920.37400000000002</v>
      </c>
      <c r="CO47" s="5">
        <v>928.2</v>
      </c>
      <c r="CP47" s="5">
        <v>935.88199999999995</v>
      </c>
      <c r="CQ47" s="5">
        <v>943.41800000000001</v>
      </c>
      <c r="CR47" s="5">
        <v>950.803</v>
      </c>
      <c r="CS47" s="5">
        <v>958.03</v>
      </c>
      <c r="CT47" s="5">
        <v>965.10299999999995</v>
      </c>
      <c r="CU47" s="5">
        <v>972.00599999999997</v>
      </c>
      <c r="CV47" s="5">
        <v>978.74699999999996</v>
      </c>
      <c r="CW47" s="5">
        <v>985.32299999999998</v>
      </c>
      <c r="CX47" s="5">
        <v>991.73699999999997</v>
      </c>
      <c r="CY47" s="5">
        <v>997.99900000000002</v>
      </c>
      <c r="CZ47" s="5">
        <v>1004.092</v>
      </c>
      <c r="DA47" s="5">
        <v>1010.016</v>
      </c>
      <c r="DB47" s="5">
        <v>1015.758</v>
      </c>
      <c r="DC47" s="5">
        <v>1021.322</v>
      </c>
      <c r="DD47" s="5">
        <v>1026.7049999999999</v>
      </c>
      <c r="DE47" s="5">
        <v>1031.8979999999999</v>
      </c>
      <c r="DF47" s="5">
        <v>1036.905</v>
      </c>
      <c r="DG47" s="5">
        <v>1041.7460000000001</v>
      </c>
      <c r="DH47" s="5">
        <v>1046.404</v>
      </c>
      <c r="DI47" s="5">
        <v>1050.895</v>
      </c>
      <c r="DJ47" s="5">
        <v>1055.2059999999999</v>
      </c>
      <c r="DK47" s="5">
        <v>1059.3430000000001</v>
      </c>
      <c r="DL47" s="5">
        <v>1063.306</v>
      </c>
      <c r="DM47" s="5">
        <v>1067.096</v>
      </c>
      <c r="DN47" s="5">
        <v>1070.703</v>
      </c>
      <c r="DO47" s="5">
        <v>1074.134</v>
      </c>
      <c r="DP47" s="5">
        <v>1077.4000000000001</v>
      </c>
      <c r="DQ47" s="5">
        <v>1080.498</v>
      </c>
      <c r="DR47" s="5">
        <v>1083.441</v>
      </c>
      <c r="DS47" s="5">
        <v>154.06100000000001</v>
      </c>
      <c r="DT47" s="5">
        <v>158.911</v>
      </c>
      <c r="DU47" s="5">
        <v>163.51599999999999</v>
      </c>
      <c r="DV47" s="5">
        <v>168.02699999999999</v>
      </c>
      <c r="DW47" s="5">
        <v>172.63900000000001</v>
      </c>
      <c r="DX47" s="5">
        <v>177.50700000000001</v>
      </c>
      <c r="DY47" s="5">
        <v>182.65100000000001</v>
      </c>
      <c r="DZ47" s="5">
        <v>188.005</v>
      </c>
      <c r="EA47" s="5">
        <v>193.577</v>
      </c>
      <c r="EB47" s="5">
        <v>199.32400000000001</v>
      </c>
      <c r="EC47" s="5">
        <v>205.21199999999999</v>
      </c>
      <c r="ED47" s="5">
        <v>211.251</v>
      </c>
      <c r="EE47" s="5">
        <v>217.446</v>
      </c>
      <c r="EF47" s="5">
        <v>223.749</v>
      </c>
      <c r="EG47" s="5">
        <v>230.14699999999999</v>
      </c>
      <c r="EH47" s="5">
        <v>236.59299999999999</v>
      </c>
      <c r="EI47" s="5">
        <v>243.096</v>
      </c>
      <c r="EJ47" s="5">
        <v>249.648</v>
      </c>
      <c r="EK47" s="5">
        <v>256.24299999999999</v>
      </c>
      <c r="EL47" s="5">
        <v>262.86700000000002</v>
      </c>
      <c r="EM47" s="5">
        <v>269.505</v>
      </c>
      <c r="EN47" s="5">
        <v>276.16899999999998</v>
      </c>
      <c r="EO47" s="5">
        <v>282.85399999999998</v>
      </c>
      <c r="EP47" s="5">
        <v>289.61900000000003</v>
      </c>
      <c r="EQ47" s="5">
        <v>296.524</v>
      </c>
      <c r="ER47" s="5">
        <v>303.613</v>
      </c>
      <c r="ES47" s="5">
        <v>310.90199999999999</v>
      </c>
      <c r="ET47" s="5">
        <v>318.38600000000002</v>
      </c>
      <c r="EU47" s="5">
        <v>326.07</v>
      </c>
      <c r="EV47" s="5">
        <v>333.96699999999998</v>
      </c>
      <c r="EW47" s="5">
        <v>342.06900000000002</v>
      </c>
      <c r="EX47" s="5">
        <v>350.39</v>
      </c>
      <c r="EY47" s="5">
        <v>358.91399999999999</v>
      </c>
      <c r="EZ47" s="5">
        <v>367.61599999999999</v>
      </c>
      <c r="FA47" s="5">
        <v>376.43700000000001</v>
      </c>
      <c r="FB47" s="5">
        <v>385.346</v>
      </c>
      <c r="FC47" s="5">
        <v>394.32299999999998</v>
      </c>
      <c r="FD47" s="5">
        <v>403.36799999999999</v>
      </c>
      <c r="FE47" s="5">
        <v>412.488</v>
      </c>
      <c r="FF47" s="5">
        <v>421.68099999999998</v>
      </c>
      <c r="FG47" s="5">
        <v>430.94200000000001</v>
      </c>
      <c r="FH47" s="5">
        <v>440.29199999999997</v>
      </c>
      <c r="FI47" s="5">
        <v>449.68900000000002</v>
      </c>
      <c r="FJ47" s="5">
        <v>459.154</v>
      </c>
      <c r="FK47" s="5">
        <v>468.68400000000003</v>
      </c>
      <c r="FL47" s="5">
        <v>478.274</v>
      </c>
      <c r="FM47" s="5">
        <v>487.92599999999999</v>
      </c>
      <c r="FN47" s="5">
        <v>497.62299999999999</v>
      </c>
      <c r="FO47" s="5">
        <v>507.39600000000002</v>
      </c>
      <c r="FP47" s="5">
        <v>517.21699999999998</v>
      </c>
      <c r="FQ47" s="5">
        <v>527.09500000000003</v>
      </c>
      <c r="FR47" s="5">
        <v>537.03899999999999</v>
      </c>
      <c r="FS47" s="5">
        <v>547.03700000000003</v>
      </c>
      <c r="FT47" s="5">
        <v>557.08699999999999</v>
      </c>
      <c r="FU47" s="5">
        <v>567.19200000000001</v>
      </c>
      <c r="FV47" s="5">
        <v>577.33299999999997</v>
      </c>
      <c r="FW47" s="5">
        <v>587.52099999999996</v>
      </c>
      <c r="FX47" s="5">
        <v>597.75099999999998</v>
      </c>
      <c r="FY47" s="5">
        <v>608.01700000000005</v>
      </c>
      <c r="FZ47" s="5">
        <v>618.30999999999995</v>
      </c>
      <c r="GA47" s="5">
        <v>628.62800000000004</v>
      </c>
      <c r="GB47" s="5">
        <v>638.976</v>
      </c>
      <c r="GC47" s="5">
        <v>649.34</v>
      </c>
      <c r="GD47" s="5">
        <v>659.71400000000006</v>
      </c>
      <c r="GE47" s="5">
        <v>670.08799999999997</v>
      </c>
      <c r="GF47" s="5">
        <v>680.45600000000002</v>
      </c>
      <c r="GG47" s="5">
        <v>690.81600000000003</v>
      </c>
      <c r="GH47" s="5">
        <v>701.154</v>
      </c>
      <c r="GI47" s="5">
        <v>711.45600000000002</v>
      </c>
      <c r="GJ47" s="5">
        <v>721.73500000000001</v>
      </c>
      <c r="GK47" s="5">
        <v>731.94500000000005</v>
      </c>
      <c r="GL47" s="5">
        <v>742.09199999999998</v>
      </c>
      <c r="GM47" s="5">
        <v>752.18600000000004</v>
      </c>
      <c r="GN47" s="5">
        <v>762.21600000000001</v>
      </c>
      <c r="GO47" s="5">
        <v>772.18</v>
      </c>
      <c r="GP47" s="5">
        <v>782.09400000000005</v>
      </c>
      <c r="GQ47" s="5">
        <v>791.93700000000001</v>
      </c>
      <c r="GR47" s="5">
        <v>801.71299999999997</v>
      </c>
      <c r="GS47" s="5">
        <v>811.42499999999995</v>
      </c>
      <c r="GT47" s="5">
        <v>821.03399999999999</v>
      </c>
      <c r="GU47" s="5">
        <v>830.55700000000002</v>
      </c>
      <c r="GV47" s="5">
        <v>839.97900000000004</v>
      </c>
      <c r="GW47" s="5">
        <v>849.29499999999996</v>
      </c>
      <c r="GX47" s="5">
        <v>858.52800000000002</v>
      </c>
      <c r="GY47" s="5">
        <v>867.654</v>
      </c>
      <c r="GZ47" s="5">
        <v>876.69100000000003</v>
      </c>
      <c r="HA47" s="5">
        <v>885.63599999999997</v>
      </c>
      <c r="HB47" s="5">
        <v>894.47900000000004</v>
      </c>
      <c r="HC47" s="5">
        <v>903.22400000000005</v>
      </c>
      <c r="HD47" s="5">
        <v>911.85699999999997</v>
      </c>
      <c r="HE47" s="5">
        <v>920.37</v>
      </c>
      <c r="HF47" s="5">
        <v>928.75199999999995</v>
      </c>
      <c r="HG47" s="5">
        <v>937.00400000000002</v>
      </c>
      <c r="HH47" s="5">
        <v>945.12900000000002</v>
      </c>
      <c r="HI47" s="5">
        <v>953.11699999999996</v>
      </c>
      <c r="HJ47" s="5">
        <v>960.95799999999997</v>
      </c>
      <c r="HK47" s="5">
        <v>968.64700000000005</v>
      </c>
      <c r="HL47" s="5">
        <v>976.18499999999995</v>
      </c>
      <c r="HM47" s="5">
        <v>983.57399999999996</v>
      </c>
      <c r="HN47" s="5">
        <v>990.81399999999996</v>
      </c>
      <c r="HO47" s="5">
        <v>997.9</v>
      </c>
      <c r="HP47" s="5">
        <v>1004.845</v>
      </c>
      <c r="HQ47" s="5">
        <v>1011.633</v>
      </c>
      <c r="HR47" s="5">
        <v>1018.261</v>
      </c>
      <c r="HS47" s="5">
        <v>1024.7159999999999</v>
      </c>
      <c r="HT47" s="5">
        <v>1030.99</v>
      </c>
      <c r="HU47" s="5">
        <v>1037.087</v>
      </c>
      <c r="HV47" s="5">
        <v>1043.0029999999999</v>
      </c>
      <c r="HW47" s="5">
        <v>1048.7280000000001</v>
      </c>
      <c r="HX47" s="5">
        <v>1054.28</v>
      </c>
      <c r="HY47" s="5">
        <v>1059.634</v>
      </c>
      <c r="HZ47" s="5">
        <v>1064.8119999999999</v>
      </c>
      <c r="IA47" s="5">
        <v>1069.8040000000001</v>
      </c>
      <c r="IB47" s="5">
        <v>1074.6120000000001</v>
      </c>
      <c r="IC47" s="5">
        <v>1079.23</v>
      </c>
      <c r="ID47" s="5">
        <v>1083.6600000000001</v>
      </c>
      <c r="IE47" s="5">
        <v>1087.9059999999999</v>
      </c>
      <c r="IF47" s="5">
        <v>1091.9649999999999</v>
      </c>
      <c r="IG47" s="5">
        <v>1095.8389999999999</v>
      </c>
      <c r="IH47" s="5">
        <v>1099.539</v>
      </c>
      <c r="II47" s="5">
        <v>1103.068</v>
      </c>
      <c r="IJ47" s="5">
        <v>307.83100000000002</v>
      </c>
      <c r="IK47" s="5">
        <v>317.61700000000002</v>
      </c>
      <c r="IL47" s="5">
        <v>326.94400000000002</v>
      </c>
      <c r="IM47" s="5">
        <v>336.08800000000002</v>
      </c>
      <c r="IN47" s="5">
        <v>345.45499999999998</v>
      </c>
      <c r="IO47" s="5">
        <v>355.33699999999999</v>
      </c>
      <c r="IP47" s="5">
        <v>365.76499999999999</v>
      </c>
      <c r="IQ47" s="5">
        <v>376.64699999999999</v>
      </c>
      <c r="IR47" s="5">
        <v>387.964</v>
      </c>
      <c r="IS47" s="5">
        <v>399.63799999999998</v>
      </c>
      <c r="IT47" s="5">
        <v>411.59800000000001</v>
      </c>
      <c r="IU47" s="5">
        <v>423.87299999999999</v>
      </c>
      <c r="IV47" s="5">
        <v>436.45400000000001</v>
      </c>
      <c r="IW47" s="5">
        <v>449.27</v>
      </c>
      <c r="IX47" s="5">
        <v>462.28</v>
      </c>
      <c r="IY47" s="5">
        <v>475.39400000000001</v>
      </c>
      <c r="IZ47" s="5">
        <v>488.625</v>
      </c>
      <c r="JA47" s="5">
        <v>501.95499999999998</v>
      </c>
      <c r="JB47" s="5">
        <v>515.38199999999995</v>
      </c>
      <c r="JC47" s="5">
        <v>528.85299999999995</v>
      </c>
      <c r="JD47" s="5">
        <v>542.35799999999995</v>
      </c>
      <c r="JE47" s="5">
        <v>555.89499999999998</v>
      </c>
      <c r="JF47" s="5">
        <v>569.48</v>
      </c>
      <c r="JG47" s="5">
        <v>583.21299999999997</v>
      </c>
      <c r="JH47" s="5">
        <v>597.23</v>
      </c>
      <c r="JI47" s="5">
        <v>611.625</v>
      </c>
      <c r="JJ47" s="5">
        <v>626.42700000000002</v>
      </c>
      <c r="JK47" s="5">
        <v>641.62400000000002</v>
      </c>
      <c r="JL47" s="5">
        <v>657.22699999999998</v>
      </c>
      <c r="JM47" s="5">
        <v>673.25099999999998</v>
      </c>
      <c r="JN47" s="5">
        <v>689.69600000000003</v>
      </c>
      <c r="JO47" s="5">
        <v>706.57799999999997</v>
      </c>
      <c r="JP47" s="5">
        <v>723.86500000000001</v>
      </c>
      <c r="JQ47" s="5">
        <v>741.51099999999997</v>
      </c>
      <c r="JR47" s="5">
        <v>759.39</v>
      </c>
      <c r="JS47" s="5">
        <v>777.43499999999995</v>
      </c>
      <c r="JT47" s="5">
        <v>795.59699999999998</v>
      </c>
      <c r="JU47" s="5">
        <v>813.89</v>
      </c>
      <c r="JV47" s="5">
        <v>832.322</v>
      </c>
      <c r="JW47" s="5">
        <v>850.89099999999996</v>
      </c>
      <c r="JX47" s="5">
        <v>869.59500000000003</v>
      </c>
      <c r="JY47" s="5">
        <v>888.45600000000002</v>
      </c>
      <c r="JZ47" s="5">
        <v>907.41099999999994</v>
      </c>
      <c r="KA47" s="5">
        <v>926.49199999999996</v>
      </c>
      <c r="KB47" s="5">
        <v>945.69299999999998</v>
      </c>
      <c r="KC47" s="5">
        <v>965.00199999999995</v>
      </c>
      <c r="KD47" s="5">
        <v>984.41499999999996</v>
      </c>
      <c r="KE47" s="5">
        <v>1003.919</v>
      </c>
      <c r="KF47" s="5">
        <v>1023.549</v>
      </c>
      <c r="KG47" s="5">
        <v>1043.2829999999999</v>
      </c>
      <c r="KH47" s="5">
        <v>1063.1110000000001</v>
      </c>
      <c r="KI47" s="5">
        <v>1083.057</v>
      </c>
      <c r="KJ47" s="5">
        <v>1103.1099999999999</v>
      </c>
      <c r="KK47" s="5">
        <v>1123.2529999999999</v>
      </c>
      <c r="KL47" s="5">
        <v>1143.4929999999999</v>
      </c>
      <c r="KM47" s="5">
        <v>1163.8050000000001</v>
      </c>
      <c r="KN47" s="5">
        <v>1184.19</v>
      </c>
      <c r="KO47" s="5">
        <v>1204.643</v>
      </c>
      <c r="KP47" s="5">
        <v>1225.1679999999999</v>
      </c>
      <c r="KQ47" s="5">
        <v>1245.731</v>
      </c>
      <c r="KR47" s="5">
        <v>1266.3330000000001</v>
      </c>
      <c r="KS47" s="5">
        <v>1286.9760000000001</v>
      </c>
      <c r="KT47" s="5">
        <v>1307.6400000000001</v>
      </c>
      <c r="KU47" s="5">
        <v>1328.308</v>
      </c>
      <c r="KV47" s="5">
        <v>1348.9580000000001</v>
      </c>
      <c r="KW47" s="5">
        <v>1369.59</v>
      </c>
      <c r="KX47" s="5">
        <v>1390.174</v>
      </c>
      <c r="KY47" s="5">
        <v>1410.7090000000001</v>
      </c>
      <c r="KZ47" s="5">
        <v>1431.154</v>
      </c>
      <c r="LA47" s="5">
        <v>1451.5160000000001</v>
      </c>
      <c r="LB47" s="5">
        <v>1471.7380000000001</v>
      </c>
      <c r="LC47" s="5">
        <v>1491.8219999999999</v>
      </c>
      <c r="LD47" s="5">
        <v>1511.7660000000001</v>
      </c>
      <c r="LE47" s="5">
        <v>1531.5630000000001</v>
      </c>
      <c r="LF47" s="5">
        <v>1551.2159999999999</v>
      </c>
      <c r="LG47" s="5">
        <v>1570.7439999999999</v>
      </c>
      <c r="LH47" s="5">
        <v>1590.1189999999999</v>
      </c>
      <c r="LI47" s="5">
        <v>1609.3389999999999</v>
      </c>
      <c r="LJ47" s="5">
        <v>1628.4110000000001</v>
      </c>
      <c r="LK47" s="5">
        <v>1647.258</v>
      </c>
      <c r="LL47" s="5">
        <v>1665.915</v>
      </c>
      <c r="LM47" s="5">
        <v>1684.3610000000001</v>
      </c>
      <c r="LN47" s="5">
        <v>1702.5719999999999</v>
      </c>
      <c r="LO47" s="5">
        <v>1720.587</v>
      </c>
      <c r="LP47" s="5">
        <v>1738.384</v>
      </c>
      <c r="LQ47" s="5">
        <v>1755.9870000000001</v>
      </c>
      <c r="LR47" s="5">
        <v>1773.3889999999999</v>
      </c>
      <c r="LS47" s="5">
        <v>1790.577</v>
      </c>
      <c r="LT47" s="5">
        <v>1807.5450000000001</v>
      </c>
      <c r="LU47" s="5">
        <v>1824.271</v>
      </c>
      <c r="LV47" s="5">
        <v>1840.7439999999999</v>
      </c>
      <c r="LW47" s="5">
        <v>1856.952</v>
      </c>
      <c r="LX47" s="5">
        <v>1872.886</v>
      </c>
      <c r="LY47" s="5">
        <v>1888.547</v>
      </c>
      <c r="LZ47" s="5">
        <v>1903.92</v>
      </c>
      <c r="MA47" s="5">
        <v>1918.9880000000001</v>
      </c>
      <c r="MB47" s="5">
        <v>1933.75</v>
      </c>
      <c r="MC47" s="5">
        <v>1948.191</v>
      </c>
      <c r="MD47" s="5">
        <v>1962.3209999999999</v>
      </c>
      <c r="ME47" s="5">
        <v>1976.1369999999999</v>
      </c>
      <c r="MF47" s="5">
        <v>1989.6369999999999</v>
      </c>
      <c r="MG47" s="5">
        <v>2002.8440000000001</v>
      </c>
      <c r="MH47" s="5">
        <v>2015.7249999999999</v>
      </c>
      <c r="MI47" s="5">
        <v>2028.277</v>
      </c>
      <c r="MJ47" s="5">
        <v>2040.4739999999999</v>
      </c>
      <c r="MK47" s="5">
        <v>2052.3119999999999</v>
      </c>
      <c r="ML47" s="5">
        <v>2063.7919999999999</v>
      </c>
      <c r="MM47" s="5">
        <v>2074.9009999999998</v>
      </c>
      <c r="MN47" s="5">
        <v>2085.6329999999998</v>
      </c>
      <c r="MO47" s="5">
        <v>2096.0259999999998</v>
      </c>
      <c r="MP47" s="5">
        <v>2106.038</v>
      </c>
      <c r="MQ47" s="5">
        <v>2115.7069999999999</v>
      </c>
      <c r="MR47" s="5">
        <v>2125.0100000000002</v>
      </c>
      <c r="MS47" s="5">
        <v>2133.9549999999999</v>
      </c>
      <c r="MT47" s="5">
        <v>2142.5360000000001</v>
      </c>
      <c r="MU47" s="5">
        <v>2150.7559999999999</v>
      </c>
      <c r="MV47" s="5">
        <v>2158.6089999999999</v>
      </c>
      <c r="MW47" s="5">
        <v>2166.0990000000002</v>
      </c>
      <c r="MX47" s="5">
        <v>2173.239</v>
      </c>
      <c r="MY47" s="5">
        <v>2180.0369999999998</v>
      </c>
      <c r="MZ47" s="5">
        <v>2186.509</v>
      </c>
      <c r="NA47" s="16">
        <v>2.87</v>
      </c>
      <c r="NB47" s="16">
        <v>2.94</v>
      </c>
      <c r="NC47" s="16">
        <v>2.8820000000000001</v>
      </c>
      <c r="ND47" s="16">
        <v>2.6349999999999998</v>
      </c>
      <c r="NE47" s="16">
        <v>2.4039999999999999</v>
      </c>
      <c r="NF47" s="16">
        <v>2.403</v>
      </c>
      <c r="NG47" s="16">
        <v>2.395</v>
      </c>
      <c r="NH47" s="16">
        <v>2.2410000000000001</v>
      </c>
      <c r="NI47" s="16">
        <v>2.0819999999999999</v>
      </c>
      <c r="NJ47" s="16">
        <v>1.9359999999999999</v>
      </c>
      <c r="NK47" s="16">
        <v>1.81</v>
      </c>
      <c r="NL47" s="16">
        <v>1.6890000000000001</v>
      </c>
      <c r="NM47" s="16">
        <v>1.5680000000000001</v>
      </c>
      <c r="NN47" s="16">
        <v>1.4390000000000001</v>
      </c>
      <c r="NO47" s="16">
        <v>1.302</v>
      </c>
      <c r="NP47" s="16">
        <v>1.177</v>
      </c>
      <c r="NQ47" s="16">
        <v>1.0529999999999999</v>
      </c>
      <c r="NR47" s="16">
        <v>0.94299999999999995</v>
      </c>
      <c r="NS47" s="16">
        <v>0.83299999999999996</v>
      </c>
      <c r="NT47" s="16">
        <v>0.72299999999999998</v>
      </c>
      <c r="NU47" s="16">
        <v>0.62</v>
      </c>
      <c r="NV47" s="16">
        <v>0.51700000000000002</v>
      </c>
      <c r="NW47" s="16">
        <v>0.42</v>
      </c>
      <c r="NX47" s="182">
        <v>0.33</v>
      </c>
      <c r="NY47" s="16">
        <v>50.7</v>
      </c>
      <c r="NZ47" s="16">
        <v>53.72</v>
      </c>
      <c r="OA47" s="16">
        <v>56.27</v>
      </c>
      <c r="OB47" s="16">
        <v>57.75</v>
      </c>
      <c r="OC47" s="16">
        <v>58.01</v>
      </c>
      <c r="OD47" s="16">
        <v>59.31</v>
      </c>
      <c r="OE47" s="16">
        <v>61.2</v>
      </c>
      <c r="OF47" s="16">
        <v>62.27</v>
      </c>
      <c r="OG47" s="16">
        <v>63.24</v>
      </c>
      <c r="OH47" s="16">
        <v>64.09</v>
      </c>
      <c r="OI47" s="16">
        <v>64.849999999999994</v>
      </c>
      <c r="OJ47" s="16">
        <v>65.540000000000006</v>
      </c>
      <c r="OK47" s="16">
        <v>66.17</v>
      </c>
      <c r="OL47" s="16">
        <v>66.77</v>
      </c>
      <c r="OM47" s="16">
        <v>67.319999999999993</v>
      </c>
      <c r="ON47" s="16">
        <v>67.849999999999994</v>
      </c>
      <c r="OO47" s="16">
        <v>68.38</v>
      </c>
      <c r="OP47" s="16">
        <v>68.87</v>
      </c>
      <c r="OQ47" s="16">
        <v>69.39</v>
      </c>
      <c r="OR47" s="16">
        <v>69.91</v>
      </c>
      <c r="OS47" s="16">
        <v>70.44</v>
      </c>
      <c r="OT47" s="16">
        <v>71</v>
      </c>
      <c r="OU47" s="16">
        <v>71.59</v>
      </c>
      <c r="OV47" s="16">
        <v>72.180000000000007</v>
      </c>
      <c r="OW47" s="16">
        <v>53.91</v>
      </c>
      <c r="OX47" s="16">
        <v>56.89</v>
      </c>
      <c r="OY47" s="16">
        <v>59.4</v>
      </c>
      <c r="OZ47" s="16">
        <v>60.85</v>
      </c>
      <c r="PA47" s="16">
        <v>61.24</v>
      </c>
      <c r="PB47" s="16">
        <v>62.51</v>
      </c>
      <c r="PC47" s="16">
        <v>64.5</v>
      </c>
      <c r="PD47" s="16">
        <v>65.760000000000005</v>
      </c>
      <c r="PE47" s="16">
        <v>66.88</v>
      </c>
      <c r="PF47" s="16">
        <v>67.900000000000006</v>
      </c>
      <c r="PG47" s="16">
        <v>68.819999999999993</v>
      </c>
      <c r="PH47" s="16">
        <v>69.680000000000007</v>
      </c>
      <c r="PI47" s="16">
        <v>70.48</v>
      </c>
      <c r="PJ47" s="16">
        <v>71.239999999999995</v>
      </c>
      <c r="PK47" s="16">
        <v>71.97</v>
      </c>
      <c r="PL47" s="16">
        <v>72.66</v>
      </c>
      <c r="PM47" s="16">
        <v>73.33</v>
      </c>
      <c r="PN47" s="16">
        <v>73.97</v>
      </c>
      <c r="PO47" s="16">
        <v>74.61</v>
      </c>
      <c r="PP47" s="16">
        <v>75.22</v>
      </c>
      <c r="PQ47" s="16">
        <v>75.83</v>
      </c>
      <c r="PR47" s="16">
        <v>76.42</v>
      </c>
      <c r="PS47" s="16">
        <v>77</v>
      </c>
      <c r="PT47" s="16">
        <v>77.569999999999993</v>
      </c>
      <c r="PU47" s="16">
        <v>52.287999999999997</v>
      </c>
      <c r="PV47" s="16">
        <v>55.29</v>
      </c>
      <c r="PW47" s="16">
        <v>57.82</v>
      </c>
      <c r="PX47" s="16">
        <v>59.286999999999999</v>
      </c>
      <c r="PY47" s="16">
        <v>59.601999999999997</v>
      </c>
      <c r="PZ47" s="16">
        <v>60.886000000000003</v>
      </c>
      <c r="QA47" s="16">
        <v>62.825000000000003</v>
      </c>
      <c r="QB47" s="16">
        <v>63.982999999999997</v>
      </c>
      <c r="QC47" s="16">
        <v>65.025999999999996</v>
      </c>
      <c r="QD47" s="16">
        <v>65.956999999999994</v>
      </c>
      <c r="QE47" s="16">
        <v>66.787999999999997</v>
      </c>
      <c r="QF47" s="16">
        <v>67.56</v>
      </c>
      <c r="QG47" s="16">
        <v>68.271000000000001</v>
      </c>
      <c r="QH47" s="16">
        <v>68.947000000000003</v>
      </c>
      <c r="QI47" s="16">
        <v>69.585999999999999</v>
      </c>
      <c r="QJ47" s="16">
        <v>70.195999999999998</v>
      </c>
      <c r="QK47" s="16">
        <v>70.787000000000006</v>
      </c>
      <c r="QL47" s="16">
        <v>71.352000000000004</v>
      </c>
      <c r="QM47" s="16">
        <v>71.930999999999997</v>
      </c>
      <c r="QN47" s="16">
        <v>72.498000000000005</v>
      </c>
      <c r="QO47" s="16">
        <v>73.069999999999993</v>
      </c>
      <c r="QP47" s="16">
        <v>73.647000000000006</v>
      </c>
      <c r="QQ47" s="16">
        <v>74.244</v>
      </c>
      <c r="QR47" s="16">
        <v>74.828000000000003</v>
      </c>
      <c r="QS47" s="5">
        <v>108.875</v>
      </c>
      <c r="QT47" s="5">
        <v>93.376000000000005</v>
      </c>
      <c r="QU47" s="5">
        <v>80.948999999999998</v>
      </c>
      <c r="QV47" s="5">
        <v>74</v>
      </c>
      <c r="QW47" s="5">
        <v>72.527000000000001</v>
      </c>
      <c r="QX47" s="5">
        <v>66.629000000000005</v>
      </c>
      <c r="QY47" s="5">
        <v>58.061</v>
      </c>
      <c r="QZ47" s="5">
        <v>53.098999999999997</v>
      </c>
      <c r="RA47" s="5">
        <v>48.713999999999999</v>
      </c>
      <c r="RB47" s="5">
        <v>44.86</v>
      </c>
      <c r="RC47" s="5">
        <v>41.448999999999998</v>
      </c>
      <c r="RD47" s="5">
        <v>38.284999999999997</v>
      </c>
      <c r="RE47" s="5">
        <v>35.469000000000001</v>
      </c>
      <c r="RF47" s="5">
        <v>32.892000000000003</v>
      </c>
      <c r="RG47" s="5">
        <v>30.518000000000001</v>
      </c>
      <c r="RH47" s="5">
        <v>28.388999999999999</v>
      </c>
      <c r="RI47" s="5">
        <v>26.513999999999999</v>
      </c>
      <c r="RJ47" s="5">
        <v>24.79</v>
      </c>
      <c r="RK47" s="5">
        <v>23.062000000000001</v>
      </c>
      <c r="RL47" s="5">
        <v>21.462</v>
      </c>
      <c r="RM47" s="5">
        <v>20.013000000000002</v>
      </c>
      <c r="RN47" s="5">
        <v>18.594000000000001</v>
      </c>
      <c r="RO47" s="5">
        <v>17.164999999999999</v>
      </c>
      <c r="RP47" s="5">
        <v>15.831</v>
      </c>
      <c r="RQ47" s="5">
        <v>158.09299999999999</v>
      </c>
      <c r="RR47" s="5">
        <v>133.381</v>
      </c>
      <c r="RS47" s="5">
        <v>113.764</v>
      </c>
      <c r="RT47" s="5">
        <v>102.854</v>
      </c>
      <c r="RU47" s="5">
        <v>100.52200000000001</v>
      </c>
      <c r="RV47" s="5">
        <v>91.308000000000007</v>
      </c>
      <c r="RW47" s="5">
        <v>77.811000000000007</v>
      </c>
      <c r="RX47" s="5">
        <v>70.042000000000002</v>
      </c>
      <c r="RY47" s="5">
        <v>63.158000000000001</v>
      </c>
      <c r="RZ47" s="5">
        <v>57.231999999999999</v>
      </c>
      <c r="SA47" s="5">
        <v>52.119</v>
      </c>
      <c r="SB47" s="5">
        <v>47.594999999999999</v>
      </c>
      <c r="SC47" s="5">
        <v>43.704000000000001</v>
      </c>
      <c r="SD47" s="5">
        <v>40.212000000000003</v>
      </c>
      <c r="SE47" s="5">
        <v>37.03</v>
      </c>
      <c r="SF47" s="5">
        <v>34.213999999999999</v>
      </c>
      <c r="SG47" s="5">
        <v>31.789000000000001</v>
      </c>
      <c r="SH47" s="5">
        <v>29.574999999999999</v>
      </c>
      <c r="SI47" s="5">
        <v>27.369</v>
      </c>
      <c r="SJ47" s="5">
        <v>25.349</v>
      </c>
      <c r="SK47" s="5">
        <v>23.553000000000001</v>
      </c>
      <c r="SL47" s="5">
        <v>21.806000000000001</v>
      </c>
      <c r="SM47" s="5">
        <v>20.053000000000001</v>
      </c>
      <c r="SN47" s="5">
        <v>18.428999999999998</v>
      </c>
      <c r="SO47" s="16">
        <v>7.05</v>
      </c>
      <c r="SP47" s="16">
        <v>6.7</v>
      </c>
      <c r="SQ47" s="16">
        <v>6.1</v>
      </c>
      <c r="SR47" s="16">
        <v>5.6</v>
      </c>
      <c r="SS47" s="16">
        <v>5.2</v>
      </c>
      <c r="ST47" s="16">
        <v>4.9000000000000004</v>
      </c>
      <c r="SU47" s="16">
        <v>4.5999999999999996</v>
      </c>
      <c r="SV47" s="16">
        <v>4.2365000000000004</v>
      </c>
      <c r="SW47" s="16">
        <v>3.9249999999999998</v>
      </c>
      <c r="SX47" s="16">
        <v>3.6591</v>
      </c>
      <c r="SY47" s="16">
        <v>3.4283999999999999</v>
      </c>
      <c r="SZ47" s="16">
        <v>3.226</v>
      </c>
      <c r="TA47" s="16">
        <v>3.0569999999999999</v>
      </c>
      <c r="TB47" s="16">
        <v>2.9095</v>
      </c>
      <c r="TC47" s="16">
        <v>2.7738</v>
      </c>
      <c r="TD47" s="16">
        <v>2.6594000000000002</v>
      </c>
      <c r="TE47" s="16">
        <v>2.5476000000000001</v>
      </c>
      <c r="TF47" s="16">
        <v>2.4550000000000001</v>
      </c>
      <c r="TG47" s="16">
        <v>2.3637000000000001</v>
      </c>
      <c r="TH47" s="16">
        <v>2.2772000000000001</v>
      </c>
      <c r="TI47" s="16">
        <v>2.2033999999999998</v>
      </c>
      <c r="TJ47" s="16">
        <v>2.1316999999999999</v>
      </c>
      <c r="TK47" s="16">
        <v>2.0674999999999999</v>
      </c>
      <c r="TL47" s="16">
        <v>2.0103</v>
      </c>
      <c r="TM47" s="5">
        <v>55.420999999999999</v>
      </c>
      <c r="TN47" s="5">
        <v>82.457999999999998</v>
      </c>
      <c r="TO47" s="5">
        <v>60.247999999999998</v>
      </c>
      <c r="TP47" s="5">
        <v>99.804000000000002</v>
      </c>
      <c r="TQ47" s="5">
        <v>9.9</v>
      </c>
      <c r="TR47" s="5">
        <v>66.052999999999997</v>
      </c>
      <c r="TS47" s="5">
        <v>95.534000000000006</v>
      </c>
      <c r="TT47" s="5">
        <v>68.417000000000002</v>
      </c>
      <c r="TU47" s="5">
        <v>113.90900000000001</v>
      </c>
      <c r="TV47" s="5">
        <v>11.423999999999999</v>
      </c>
      <c r="TW47" s="5">
        <v>75.108000000000004</v>
      </c>
      <c r="TX47" s="5">
        <v>114.004</v>
      </c>
      <c r="TY47" s="5">
        <v>77.977999999999994</v>
      </c>
      <c r="TZ47" s="5">
        <v>131.554</v>
      </c>
      <c r="UA47" s="5">
        <v>12.954000000000001</v>
      </c>
      <c r="UB47" s="5">
        <v>81.760999999999996</v>
      </c>
      <c r="UC47" s="5">
        <v>134.39599999999999</v>
      </c>
      <c r="UD47" s="5">
        <v>91.394000000000005</v>
      </c>
      <c r="UE47" s="5">
        <v>153.18</v>
      </c>
      <c r="UF47" s="5">
        <v>14.663</v>
      </c>
      <c r="UG47" s="5">
        <v>88.751999999999995</v>
      </c>
      <c r="UH47" s="5">
        <v>149.75700000000001</v>
      </c>
      <c r="UI47" s="5">
        <v>109.42400000000001</v>
      </c>
      <c r="UJ47" s="5">
        <v>177.96199999999999</v>
      </c>
      <c r="UK47" s="5">
        <v>16.463000000000001</v>
      </c>
      <c r="UL47" s="5">
        <v>96.692999999999998</v>
      </c>
      <c r="UM47" s="5">
        <v>161.84</v>
      </c>
      <c r="UN47" s="5">
        <v>127.831</v>
      </c>
      <c r="UO47" s="5">
        <v>206.92099999999999</v>
      </c>
      <c r="UP47" s="5">
        <v>18.34</v>
      </c>
      <c r="UQ47" s="5">
        <v>106.76900000000001</v>
      </c>
      <c r="UR47" s="5">
        <v>176.309</v>
      </c>
      <c r="US47" s="5">
        <v>142.09</v>
      </c>
      <c r="UT47" s="5">
        <v>244.179</v>
      </c>
      <c r="UU47" s="5">
        <v>20.349</v>
      </c>
      <c r="UV47" s="5">
        <v>117.259</v>
      </c>
      <c r="UW47" s="5">
        <v>194.815</v>
      </c>
      <c r="UX47" s="5">
        <v>154.464</v>
      </c>
      <c r="UY47" s="5">
        <v>288.40100000000001</v>
      </c>
      <c r="UZ47" s="5">
        <v>22.495999999999999</v>
      </c>
      <c r="VA47" s="5">
        <v>123.508</v>
      </c>
      <c r="VB47" s="5">
        <v>215.80600000000001</v>
      </c>
      <c r="VC47" s="5">
        <v>169.172</v>
      </c>
      <c r="VD47" s="5">
        <v>334.10399999999998</v>
      </c>
      <c r="VE47" s="5">
        <v>27.004999999999999</v>
      </c>
      <c r="VF47" s="5">
        <v>128.94</v>
      </c>
      <c r="VG47" s="5">
        <v>232.93899999999999</v>
      </c>
      <c r="VH47" s="5">
        <v>187.74299999999999</v>
      </c>
      <c r="VI47" s="5">
        <v>382.05900000000003</v>
      </c>
      <c r="VJ47" s="5">
        <v>33.320999999999998</v>
      </c>
      <c r="VK47" s="5">
        <v>134.4</v>
      </c>
      <c r="VL47" s="5">
        <v>245.14</v>
      </c>
      <c r="VM47" s="5">
        <v>208.75399999999999</v>
      </c>
      <c r="VN47" s="5">
        <v>434.17599999999999</v>
      </c>
      <c r="VO47" s="5">
        <v>40.640999999999998</v>
      </c>
      <c r="VP47" s="5">
        <v>140.34</v>
      </c>
      <c r="VQ47" s="5">
        <v>256.52199999999999</v>
      </c>
      <c r="VR47" s="5">
        <v>226.00899999999999</v>
      </c>
      <c r="VS47" s="5">
        <v>492.25599999999997</v>
      </c>
      <c r="VT47" s="5">
        <v>48.677999999999997</v>
      </c>
      <c r="VU47" s="5">
        <v>146.07300000000001</v>
      </c>
      <c r="VV47" s="5">
        <v>268.34300000000002</v>
      </c>
      <c r="VW47" s="5">
        <v>238.447</v>
      </c>
      <c r="VX47" s="5">
        <v>555.65499999999997</v>
      </c>
      <c r="VY47" s="5">
        <v>57.814999999999998</v>
      </c>
      <c r="VZ47" s="5">
        <v>151.14599999999999</v>
      </c>
      <c r="WA47" s="5">
        <v>280.36599999999999</v>
      </c>
      <c r="WB47" s="5">
        <v>250.084</v>
      </c>
      <c r="WC47" s="5">
        <v>618.76400000000001</v>
      </c>
      <c r="WD47" s="5">
        <v>69.23</v>
      </c>
      <c r="WE47" s="5">
        <v>154.804</v>
      </c>
      <c r="WF47" s="5">
        <v>291.488</v>
      </c>
      <c r="WG47" s="5">
        <v>262.12400000000002</v>
      </c>
      <c r="WH47" s="5">
        <v>678.86900000000003</v>
      </c>
      <c r="WI47" s="5">
        <v>84.453000000000003</v>
      </c>
      <c r="WJ47" s="25">
        <v>18.003709827795099</v>
      </c>
      <c r="WK47" s="25">
        <v>26.7867758607808</v>
      </c>
      <c r="WL47" s="25">
        <v>19.571778021057</v>
      </c>
      <c r="WM47" s="25">
        <v>51.993463946126298</v>
      </c>
      <c r="WN47" s="25">
        <v>32.421685925069298</v>
      </c>
      <c r="WO47" s="25">
        <v>5.2408626811464698</v>
      </c>
      <c r="WP47" s="25">
        <v>3.2160503652978401</v>
      </c>
      <c r="WQ47" s="25">
        <v>0.27937407213698401</v>
      </c>
      <c r="WR47" s="25">
        <v>18.588832573022199</v>
      </c>
      <c r="WS47" s="25">
        <v>26.8854636584426</v>
      </c>
      <c r="WT47" s="25">
        <v>19.254116514745199</v>
      </c>
      <c r="WU47" s="25">
        <v>51.310727562848797</v>
      </c>
      <c r="WV47" s="25">
        <v>32.056611048103598</v>
      </c>
      <c r="WW47" s="25">
        <v>5.1050129876708601</v>
      </c>
      <c r="WX47" s="25">
        <v>3.2149762056864302</v>
      </c>
      <c r="WY47" s="25">
        <v>0.292117060705753</v>
      </c>
      <c r="WZ47" s="25">
        <v>18.247902079213201</v>
      </c>
      <c r="XA47" s="25">
        <v>27.6978994067027</v>
      </c>
      <c r="XB47" s="25">
        <v>18.945184378932801</v>
      </c>
      <c r="XC47" s="25">
        <v>50.906952900645798</v>
      </c>
      <c r="XD47" s="25">
        <v>31.961768521712902</v>
      </c>
      <c r="XE47" s="25">
        <v>4.9368558642170299</v>
      </c>
      <c r="XF47" s="25">
        <v>3.14724561343836</v>
      </c>
      <c r="XG47" s="25">
        <v>0.32143013328539</v>
      </c>
      <c r="XH47" s="25">
        <v>17.198576338784299</v>
      </c>
      <c r="XI47" s="25">
        <v>28.270445146552099</v>
      </c>
      <c r="XJ47" s="25">
        <v>19.224895560314199</v>
      </c>
      <c r="XK47" s="25">
        <v>51.446589565707598</v>
      </c>
      <c r="XL47" s="25">
        <v>32.221694005393402</v>
      </c>
      <c r="XM47" s="25">
        <v>4.8096946953474404</v>
      </c>
      <c r="XN47" s="25">
        <v>3.0843889489560201</v>
      </c>
      <c r="XO47" s="25">
        <v>0.343294193868665</v>
      </c>
      <c r="XP47" s="25">
        <v>16.364098989965999</v>
      </c>
      <c r="XQ47" s="25">
        <v>27.612204484860602</v>
      </c>
      <c r="XR47" s="25">
        <v>20.175603568122899</v>
      </c>
      <c r="XS47" s="25">
        <v>52.988247615043903</v>
      </c>
      <c r="XT47" s="25">
        <v>32.812644046921001</v>
      </c>
      <c r="XU47" s="25">
        <v>4.7271359507926496</v>
      </c>
      <c r="XV47" s="25">
        <v>3.0354489101294702</v>
      </c>
      <c r="XW47" s="25">
        <v>0.35548475361292697</v>
      </c>
      <c r="XX47" s="25">
        <v>15.8091968117719</v>
      </c>
      <c r="XY47" s="25">
        <v>26.460658082975701</v>
      </c>
      <c r="XZ47" s="25">
        <v>20.900224810954398</v>
      </c>
      <c r="YA47" s="25">
        <v>54.731575720416899</v>
      </c>
      <c r="YB47" s="25">
        <v>33.8313509094625</v>
      </c>
      <c r="YC47" s="25">
        <v>4.6226037195994296</v>
      </c>
      <c r="YD47" s="25">
        <v>2.9985693848354802</v>
      </c>
      <c r="YE47" s="25">
        <v>0.356264050684652</v>
      </c>
      <c r="YF47" s="25">
        <v>15.480588549157901</v>
      </c>
      <c r="YG47" s="25">
        <v>25.563291653134101</v>
      </c>
      <c r="YH47" s="25">
        <v>20.601830371641999</v>
      </c>
      <c r="YI47" s="25">
        <v>56.005689463183799</v>
      </c>
      <c r="YJ47" s="25">
        <v>35.403859091541797</v>
      </c>
      <c r="YK47" s="25">
        <v>4.4985036885816401</v>
      </c>
      <c r="YL47" s="25">
        <v>2.9504303345241998</v>
      </c>
      <c r="YM47" s="25">
        <v>0.35682387602653898</v>
      </c>
      <c r="YN47" s="25">
        <v>15.082804350202901</v>
      </c>
      <c r="YO47" s="25">
        <v>25.058686578299199</v>
      </c>
      <c r="YP47" s="25">
        <v>19.8684134364931</v>
      </c>
      <c r="YQ47" s="25">
        <v>56.964890955514001</v>
      </c>
      <c r="YR47" s="25">
        <v>37.096477519020901</v>
      </c>
      <c r="YS47" s="25">
        <v>4.7151208782727796</v>
      </c>
      <c r="YT47" s="25">
        <v>2.89361811598397</v>
      </c>
      <c r="YU47" s="25">
        <v>0.36093049579707598</v>
      </c>
      <c r="YV47" s="25">
        <v>14.2029335495259</v>
      </c>
      <c r="YW47" s="25">
        <v>24.816840023229201</v>
      </c>
      <c r="YX47" s="25">
        <v>19.454113696605901</v>
      </c>
      <c r="YY47" s="25">
        <v>57.874757789545697</v>
      </c>
      <c r="YZ47" s="25">
        <v>38.420644092939803</v>
      </c>
      <c r="ZA47" s="25">
        <v>5.1218095780219501</v>
      </c>
      <c r="ZB47" s="25">
        <v>3.1054686376991598</v>
      </c>
      <c r="ZC47" s="25">
        <v>0.37074730190491001</v>
      </c>
      <c r="ZD47" s="25">
        <v>13.36163033859</v>
      </c>
      <c r="ZE47" s="25">
        <v>24.1387064482768</v>
      </c>
      <c r="ZF47" s="25">
        <v>19.455192838978601</v>
      </c>
      <c r="ZG47" s="25">
        <v>59.046717001622802</v>
      </c>
      <c r="ZH47" s="25">
        <v>39.591524162644198</v>
      </c>
      <c r="ZI47" s="25">
        <v>5.58589515876651</v>
      </c>
      <c r="ZJ47" s="25">
        <v>3.4529462115104401</v>
      </c>
      <c r="ZK47" s="25">
        <v>0.37927382533922199</v>
      </c>
      <c r="ZL47" s="25">
        <v>12.642141789521499</v>
      </c>
      <c r="ZM47" s="25">
        <v>23.058739868179298</v>
      </c>
      <c r="ZN47" s="25">
        <v>19.636143356620298</v>
      </c>
      <c r="ZO47" s="25">
        <v>60.476281404293601</v>
      </c>
      <c r="ZP47" s="25">
        <v>40.8401380476733</v>
      </c>
      <c r="ZQ47" s="25">
        <v>6.0618317372315804</v>
      </c>
      <c r="ZR47" s="25">
        <v>3.8228369380055298</v>
      </c>
      <c r="ZS47" s="25">
        <v>0.38424962209966801</v>
      </c>
      <c r="ZT47" s="25">
        <v>12.058721177516899</v>
      </c>
      <c r="ZU47" s="25">
        <v>22.041665055572</v>
      </c>
      <c r="ZV47" s="25">
        <v>19.4198340787331</v>
      </c>
      <c r="ZW47" s="25">
        <v>61.716954300763497</v>
      </c>
      <c r="ZX47" s="25">
        <v>42.297120222030301</v>
      </c>
      <c r="ZY47" s="25">
        <v>6.57464094070742</v>
      </c>
      <c r="ZZ47" s="25">
        <v>4.1826594661476797</v>
      </c>
      <c r="AAA47" s="25">
        <v>0.45282500075184401</v>
      </c>
      <c r="AAB47" s="25">
        <v>11.535117540173101</v>
      </c>
      <c r="AAC47" s="25">
        <v>21.190555722704801</v>
      </c>
      <c r="AAD47" s="25">
        <v>18.8297233034281</v>
      </c>
      <c r="AAE47" s="25">
        <v>62.708781971250801</v>
      </c>
      <c r="AAF47" s="25">
        <v>43.879058667822797</v>
      </c>
      <c r="AAG47" s="25">
        <v>7.2140582295494102</v>
      </c>
      <c r="AAH47" s="25">
        <v>4.5655447658712198</v>
      </c>
      <c r="AAI47" s="25">
        <v>0.53548316280156905</v>
      </c>
      <c r="AAJ47" s="25">
        <v>11.0358574463891</v>
      </c>
      <c r="AAK47" s="25">
        <v>20.470797830007498</v>
      </c>
      <c r="AAL47" s="25">
        <v>18.2597711723947</v>
      </c>
      <c r="AAM47" s="25">
        <v>63.438547302477403</v>
      </c>
      <c r="AAN47" s="25">
        <v>45.178776130082703</v>
      </c>
      <c r="AAO47" s="25">
        <v>8.0800823604144298</v>
      </c>
      <c r="AAP47" s="25">
        <v>5.0547974211260298</v>
      </c>
      <c r="AAQ47" s="25">
        <v>0.60872231835804902</v>
      </c>
      <c r="AAR47" s="25">
        <v>10.5184482564152</v>
      </c>
      <c r="AAS47" s="25">
        <v>19.805699112206099</v>
      </c>
      <c r="AAT47" s="25">
        <v>17.810507033181199</v>
      </c>
      <c r="AAU47" s="25">
        <v>63.9375350775749</v>
      </c>
      <c r="AAV47" s="25">
        <v>46.127028044393803</v>
      </c>
      <c r="AAW47" s="25">
        <v>9.0318385473501408</v>
      </c>
      <c r="AAX47" s="25">
        <v>5.7383175538037303</v>
      </c>
      <c r="AAY47" s="25">
        <v>0.67994439227634296</v>
      </c>
      <c r="AAZ47" s="5">
        <v>28.033999999999999</v>
      </c>
      <c r="ABA47" s="5">
        <v>22.449000000000002</v>
      </c>
      <c r="ABB47" s="5">
        <v>19.152999999999999</v>
      </c>
      <c r="ABC47" s="5">
        <v>16.494</v>
      </c>
      <c r="ABD47" s="5">
        <v>13.867000000000001</v>
      </c>
      <c r="ABE47" s="5">
        <v>11.02</v>
      </c>
      <c r="ABF47" s="5">
        <v>8.2590000000000003</v>
      </c>
      <c r="ABG47" s="5">
        <v>7.2919999999999998</v>
      </c>
      <c r="ABH47" s="5">
        <v>6.4420000000000002</v>
      </c>
      <c r="ABI47" s="5">
        <v>5.38</v>
      </c>
      <c r="ABJ47" s="5">
        <v>4.5010000000000003</v>
      </c>
      <c r="ABK47" s="5">
        <v>3.6709999999999998</v>
      </c>
      <c r="ABL47" s="5">
        <v>2.8879999999999999</v>
      </c>
      <c r="ABM47" s="5">
        <v>2.0630000000000002</v>
      </c>
      <c r="ABN47" s="5">
        <v>1.294</v>
      </c>
      <c r="ABO47" s="5">
        <v>0.63</v>
      </c>
      <c r="ABP47" s="5">
        <v>0.248</v>
      </c>
      <c r="ABQ47" s="5">
        <v>7.0999999999999994E-2</v>
      </c>
      <c r="ABR47" s="5">
        <v>1.4E-2</v>
      </c>
      <c r="ABS47" s="5">
        <v>0</v>
      </c>
      <c r="ABT47" s="5">
        <v>0</v>
      </c>
      <c r="ABU47" s="5">
        <v>62.912999999999997</v>
      </c>
      <c r="ABV47" s="5">
        <v>58.084000000000003</v>
      </c>
      <c r="ABW47" s="5">
        <v>51.713000000000001</v>
      </c>
      <c r="ABX47" s="5">
        <v>45.52</v>
      </c>
      <c r="ABY47" s="5">
        <v>40.399000000000001</v>
      </c>
      <c r="ABZ47" s="5">
        <v>36.124000000000002</v>
      </c>
      <c r="ACA47" s="5">
        <v>32.215000000000003</v>
      </c>
      <c r="ACB47" s="5">
        <v>27.102</v>
      </c>
      <c r="ACC47" s="5">
        <v>21.44</v>
      </c>
      <c r="ACD47" s="5">
        <v>17.198</v>
      </c>
      <c r="ACE47" s="5">
        <v>13.988</v>
      </c>
      <c r="ACF47" s="5">
        <v>11.192</v>
      </c>
      <c r="ACG47" s="5">
        <v>8.4610000000000003</v>
      </c>
      <c r="ACH47" s="5">
        <v>5.7169999999999996</v>
      </c>
      <c r="ACI47" s="5">
        <v>3.3069999999999999</v>
      </c>
      <c r="ACJ47" s="5">
        <v>1.9750000000000001</v>
      </c>
      <c r="ACK47" s="5">
        <v>0.93899999999999995</v>
      </c>
      <c r="ACL47" s="5">
        <v>0.3</v>
      </c>
      <c r="ACM47" s="5">
        <v>0.06</v>
      </c>
      <c r="ACN47" s="5">
        <v>6.0000000000000001E-3</v>
      </c>
      <c r="ACO47" s="5">
        <v>0</v>
      </c>
      <c r="ACP47" s="5">
        <v>68.450999999999993</v>
      </c>
      <c r="ACQ47" s="5">
        <v>64.238</v>
      </c>
      <c r="ACR47" s="5">
        <v>60.457000000000001</v>
      </c>
      <c r="ACS47" s="5">
        <v>56.232999999999997</v>
      </c>
      <c r="ACT47" s="5">
        <v>49.805</v>
      </c>
      <c r="ACU47" s="5">
        <v>43.576000000000001</v>
      </c>
      <c r="ACV47" s="5">
        <v>38.570999999999998</v>
      </c>
      <c r="ACW47" s="5">
        <v>34.383000000000003</v>
      </c>
      <c r="ACX47" s="5">
        <v>30.431000000000001</v>
      </c>
      <c r="ACY47" s="5">
        <v>25.24</v>
      </c>
      <c r="ACZ47" s="5">
        <v>19.489999999999998</v>
      </c>
      <c r="ADA47" s="5">
        <v>15.05</v>
      </c>
      <c r="ADB47" s="5">
        <v>11.53</v>
      </c>
      <c r="ADC47" s="5">
        <v>8.4139999999999997</v>
      </c>
      <c r="ADD47" s="5">
        <v>5.508</v>
      </c>
      <c r="ADE47" s="5">
        <v>2.9580000000000002</v>
      </c>
      <c r="ADF47" s="5">
        <v>1.1859999999999999</v>
      </c>
      <c r="ADG47" s="5">
        <v>0.40200000000000002</v>
      </c>
      <c r="ADH47" s="5">
        <v>8.3000000000000004E-2</v>
      </c>
      <c r="ADI47" s="5">
        <v>8.9999999999999993E-3</v>
      </c>
      <c r="ADJ47" s="5">
        <v>1E-3</v>
      </c>
      <c r="ADK47" s="5">
        <v>78.820999999999998</v>
      </c>
      <c r="ADL47" s="5">
        <v>75.802999999999997</v>
      </c>
      <c r="ADM47" s="5">
        <v>72.379000000000005</v>
      </c>
      <c r="ADN47" s="5">
        <v>68.563000000000002</v>
      </c>
      <c r="ADO47" s="5">
        <v>64.459999999999994</v>
      </c>
      <c r="ADP47" s="5">
        <v>60.526000000000003</v>
      </c>
      <c r="ADQ47" s="5">
        <v>56.601999999999997</v>
      </c>
      <c r="ADR47" s="5">
        <v>52.26</v>
      </c>
      <c r="ADS47" s="5">
        <v>45.877000000000002</v>
      </c>
      <c r="ADT47" s="5">
        <v>39.527000000000001</v>
      </c>
      <c r="ADU47" s="5">
        <v>33.994</v>
      </c>
      <c r="ADV47" s="5">
        <v>28.858000000000001</v>
      </c>
      <c r="ADW47" s="5">
        <v>23.603999999999999</v>
      </c>
      <c r="ADX47" s="5">
        <v>17.282</v>
      </c>
      <c r="ADY47" s="5">
        <v>10.964</v>
      </c>
      <c r="ADZ47" s="5">
        <v>6.2009999999999996</v>
      </c>
      <c r="AEA47" s="5">
        <v>2.8929999999999998</v>
      </c>
      <c r="AEB47" s="5">
        <v>0.96299999999999997</v>
      </c>
      <c r="AEC47" s="5">
        <v>0.19500000000000001</v>
      </c>
      <c r="AED47" s="5">
        <v>0.02</v>
      </c>
      <c r="AEE47" s="5">
        <v>1E-3</v>
      </c>
      <c r="AEF47" s="5">
        <v>27.387</v>
      </c>
      <c r="AEG47" s="5">
        <v>22.047000000000001</v>
      </c>
      <c r="AEH47" s="5">
        <v>18.809000000000001</v>
      </c>
      <c r="AEI47" s="5">
        <v>16.206</v>
      </c>
      <c r="AEJ47" s="5">
        <v>13.680999999999999</v>
      </c>
      <c r="AEK47" s="5">
        <v>10.867000000000001</v>
      </c>
      <c r="AEL47" s="5">
        <v>7.9729999999999999</v>
      </c>
      <c r="AEM47" s="5">
        <v>7.2489999999999997</v>
      </c>
      <c r="AEN47" s="5">
        <v>6.4240000000000004</v>
      </c>
      <c r="AEO47" s="5">
        <v>5.6070000000000002</v>
      </c>
      <c r="AEP47" s="5">
        <v>4.8140000000000001</v>
      </c>
      <c r="AEQ47" s="5">
        <v>4.0720000000000001</v>
      </c>
      <c r="AER47" s="5">
        <v>3.3450000000000002</v>
      </c>
      <c r="AES47" s="5">
        <v>2.5190000000000001</v>
      </c>
      <c r="AET47" s="5">
        <v>1.6559999999999999</v>
      </c>
      <c r="AEU47" s="5">
        <v>0.878</v>
      </c>
      <c r="AEV47" s="5">
        <v>0.378</v>
      </c>
      <c r="AEW47" s="5">
        <v>0.121</v>
      </c>
      <c r="AEX47" s="5">
        <v>2.5000000000000001E-2</v>
      </c>
      <c r="AEY47" s="5">
        <v>3.0000000000000001E-3</v>
      </c>
      <c r="AEZ47" s="5">
        <v>0</v>
      </c>
      <c r="AFA47" s="5">
        <v>60.594999999999999</v>
      </c>
      <c r="AFB47" s="5">
        <v>56.045999999999999</v>
      </c>
      <c r="AFC47" s="5">
        <v>49.963000000000001</v>
      </c>
      <c r="AFD47" s="5">
        <v>44.072000000000003</v>
      </c>
      <c r="AFE47" s="5">
        <v>39.180999999999997</v>
      </c>
      <c r="AFF47" s="5">
        <v>35.140999999999998</v>
      </c>
      <c r="AFG47" s="5">
        <v>31.456</v>
      </c>
      <c r="AFH47" s="5">
        <v>26.603999999999999</v>
      </c>
      <c r="AFI47" s="5">
        <v>21.216999999999999</v>
      </c>
      <c r="AFJ47" s="5">
        <v>17.181000000000001</v>
      </c>
      <c r="AFK47" s="5">
        <v>14.14</v>
      </c>
      <c r="AFL47" s="5">
        <v>11.571999999999999</v>
      </c>
      <c r="AFM47" s="5">
        <v>9.0730000000000004</v>
      </c>
      <c r="AFN47" s="5">
        <v>6.4050000000000002</v>
      </c>
      <c r="AFO47" s="5">
        <v>3.8380000000000001</v>
      </c>
      <c r="AFP47" s="5">
        <v>2.5390000000000001</v>
      </c>
      <c r="AFQ47" s="5">
        <v>1.31</v>
      </c>
      <c r="AFR47" s="5">
        <v>0.48</v>
      </c>
      <c r="AFS47" s="5">
        <v>0.113</v>
      </c>
      <c r="AFT47" s="5">
        <v>1.4999999999999999E-2</v>
      </c>
      <c r="AFU47" s="5">
        <v>1E-3</v>
      </c>
      <c r="AFV47" s="5">
        <v>65.948999999999998</v>
      </c>
      <c r="AFW47" s="5">
        <v>62.018999999999998</v>
      </c>
      <c r="AFX47" s="5">
        <v>58.426000000000002</v>
      </c>
      <c r="AFY47" s="5">
        <v>54.396000000000001</v>
      </c>
      <c r="AFZ47" s="5">
        <v>48.32</v>
      </c>
      <c r="AGA47" s="5">
        <v>42.420999999999999</v>
      </c>
      <c r="AGB47" s="5">
        <v>37.576000000000001</v>
      </c>
      <c r="AGC47" s="5">
        <v>33.572000000000003</v>
      </c>
      <c r="AGD47" s="5">
        <v>29.878</v>
      </c>
      <c r="AGE47" s="5">
        <v>25.027999999999999</v>
      </c>
      <c r="AGF47" s="5">
        <v>19.640999999999998</v>
      </c>
      <c r="AGG47" s="5">
        <v>15.516</v>
      </c>
      <c r="AGH47" s="5">
        <v>12.273</v>
      </c>
      <c r="AGI47" s="5">
        <v>9.3810000000000002</v>
      </c>
      <c r="AGJ47" s="5">
        <v>6.5330000000000004</v>
      </c>
      <c r="AGK47" s="5">
        <v>3.762</v>
      </c>
      <c r="AGL47" s="5">
        <v>1.6060000000000001</v>
      </c>
      <c r="AGM47" s="5">
        <v>0.624</v>
      </c>
      <c r="AGN47" s="5">
        <v>0.151</v>
      </c>
      <c r="AGO47" s="5">
        <v>2.1000000000000001E-2</v>
      </c>
      <c r="AGP47" s="5">
        <v>2E-3</v>
      </c>
      <c r="AGQ47" s="5">
        <v>75.983000000000004</v>
      </c>
      <c r="AGR47" s="5">
        <v>73.265000000000001</v>
      </c>
      <c r="AGS47" s="5">
        <v>70.040999999999997</v>
      </c>
      <c r="AGT47" s="5">
        <v>66.450999999999993</v>
      </c>
      <c r="AGU47" s="5">
        <v>62.65</v>
      </c>
      <c r="AGV47" s="5">
        <v>58.994999999999997</v>
      </c>
      <c r="AGW47" s="5">
        <v>55.279000000000003</v>
      </c>
      <c r="AGX47" s="5">
        <v>51.122</v>
      </c>
      <c r="AGY47" s="5">
        <v>45.027000000000001</v>
      </c>
      <c r="AGZ47" s="5">
        <v>39.046999999999997</v>
      </c>
      <c r="AHA47" s="5">
        <v>33.912999999999997</v>
      </c>
      <c r="AHB47" s="5">
        <v>29.37</v>
      </c>
      <c r="AHC47" s="5">
        <v>24.867999999999999</v>
      </c>
      <c r="AHD47" s="5">
        <v>19.135999999999999</v>
      </c>
      <c r="AHE47" s="5">
        <v>12.948</v>
      </c>
      <c r="AHF47" s="5">
        <v>7.915</v>
      </c>
      <c r="AHG47" s="5">
        <v>4.0359999999999996</v>
      </c>
      <c r="AHH47" s="5">
        <v>1.5009999999999999</v>
      </c>
      <c r="AHI47" s="5">
        <v>0.35099999999999998</v>
      </c>
      <c r="AHJ47" s="5">
        <v>4.3999999999999997E-2</v>
      </c>
      <c r="AHK47" s="5">
        <v>3.0000000000000001E-3</v>
      </c>
      <c r="AHL47" s="5">
        <v>32.700000000000003</v>
      </c>
      <c r="AHM47" s="5">
        <v>27.547999999999998</v>
      </c>
      <c r="AHN47" s="5">
        <v>21.887</v>
      </c>
      <c r="AHO47" s="5">
        <v>89.591999999999999</v>
      </c>
      <c r="AHP47" s="5">
        <v>79.58</v>
      </c>
      <c r="AHQ47" s="5">
        <v>71.265000000000001</v>
      </c>
      <c r="AHR47" s="5">
        <v>110.629</v>
      </c>
      <c r="AHS47" s="5">
        <v>98.125</v>
      </c>
      <c r="AHT47" s="5">
        <v>85.997</v>
      </c>
      <c r="AHU47" s="5">
        <v>135.01400000000001</v>
      </c>
      <c r="AHV47" s="5">
        <v>127.11</v>
      </c>
      <c r="AHW47" s="5">
        <v>119.521</v>
      </c>
      <c r="AHX47" s="25">
        <v>4.6875203225596698</v>
      </c>
      <c r="AHY47" s="25">
        <v>2.8093906483709401</v>
      </c>
      <c r="AHZ47" s="25">
        <v>0.21655719581192701</v>
      </c>
      <c r="AIA47" s="25">
        <v>4.7338100959072396</v>
      </c>
      <c r="AIB47" s="25">
        <v>2.8049506101633899</v>
      </c>
      <c r="AIC47" s="25">
        <v>0.29750166988485199</v>
      </c>
      <c r="AID47" s="25">
        <v>5.6138249604489401</v>
      </c>
      <c r="AIE47" s="25">
        <v>3.4627697680666198</v>
      </c>
      <c r="AIF47" s="25">
        <v>0.31361004149129901</v>
      </c>
      <c r="AIG47" s="25">
        <v>8.3973489881629106</v>
      </c>
      <c r="AIH47" s="25">
        <v>5.2067267465358604</v>
      </c>
      <c r="AII47" s="25">
        <v>0.55042424029424397</v>
      </c>
      <c r="AIJ47" s="25">
        <v>5.7931598522663101</v>
      </c>
      <c r="AIK47" s="25">
        <v>3.6219419580555798</v>
      </c>
      <c r="AIL47" s="25">
        <v>0.34207229603858202</v>
      </c>
      <c r="AIM47" s="25">
        <v>5.5167516742392202</v>
      </c>
      <c r="AIN47" s="25">
        <v>3.41136394224745</v>
      </c>
      <c r="AIO47" s="25">
        <v>0.44530354432847102</v>
      </c>
      <c r="AIP47" s="25">
        <v>6.5174209582712797</v>
      </c>
      <c r="AIQ47" s="25">
        <v>4.1889981881824001</v>
      </c>
      <c r="AIR47" s="25">
        <v>0.45608476650319202</v>
      </c>
      <c r="AIS47" s="25">
        <v>9.6731311778890507</v>
      </c>
      <c r="AIT47" s="25">
        <v>6.2756081399558701</v>
      </c>
      <c r="AIU47" s="25">
        <v>0.81085327449466804</v>
      </c>
      <c r="AIV47" s="31">
        <v>58.364219015546297</v>
      </c>
      <c r="AIW47" s="25">
        <v>57.4210089479608</v>
      </c>
      <c r="AIX47" s="25">
        <v>55.488117537489103</v>
      </c>
      <c r="AIY47" s="25">
        <v>53.164697318118499</v>
      </c>
      <c r="AIZ47" s="25">
        <v>52.380083023624799</v>
      </c>
      <c r="AJA47" s="26">
        <v>52.249450997920597</v>
      </c>
      <c r="AJB47" s="25">
        <v>71.337853374450702</v>
      </c>
      <c r="AJC47" s="25">
        <v>74.152286475194799</v>
      </c>
      <c r="AJD47" s="25">
        <v>80.218764733616197</v>
      </c>
      <c r="AJE47" s="25">
        <v>88.094741519237601</v>
      </c>
      <c r="AJF47" s="25">
        <v>90.912259445822897</v>
      </c>
      <c r="AJG47" s="25">
        <v>91.389570780331795</v>
      </c>
      <c r="AJH47" s="25">
        <v>92.331867143178499</v>
      </c>
      <c r="AJI47" s="25">
        <v>94.891019382863604</v>
      </c>
      <c r="AJJ47" s="25">
        <v>96.436821106083997</v>
      </c>
      <c r="AJK47" s="25">
        <v>94.376344173951495</v>
      </c>
      <c r="AJL47" s="25">
        <v>88.721092885526801</v>
      </c>
      <c r="AJM47" s="25">
        <v>82.709886722110696</v>
      </c>
      <c r="AJN47" s="25">
        <v>78.553287993600307</v>
      </c>
      <c r="AJO47" s="25">
        <v>75.546724171022802</v>
      </c>
      <c r="AJP47" s="25">
        <v>72.786900229694993</v>
      </c>
      <c r="AJQ47" s="25">
        <v>69.357425912861004</v>
      </c>
      <c r="AJR47" s="25">
        <v>65.354082092918404</v>
      </c>
      <c r="AJS47" s="25">
        <v>62.030030698975999</v>
      </c>
      <c r="AJT47" s="25">
        <v>59.4672976519389</v>
      </c>
      <c r="AJU47" s="25">
        <v>57.6328655875366</v>
      </c>
      <c r="AJV47" s="25">
        <v>56.402651241826497</v>
      </c>
      <c r="AJW47" s="25">
        <v>55.3137631805849</v>
      </c>
      <c r="AJX47" s="25">
        <v>54.109693587285001</v>
      </c>
      <c r="AJY47" s="25">
        <v>52.965736640878902</v>
      </c>
      <c r="AJZ47" s="25">
        <v>52.195525275742902</v>
      </c>
      <c r="AKA47" s="25">
        <v>51.842216039828998</v>
      </c>
      <c r="AKB47" s="25">
        <v>51.886716113922098</v>
      </c>
      <c r="AKC47" s="25">
        <v>51.896867936426197</v>
      </c>
      <c r="AKD47" s="25">
        <v>51.877046715411602</v>
      </c>
      <c r="AKE47" s="25">
        <v>51.935579352784103</v>
      </c>
      <c r="AKF47" s="25">
        <v>52.151757270757301</v>
      </c>
      <c r="AKG47" s="25">
        <v>86.146377427336105</v>
      </c>
      <c r="AKH47" s="25">
        <v>88.625319482684802</v>
      </c>
      <c r="AKI47" s="25">
        <v>90.254471870645006</v>
      </c>
      <c r="AKJ47" s="25">
        <v>88.381021694865396</v>
      </c>
      <c r="AKK47" s="25">
        <v>82.992560528348605</v>
      </c>
      <c r="AKL47" s="25">
        <v>77.231203995793905</v>
      </c>
      <c r="AKM47" s="25">
        <v>73.285197621346796</v>
      </c>
      <c r="AKN47" s="25">
        <v>70.467072358393594</v>
      </c>
      <c r="AKO47" s="25">
        <v>67.421057233009293</v>
      </c>
      <c r="AKP47" s="25">
        <v>63.509605090891199</v>
      </c>
      <c r="AKQ47" s="25">
        <v>59.032865164170303</v>
      </c>
      <c r="AKR47" s="25">
        <v>55.252866281943298</v>
      </c>
      <c r="AKS47" s="25">
        <v>52.186746790714501</v>
      </c>
      <c r="AKT47" s="25">
        <v>49.664843562970702</v>
      </c>
      <c r="AKU47" s="25">
        <v>47.427770451002303</v>
      </c>
      <c r="AKV47" s="25">
        <v>45.239168782679499</v>
      </c>
      <c r="AKW47" s="25">
        <v>43.079927437087903</v>
      </c>
      <c r="AKX47" s="25">
        <v>41.049565272687801</v>
      </c>
      <c r="AKY47" s="25">
        <v>39.326145552560597</v>
      </c>
      <c r="AKZ47" s="25">
        <v>37.806178806207299</v>
      </c>
      <c r="ALA47" s="25">
        <v>36.454882178529203</v>
      </c>
      <c r="ALB47" s="25">
        <v>35.113187410167299</v>
      </c>
      <c r="ALC47" s="25">
        <v>33.810855190805597</v>
      </c>
      <c r="ALD47" s="25">
        <v>32.613765046048499</v>
      </c>
      <c r="ALE47" s="25">
        <v>31.524614872886101</v>
      </c>
      <c r="ALF47" s="25">
        <v>6.1854897158423503</v>
      </c>
      <c r="ALG47" s="25">
        <v>6.2656999001787996</v>
      </c>
      <c r="ALH47" s="25">
        <v>6.1823492354389797</v>
      </c>
      <c r="ALI47" s="25">
        <v>5.99532247908608</v>
      </c>
      <c r="ALJ47" s="25">
        <v>5.7285323571781497</v>
      </c>
      <c r="ALK47" s="25">
        <v>5.4786827263167899</v>
      </c>
      <c r="ALL47" s="25">
        <v>5.2680903722535302</v>
      </c>
      <c r="ALM47" s="25">
        <v>5.0796518126291303</v>
      </c>
      <c r="ALN47" s="25">
        <v>5.3658429966857204</v>
      </c>
      <c r="ALO47" s="25">
        <v>5.8478208219697398</v>
      </c>
      <c r="ALP47" s="25">
        <v>6.3212169287480702</v>
      </c>
      <c r="ALQ47" s="25">
        <v>6.7771644170327097</v>
      </c>
      <c r="ALR47" s="25">
        <v>7.2805508612243797</v>
      </c>
      <c r="ALS47" s="25">
        <v>7.96802202456586</v>
      </c>
      <c r="ALT47" s="25">
        <v>8.9748807908241606</v>
      </c>
      <c r="ALU47" s="25">
        <v>10.074594397905299</v>
      </c>
      <c r="ALV47" s="25">
        <v>11.0297661501971</v>
      </c>
      <c r="ALW47" s="25">
        <v>11.916171368191099</v>
      </c>
      <c r="ALX47" s="25">
        <v>12.869379723182201</v>
      </c>
      <c r="ALY47" s="25">
        <v>14.0360372336217</v>
      </c>
      <c r="ALZ47" s="25">
        <v>15.4318339353929</v>
      </c>
      <c r="AMA47" s="25">
        <v>16.783680526258902</v>
      </c>
      <c r="AMB47" s="25">
        <v>18.066191524606001</v>
      </c>
      <c r="AMC47" s="25">
        <v>19.3218143067356</v>
      </c>
      <c r="AMD47" s="25">
        <v>20.6271423978712</v>
      </c>
    </row>
    <row r="48" spans="1:1018">
      <c r="A48" s="6" t="s">
        <v>30</v>
      </c>
      <c r="B48" s="5">
        <v>181.08799999999999</v>
      </c>
      <c r="C48" s="5">
        <v>189.25200000000001</v>
      </c>
      <c r="D48" s="5">
        <v>194.46899999999999</v>
      </c>
      <c r="E48" s="5">
        <v>198.70099999999999</v>
      </c>
      <c r="F48" s="5">
        <v>204.745</v>
      </c>
      <c r="G48" s="5">
        <v>214.501</v>
      </c>
      <c r="H48" s="5">
        <v>228.86799999999999</v>
      </c>
      <c r="I48" s="5">
        <v>246.85400000000001</v>
      </c>
      <c r="J48" s="5">
        <v>266.20299999999997</v>
      </c>
      <c r="K48" s="5">
        <v>283.66399999999999</v>
      </c>
      <c r="L48" s="5">
        <v>296.959</v>
      </c>
      <c r="M48" s="5">
        <v>305.22300000000001</v>
      </c>
      <c r="N48" s="5">
        <v>309.37400000000002</v>
      </c>
      <c r="O48" s="5">
        <v>311.154</v>
      </c>
      <c r="P48" s="5">
        <v>313.12599999999998</v>
      </c>
      <c r="Q48" s="5">
        <v>317.16899999999998</v>
      </c>
      <c r="R48" s="5">
        <v>323.87799999999999</v>
      </c>
      <c r="S48" s="5">
        <v>332.63099999999997</v>
      </c>
      <c r="T48" s="5">
        <v>342.55599999999998</v>
      </c>
      <c r="U48" s="5">
        <v>352.24900000000002</v>
      </c>
      <c r="V48" s="5">
        <v>360.75900000000001</v>
      </c>
      <c r="W48" s="5">
        <v>367.77100000000002</v>
      </c>
      <c r="X48" s="5">
        <v>373.733</v>
      </c>
      <c r="Y48" s="5">
        <v>379.387</v>
      </c>
      <c r="Z48" s="5">
        <v>385.77600000000001</v>
      </c>
      <c r="AA48" s="5">
        <v>393.62599999999998</v>
      </c>
      <c r="AB48" s="5">
        <v>403.23</v>
      </c>
      <c r="AC48" s="5">
        <v>414.20400000000001</v>
      </c>
      <c r="AD48" s="5">
        <v>425.82299999999998</v>
      </c>
      <c r="AE48" s="5">
        <v>437.04199999999997</v>
      </c>
      <c r="AF48" s="5">
        <v>447.09199999999998</v>
      </c>
      <c r="AG48" s="5">
        <v>455.73099999999999</v>
      </c>
      <c r="AH48" s="5">
        <v>463.209</v>
      </c>
      <c r="AI48" s="5">
        <v>469.89800000000002</v>
      </c>
      <c r="AJ48" s="5">
        <v>476.39499999999998</v>
      </c>
      <c r="AK48" s="5">
        <v>483.11700000000002</v>
      </c>
      <c r="AL48" s="5">
        <v>490.17700000000002</v>
      </c>
      <c r="AM48" s="5">
        <v>497.39699999999999</v>
      </c>
      <c r="AN48" s="5">
        <v>504.71199999999999</v>
      </c>
      <c r="AO48" s="5">
        <v>511.947</v>
      </c>
      <c r="AP48" s="5">
        <v>518.99300000000005</v>
      </c>
      <c r="AQ48" s="5">
        <v>525.83699999999999</v>
      </c>
      <c r="AR48" s="5">
        <v>532.524</v>
      </c>
      <c r="AS48" s="5">
        <v>539.053</v>
      </c>
      <c r="AT48" s="5">
        <v>545.42600000000004</v>
      </c>
      <c r="AU48" s="5">
        <v>551.65099999999995</v>
      </c>
      <c r="AV48" s="5">
        <v>557.71900000000005</v>
      </c>
      <c r="AW48" s="5">
        <v>563.62300000000005</v>
      </c>
      <c r="AX48" s="5">
        <v>569.35900000000004</v>
      </c>
      <c r="AY48" s="5">
        <v>574.92700000000002</v>
      </c>
      <c r="AZ48" s="5">
        <v>580.32799999999997</v>
      </c>
      <c r="BA48" s="5">
        <v>585.57399999999996</v>
      </c>
      <c r="BB48" s="5">
        <v>590.65899999999999</v>
      </c>
      <c r="BC48" s="5">
        <v>595.58299999999997</v>
      </c>
      <c r="BD48" s="5">
        <v>600.35400000000004</v>
      </c>
      <c r="BE48" s="5">
        <v>604.98800000000006</v>
      </c>
      <c r="BF48" s="5">
        <v>609.47199999999998</v>
      </c>
      <c r="BG48" s="5">
        <v>613.822</v>
      </c>
      <c r="BH48" s="5">
        <v>618.04399999999998</v>
      </c>
      <c r="BI48" s="5">
        <v>622.14499999999998</v>
      </c>
      <c r="BJ48" s="5">
        <v>626.12</v>
      </c>
      <c r="BK48" s="5">
        <v>629.98099999999999</v>
      </c>
      <c r="BL48" s="5">
        <v>633.726</v>
      </c>
      <c r="BM48" s="5">
        <v>637.35799999999995</v>
      </c>
      <c r="BN48" s="5">
        <v>640.88800000000003</v>
      </c>
      <c r="BO48" s="5">
        <v>644.30899999999997</v>
      </c>
      <c r="BP48" s="5">
        <v>647.62800000000004</v>
      </c>
      <c r="BQ48" s="5">
        <v>650.83500000000004</v>
      </c>
      <c r="BR48" s="5">
        <v>653.923</v>
      </c>
      <c r="BS48" s="5">
        <v>656.88</v>
      </c>
      <c r="BT48" s="5">
        <v>659.68100000000004</v>
      </c>
      <c r="BU48" s="5">
        <v>662.33199999999999</v>
      </c>
      <c r="BV48" s="5">
        <v>664.83600000000001</v>
      </c>
      <c r="BW48" s="5">
        <v>667.17</v>
      </c>
      <c r="BX48" s="5">
        <v>669.33100000000002</v>
      </c>
      <c r="BY48" s="5">
        <v>671.31</v>
      </c>
      <c r="BZ48" s="5">
        <v>673.11300000000006</v>
      </c>
      <c r="CA48" s="5">
        <v>674.73</v>
      </c>
      <c r="CB48" s="5">
        <v>676.16600000000005</v>
      </c>
      <c r="CC48" s="5">
        <v>677.43600000000004</v>
      </c>
      <c r="CD48" s="5">
        <v>678.52800000000002</v>
      </c>
      <c r="CE48" s="5">
        <v>679.46</v>
      </c>
      <c r="CF48" s="5">
        <v>680.23800000000006</v>
      </c>
      <c r="CG48" s="5">
        <v>680.85</v>
      </c>
      <c r="CH48" s="5">
        <v>681.32500000000005</v>
      </c>
      <c r="CI48" s="5">
        <v>681.66099999999994</v>
      </c>
      <c r="CJ48" s="5">
        <v>681.86400000000003</v>
      </c>
      <c r="CK48" s="5">
        <v>681.96199999999999</v>
      </c>
      <c r="CL48" s="5">
        <v>681.928</v>
      </c>
      <c r="CM48" s="5">
        <v>681.80499999999995</v>
      </c>
      <c r="CN48" s="5">
        <v>681.59100000000001</v>
      </c>
      <c r="CO48" s="5">
        <v>681.28800000000001</v>
      </c>
      <c r="CP48" s="5">
        <v>680.90599999999995</v>
      </c>
      <c r="CQ48" s="5">
        <v>680.46100000000001</v>
      </c>
      <c r="CR48" s="5">
        <v>679.95299999999997</v>
      </c>
      <c r="CS48" s="5">
        <v>679.40099999999995</v>
      </c>
      <c r="CT48" s="5">
        <v>678.79300000000001</v>
      </c>
      <c r="CU48" s="5">
        <v>678.149</v>
      </c>
      <c r="CV48" s="5">
        <v>677.47</v>
      </c>
      <c r="CW48" s="5">
        <v>676.75099999999998</v>
      </c>
      <c r="CX48" s="5">
        <v>675.995</v>
      </c>
      <c r="CY48" s="5">
        <v>675.20899999999995</v>
      </c>
      <c r="CZ48" s="5">
        <v>674.39400000000001</v>
      </c>
      <c r="DA48" s="5">
        <v>673.54700000000003</v>
      </c>
      <c r="DB48" s="5">
        <v>672.66300000000001</v>
      </c>
      <c r="DC48" s="5">
        <v>671.74800000000005</v>
      </c>
      <c r="DD48" s="5">
        <v>670.79499999999996</v>
      </c>
      <c r="DE48" s="5">
        <v>669.81</v>
      </c>
      <c r="DF48" s="5">
        <v>668.79300000000001</v>
      </c>
      <c r="DG48" s="5">
        <v>667.745</v>
      </c>
      <c r="DH48" s="5">
        <v>666.67700000000002</v>
      </c>
      <c r="DI48" s="5">
        <v>665.57500000000005</v>
      </c>
      <c r="DJ48" s="5">
        <v>664.45699999999999</v>
      </c>
      <c r="DK48" s="5">
        <v>663.31</v>
      </c>
      <c r="DL48" s="5">
        <v>662.14499999999998</v>
      </c>
      <c r="DM48" s="5">
        <v>660.96400000000006</v>
      </c>
      <c r="DN48" s="5">
        <v>659.76199999999994</v>
      </c>
      <c r="DO48" s="5">
        <v>658.54300000000001</v>
      </c>
      <c r="DP48" s="5">
        <v>657.31399999999996</v>
      </c>
      <c r="DQ48" s="5">
        <v>656.07600000000002</v>
      </c>
      <c r="DR48" s="5">
        <v>654.83399999999995</v>
      </c>
      <c r="DS48" s="5">
        <v>177.87200000000001</v>
      </c>
      <c r="DT48" s="5">
        <v>185.68199999999999</v>
      </c>
      <c r="DU48" s="5">
        <v>190.79900000000001</v>
      </c>
      <c r="DV48" s="5">
        <v>195.09899999999999</v>
      </c>
      <c r="DW48" s="5">
        <v>201.273</v>
      </c>
      <c r="DX48" s="5">
        <v>211.107</v>
      </c>
      <c r="DY48" s="5">
        <v>225.49100000000001</v>
      </c>
      <c r="DZ48" s="5">
        <v>243.483</v>
      </c>
      <c r="EA48" s="5">
        <v>262.79000000000002</v>
      </c>
      <c r="EB48" s="5">
        <v>280.19099999999997</v>
      </c>
      <c r="EC48" s="5">
        <v>293.43400000000003</v>
      </c>
      <c r="ED48" s="5">
        <v>301.62</v>
      </c>
      <c r="EE48" s="5">
        <v>305.67599999999999</v>
      </c>
      <c r="EF48" s="5">
        <v>307.35000000000002</v>
      </c>
      <c r="EG48" s="5">
        <v>309.238</v>
      </c>
      <c r="EH48" s="5">
        <v>313.21600000000001</v>
      </c>
      <c r="EI48" s="5">
        <v>319.77100000000002</v>
      </c>
      <c r="EJ48" s="5">
        <v>328.22699999999998</v>
      </c>
      <c r="EK48" s="5">
        <v>337.90899999999999</v>
      </c>
      <c r="EL48" s="5">
        <v>347.72399999999999</v>
      </c>
      <c r="EM48" s="5">
        <v>356.81799999999998</v>
      </c>
      <c r="EN48" s="5">
        <v>365.24799999999999</v>
      </c>
      <c r="EO48" s="5">
        <v>373.214</v>
      </c>
      <c r="EP48" s="5">
        <v>380.25200000000001</v>
      </c>
      <c r="EQ48" s="5">
        <v>385.82299999999998</v>
      </c>
      <c r="ER48" s="5">
        <v>389.62200000000001</v>
      </c>
      <c r="ES48" s="5">
        <v>391.32400000000001</v>
      </c>
      <c r="ET48" s="5">
        <v>391.25200000000001</v>
      </c>
      <c r="EU48" s="5">
        <v>390.53800000000001</v>
      </c>
      <c r="EV48" s="5">
        <v>390.77800000000002</v>
      </c>
      <c r="EW48" s="5">
        <v>393.10199999999998</v>
      </c>
      <c r="EX48" s="5">
        <v>397.94</v>
      </c>
      <c r="EY48" s="5">
        <v>404.92700000000002</v>
      </c>
      <c r="EZ48" s="5">
        <v>413.39800000000002</v>
      </c>
      <c r="FA48" s="5">
        <v>422.31200000000001</v>
      </c>
      <c r="FB48" s="5">
        <v>430.88099999999997</v>
      </c>
      <c r="FC48" s="5">
        <v>438.94</v>
      </c>
      <c r="FD48" s="5">
        <v>446.70299999999997</v>
      </c>
      <c r="FE48" s="5">
        <v>454.21100000000001</v>
      </c>
      <c r="FF48" s="5">
        <v>461.61</v>
      </c>
      <c r="FG48" s="5">
        <v>469.00900000000001</v>
      </c>
      <c r="FH48" s="5">
        <v>476.36</v>
      </c>
      <c r="FI48" s="5">
        <v>483.57400000000001</v>
      </c>
      <c r="FJ48" s="5">
        <v>490.64800000000002</v>
      </c>
      <c r="FK48" s="5">
        <v>497.59</v>
      </c>
      <c r="FL48" s="5">
        <v>504.40699999999998</v>
      </c>
      <c r="FM48" s="5">
        <v>511.08300000000003</v>
      </c>
      <c r="FN48" s="5">
        <v>517.61400000000003</v>
      </c>
      <c r="FO48" s="5">
        <v>524.01700000000005</v>
      </c>
      <c r="FP48" s="5">
        <v>530.27</v>
      </c>
      <c r="FQ48" s="5">
        <v>536.38499999999999</v>
      </c>
      <c r="FR48" s="5">
        <v>542.36500000000001</v>
      </c>
      <c r="FS48" s="5">
        <v>548.21500000000003</v>
      </c>
      <c r="FT48" s="5">
        <v>553.923</v>
      </c>
      <c r="FU48" s="5">
        <v>559.52</v>
      </c>
      <c r="FV48" s="5">
        <v>564.995</v>
      </c>
      <c r="FW48" s="5">
        <v>570.36800000000005</v>
      </c>
      <c r="FX48" s="5">
        <v>575.62</v>
      </c>
      <c r="FY48" s="5">
        <v>580.779</v>
      </c>
      <c r="FZ48" s="5">
        <v>585.84</v>
      </c>
      <c r="GA48" s="5">
        <v>590.81299999999999</v>
      </c>
      <c r="GB48" s="5">
        <v>595.69399999999996</v>
      </c>
      <c r="GC48" s="5">
        <v>600.48800000000006</v>
      </c>
      <c r="GD48" s="5">
        <v>605.19399999999996</v>
      </c>
      <c r="GE48" s="5">
        <v>609.82000000000005</v>
      </c>
      <c r="GF48" s="5">
        <v>614.375</v>
      </c>
      <c r="GG48" s="5">
        <v>618.83799999999997</v>
      </c>
      <c r="GH48" s="5">
        <v>623.21799999999996</v>
      </c>
      <c r="GI48" s="5">
        <v>627.49400000000003</v>
      </c>
      <c r="GJ48" s="5">
        <v>631.66300000000001</v>
      </c>
      <c r="GK48" s="5">
        <v>635.68700000000001</v>
      </c>
      <c r="GL48" s="5">
        <v>639.58199999999999</v>
      </c>
      <c r="GM48" s="5">
        <v>643.33000000000004</v>
      </c>
      <c r="GN48" s="5">
        <v>646.93399999999997</v>
      </c>
      <c r="GO48" s="5">
        <v>650.37</v>
      </c>
      <c r="GP48" s="5">
        <v>653.62800000000004</v>
      </c>
      <c r="GQ48" s="5">
        <v>656.71299999999997</v>
      </c>
      <c r="GR48" s="5">
        <v>659.62099999999998</v>
      </c>
      <c r="GS48" s="5">
        <v>662.35400000000004</v>
      </c>
      <c r="GT48" s="5">
        <v>664.91</v>
      </c>
      <c r="GU48" s="5">
        <v>667.3</v>
      </c>
      <c r="GV48" s="5">
        <v>669.51499999999999</v>
      </c>
      <c r="GW48" s="5">
        <v>671.56500000000005</v>
      </c>
      <c r="GX48" s="5">
        <v>673.44799999999998</v>
      </c>
      <c r="GY48" s="5">
        <v>675.17700000000002</v>
      </c>
      <c r="GZ48" s="5">
        <v>676.74699999999996</v>
      </c>
      <c r="HA48" s="5">
        <v>678.17200000000003</v>
      </c>
      <c r="HB48" s="5">
        <v>679.44799999999998</v>
      </c>
      <c r="HC48" s="5">
        <v>680.60500000000002</v>
      </c>
      <c r="HD48" s="5">
        <v>681.63300000000004</v>
      </c>
      <c r="HE48" s="5">
        <v>682.56700000000001</v>
      </c>
      <c r="HF48" s="5">
        <v>683.38599999999997</v>
      </c>
      <c r="HG48" s="5">
        <v>684.10900000000004</v>
      </c>
      <c r="HH48" s="5">
        <v>684.755</v>
      </c>
      <c r="HI48" s="5">
        <v>685.31899999999996</v>
      </c>
      <c r="HJ48" s="5">
        <v>685.82299999999998</v>
      </c>
      <c r="HK48" s="5">
        <v>686.25599999999997</v>
      </c>
      <c r="HL48" s="5">
        <v>686.64099999999996</v>
      </c>
      <c r="HM48" s="5">
        <v>686.96100000000001</v>
      </c>
      <c r="HN48" s="5">
        <v>687.22199999999998</v>
      </c>
      <c r="HO48" s="5">
        <v>687.43399999999997</v>
      </c>
      <c r="HP48" s="5">
        <v>687.56500000000005</v>
      </c>
      <c r="HQ48" s="5">
        <v>687.64800000000002</v>
      </c>
      <c r="HR48" s="5">
        <v>687.67100000000005</v>
      </c>
      <c r="HS48" s="5">
        <v>687.63199999999995</v>
      </c>
      <c r="HT48" s="5">
        <v>687.51599999999996</v>
      </c>
      <c r="HU48" s="5">
        <v>687.33900000000006</v>
      </c>
      <c r="HV48" s="5">
        <v>687.09799999999996</v>
      </c>
      <c r="HW48" s="5">
        <v>686.78099999999995</v>
      </c>
      <c r="HX48" s="5">
        <v>686.37699999999995</v>
      </c>
      <c r="HY48" s="5">
        <v>685.91200000000003</v>
      </c>
      <c r="HZ48" s="5">
        <v>685.35599999999999</v>
      </c>
      <c r="IA48" s="5">
        <v>684.72400000000005</v>
      </c>
      <c r="IB48" s="5">
        <v>684.00599999999997</v>
      </c>
      <c r="IC48" s="5">
        <v>683.20899999999995</v>
      </c>
      <c r="ID48" s="5">
        <v>682.33699999999999</v>
      </c>
      <c r="IE48" s="5">
        <v>681.39599999999996</v>
      </c>
      <c r="IF48" s="5">
        <v>680.36199999999997</v>
      </c>
      <c r="IG48" s="5">
        <v>679.25599999999997</v>
      </c>
      <c r="IH48" s="5">
        <v>678.07799999999997</v>
      </c>
      <c r="II48" s="5">
        <v>676.822</v>
      </c>
      <c r="IJ48" s="5">
        <v>358.96</v>
      </c>
      <c r="IK48" s="5">
        <v>374.93400000000003</v>
      </c>
      <c r="IL48" s="5">
        <v>385.26799999999997</v>
      </c>
      <c r="IM48" s="5">
        <v>393.8</v>
      </c>
      <c r="IN48" s="5">
        <v>406.01799999999997</v>
      </c>
      <c r="IO48" s="5">
        <v>425.608</v>
      </c>
      <c r="IP48" s="5">
        <v>454.35899999999998</v>
      </c>
      <c r="IQ48" s="5">
        <v>490.33699999999999</v>
      </c>
      <c r="IR48" s="5">
        <v>528.99300000000005</v>
      </c>
      <c r="IS48" s="5">
        <v>563.85500000000002</v>
      </c>
      <c r="IT48" s="5">
        <v>590.39300000000003</v>
      </c>
      <c r="IU48" s="5">
        <v>606.84299999999996</v>
      </c>
      <c r="IV48" s="5">
        <v>615.04999999999995</v>
      </c>
      <c r="IW48" s="5">
        <v>618.50400000000002</v>
      </c>
      <c r="IX48" s="5">
        <v>622.36400000000003</v>
      </c>
      <c r="IY48" s="5">
        <v>630.38499999999999</v>
      </c>
      <c r="IZ48" s="5">
        <v>643.649</v>
      </c>
      <c r="JA48" s="5">
        <v>660.85799999999995</v>
      </c>
      <c r="JB48" s="5">
        <v>680.46500000000003</v>
      </c>
      <c r="JC48" s="5">
        <v>699.97299999999996</v>
      </c>
      <c r="JD48" s="5">
        <v>717.577</v>
      </c>
      <c r="JE48" s="5">
        <v>733.01900000000001</v>
      </c>
      <c r="JF48" s="5">
        <v>746.947</v>
      </c>
      <c r="JG48" s="5">
        <v>759.63900000000001</v>
      </c>
      <c r="JH48" s="5">
        <v>771.59900000000005</v>
      </c>
      <c r="JI48" s="5">
        <v>783.24800000000005</v>
      </c>
      <c r="JJ48" s="5">
        <v>794.55399999999997</v>
      </c>
      <c r="JK48" s="5">
        <v>805.45600000000002</v>
      </c>
      <c r="JL48" s="5">
        <v>816.36099999999999</v>
      </c>
      <c r="JM48" s="5">
        <v>827.82</v>
      </c>
      <c r="JN48" s="5">
        <v>840.19399999999996</v>
      </c>
      <c r="JO48" s="5">
        <v>853.67100000000005</v>
      </c>
      <c r="JP48" s="5">
        <v>868.13599999999997</v>
      </c>
      <c r="JQ48" s="5">
        <v>883.29600000000005</v>
      </c>
      <c r="JR48" s="5">
        <v>898.70699999999999</v>
      </c>
      <c r="JS48" s="5">
        <v>913.99800000000005</v>
      </c>
      <c r="JT48" s="5">
        <v>929.11699999999996</v>
      </c>
      <c r="JU48" s="5">
        <v>944.1</v>
      </c>
      <c r="JV48" s="5">
        <v>958.923</v>
      </c>
      <c r="JW48" s="5">
        <v>973.55700000000002</v>
      </c>
      <c r="JX48" s="5">
        <v>988.00199999999995</v>
      </c>
      <c r="JY48" s="5">
        <v>1002.197</v>
      </c>
      <c r="JZ48" s="5">
        <v>1016.098</v>
      </c>
      <c r="KA48" s="5">
        <v>1029.701</v>
      </c>
      <c r="KB48" s="5">
        <v>1043.0160000000001</v>
      </c>
      <c r="KC48" s="5">
        <v>1056.058</v>
      </c>
      <c r="KD48" s="5">
        <v>1068.8019999999999</v>
      </c>
      <c r="KE48" s="5">
        <v>1081.2370000000001</v>
      </c>
      <c r="KF48" s="5">
        <v>1093.376</v>
      </c>
      <c r="KG48" s="5">
        <v>1105.1969999999999</v>
      </c>
      <c r="KH48" s="5">
        <v>1116.713</v>
      </c>
      <c r="KI48" s="5">
        <v>1127.9390000000001</v>
      </c>
      <c r="KJ48" s="5">
        <v>1138.874</v>
      </c>
      <c r="KK48" s="5">
        <v>1149.5060000000001</v>
      </c>
      <c r="KL48" s="5">
        <v>1159.874</v>
      </c>
      <c r="KM48" s="5">
        <v>1169.9829999999999</v>
      </c>
      <c r="KN48" s="5">
        <v>1179.8399999999999</v>
      </c>
      <c r="KO48" s="5">
        <v>1189.442</v>
      </c>
      <c r="KP48" s="5">
        <v>1198.8230000000001</v>
      </c>
      <c r="KQ48" s="5">
        <v>1207.9849999999999</v>
      </c>
      <c r="KR48" s="5">
        <v>1216.933</v>
      </c>
      <c r="KS48" s="5">
        <v>1225.675</v>
      </c>
      <c r="KT48" s="5">
        <v>1234.2139999999999</v>
      </c>
      <c r="KU48" s="5">
        <v>1242.5519999999999</v>
      </c>
      <c r="KV48" s="5">
        <v>1250.7080000000001</v>
      </c>
      <c r="KW48" s="5">
        <v>1258.684</v>
      </c>
      <c r="KX48" s="5">
        <v>1266.4659999999999</v>
      </c>
      <c r="KY48" s="5">
        <v>1274.0530000000001</v>
      </c>
      <c r="KZ48" s="5">
        <v>1281.4169999999999</v>
      </c>
      <c r="LA48" s="5">
        <v>1288.5429999999999</v>
      </c>
      <c r="LB48" s="5">
        <v>1295.3679999999999</v>
      </c>
      <c r="LC48" s="5">
        <v>1301.914</v>
      </c>
      <c r="LD48" s="5">
        <v>1308.1659999999999</v>
      </c>
      <c r="LE48" s="5">
        <v>1314.104</v>
      </c>
      <c r="LF48" s="5">
        <v>1319.701</v>
      </c>
      <c r="LG48" s="5">
        <v>1324.9380000000001</v>
      </c>
      <c r="LH48" s="5">
        <v>1329.826</v>
      </c>
      <c r="LI48" s="5">
        <v>1334.3510000000001</v>
      </c>
      <c r="LJ48" s="5">
        <v>1338.52</v>
      </c>
      <c r="LK48" s="5">
        <v>1342.346</v>
      </c>
      <c r="LL48" s="5">
        <v>1345.828</v>
      </c>
      <c r="LM48" s="5">
        <v>1348.9749999999999</v>
      </c>
      <c r="LN48" s="5">
        <v>1351.8030000000001</v>
      </c>
      <c r="LO48" s="5">
        <v>1354.298</v>
      </c>
      <c r="LP48" s="5">
        <v>1356.502</v>
      </c>
      <c r="LQ48" s="5">
        <v>1358.4079999999999</v>
      </c>
      <c r="LR48" s="5">
        <v>1360.0360000000001</v>
      </c>
      <c r="LS48" s="5">
        <v>1361.41</v>
      </c>
      <c r="LT48" s="5">
        <v>1362.5329999999999</v>
      </c>
      <c r="LU48" s="5">
        <v>1363.4380000000001</v>
      </c>
      <c r="LV48" s="5">
        <v>1364.1579999999999</v>
      </c>
      <c r="LW48" s="5">
        <v>1364.674</v>
      </c>
      <c r="LX48" s="5">
        <v>1365.0150000000001</v>
      </c>
      <c r="LY48" s="5">
        <v>1365.2159999999999</v>
      </c>
      <c r="LZ48" s="5">
        <v>1365.2719999999999</v>
      </c>
      <c r="MA48" s="5">
        <v>1365.2239999999999</v>
      </c>
      <c r="MB48" s="5">
        <v>1365.049</v>
      </c>
      <c r="MC48" s="5">
        <v>1364.79</v>
      </c>
      <c r="MD48" s="5">
        <v>1364.431</v>
      </c>
      <c r="ME48" s="5">
        <v>1363.973</v>
      </c>
      <c r="MF48" s="5">
        <v>1363.4290000000001</v>
      </c>
      <c r="MG48" s="5">
        <v>1362.7739999999999</v>
      </c>
      <c r="MH48" s="5">
        <v>1362.0419999999999</v>
      </c>
      <c r="MI48" s="5">
        <v>1361.2180000000001</v>
      </c>
      <c r="MJ48" s="5">
        <v>1360.2950000000001</v>
      </c>
      <c r="MK48" s="5">
        <v>1359.2639999999999</v>
      </c>
      <c r="ML48" s="5">
        <v>1358.134</v>
      </c>
      <c r="MM48" s="5">
        <v>1356.9079999999999</v>
      </c>
      <c r="MN48" s="5">
        <v>1355.5740000000001</v>
      </c>
      <c r="MO48" s="5">
        <v>1354.1220000000001</v>
      </c>
      <c r="MP48" s="5">
        <v>1352.5889999999999</v>
      </c>
      <c r="MQ48" s="5">
        <v>1350.931</v>
      </c>
      <c r="MR48" s="5">
        <v>1349.181</v>
      </c>
      <c r="MS48" s="5">
        <v>1347.316</v>
      </c>
      <c r="MT48" s="5">
        <v>1345.354</v>
      </c>
      <c r="MU48" s="5">
        <v>1343.3009999999999</v>
      </c>
      <c r="MV48" s="5">
        <v>1341.1579999999999</v>
      </c>
      <c r="MW48" s="5">
        <v>1338.905</v>
      </c>
      <c r="MX48" s="5">
        <v>1336.57</v>
      </c>
      <c r="MY48" s="5">
        <v>1334.154</v>
      </c>
      <c r="MZ48" s="5">
        <v>1331.6559999999999</v>
      </c>
      <c r="NA48" s="16">
        <v>3.4060000000000001</v>
      </c>
      <c r="NB48" s="16">
        <v>6.5460000000000003</v>
      </c>
      <c r="NC48" s="16">
        <v>1.3109999999999999</v>
      </c>
      <c r="ND48" s="16">
        <v>2.5910000000000002</v>
      </c>
      <c r="NE48" s="16">
        <v>1.7509999999999999</v>
      </c>
      <c r="NF48" s="16">
        <v>1.4039999999999999</v>
      </c>
      <c r="NG48" s="16">
        <v>1.6839999999999999</v>
      </c>
      <c r="NH48" s="16">
        <v>1.5569999999999999</v>
      </c>
      <c r="NI48" s="16">
        <v>1.3320000000000001</v>
      </c>
      <c r="NJ48" s="16">
        <v>1.117</v>
      </c>
      <c r="NK48" s="16">
        <v>0.93200000000000005</v>
      </c>
      <c r="NL48" s="16">
        <v>0.78700000000000003</v>
      </c>
      <c r="NM48" s="16">
        <v>0.67500000000000004</v>
      </c>
      <c r="NN48" s="16">
        <v>0.57499999999999996</v>
      </c>
      <c r="NO48" s="16">
        <v>0.45100000000000001</v>
      </c>
      <c r="NP48" s="16">
        <v>0.313</v>
      </c>
      <c r="NQ48" s="16">
        <v>0.186</v>
      </c>
      <c r="NR48" s="16">
        <v>8.4000000000000005E-2</v>
      </c>
      <c r="NS48" s="16">
        <v>1.6E-2</v>
      </c>
      <c r="NT48" s="16">
        <v>-2.5999999999999999E-2</v>
      </c>
      <c r="NU48" s="16">
        <v>-6.0999999999999999E-2</v>
      </c>
      <c r="NV48" s="16">
        <v>-9.9000000000000005E-2</v>
      </c>
      <c r="NW48" s="16">
        <v>-0.13800000000000001</v>
      </c>
      <c r="NX48" s="182">
        <v>-0.17399999999999999</v>
      </c>
      <c r="NY48" s="16">
        <v>53.15</v>
      </c>
      <c r="NZ48" s="16">
        <v>54.61</v>
      </c>
      <c r="OA48" s="16">
        <v>55.42</v>
      </c>
      <c r="OB48" s="16">
        <v>55.39</v>
      </c>
      <c r="OC48" s="16">
        <v>55.85</v>
      </c>
      <c r="OD48" s="16">
        <v>57.6</v>
      </c>
      <c r="OE48" s="16">
        <v>60.04</v>
      </c>
      <c r="OF48" s="16">
        <v>64.58</v>
      </c>
      <c r="OG48" s="16">
        <v>65.84</v>
      </c>
      <c r="OH48" s="16">
        <v>66.95</v>
      </c>
      <c r="OI48" s="16">
        <v>67.92</v>
      </c>
      <c r="OJ48" s="16">
        <v>68.77</v>
      </c>
      <c r="OK48" s="16">
        <v>69.55</v>
      </c>
      <c r="OL48" s="16">
        <v>70.3</v>
      </c>
      <c r="OM48" s="16">
        <v>71.05</v>
      </c>
      <c r="ON48" s="16">
        <v>71.78</v>
      </c>
      <c r="OO48" s="16">
        <v>72.540000000000006</v>
      </c>
      <c r="OP48" s="16">
        <v>73.3</v>
      </c>
      <c r="OQ48" s="16">
        <v>74.08</v>
      </c>
      <c r="OR48" s="16">
        <v>74.87</v>
      </c>
      <c r="OS48" s="16">
        <v>75.680000000000007</v>
      </c>
      <c r="OT48" s="16">
        <v>76.5</v>
      </c>
      <c r="OU48" s="16">
        <v>77.36</v>
      </c>
      <c r="OV48" s="16">
        <v>78.19</v>
      </c>
      <c r="OW48" s="16">
        <v>56.24</v>
      </c>
      <c r="OX48" s="16">
        <v>57.66</v>
      </c>
      <c r="OY48" s="16">
        <v>58.67</v>
      </c>
      <c r="OZ48" s="16">
        <v>58.71</v>
      </c>
      <c r="PA48" s="16">
        <v>58.78</v>
      </c>
      <c r="PB48" s="16">
        <v>60.54</v>
      </c>
      <c r="PC48" s="16">
        <v>63.24</v>
      </c>
      <c r="PD48" s="16">
        <v>68.739999999999995</v>
      </c>
      <c r="PE48" s="16">
        <v>70.16</v>
      </c>
      <c r="PF48" s="16">
        <v>71.430000000000007</v>
      </c>
      <c r="PG48" s="16">
        <v>72.569999999999993</v>
      </c>
      <c r="PH48" s="16">
        <v>73.599999999999994</v>
      </c>
      <c r="PI48" s="16">
        <v>74.540000000000006</v>
      </c>
      <c r="PJ48" s="16">
        <v>75.41</v>
      </c>
      <c r="PK48" s="16">
        <v>76.22</v>
      </c>
      <c r="PL48" s="16">
        <v>76.98</v>
      </c>
      <c r="PM48" s="16">
        <v>77.72</v>
      </c>
      <c r="PN48" s="16">
        <v>78.400000000000006</v>
      </c>
      <c r="PO48" s="16">
        <v>79.09</v>
      </c>
      <c r="PP48" s="16">
        <v>79.73</v>
      </c>
      <c r="PQ48" s="16">
        <v>80.36</v>
      </c>
      <c r="PR48" s="16">
        <v>81</v>
      </c>
      <c r="PS48" s="16">
        <v>81.599999999999994</v>
      </c>
      <c r="PT48" s="16">
        <v>82.19</v>
      </c>
      <c r="PU48" s="16">
        <v>54.673999999999999</v>
      </c>
      <c r="PV48" s="16">
        <v>56.113</v>
      </c>
      <c r="PW48" s="16">
        <v>57.018999999999998</v>
      </c>
      <c r="PX48" s="16">
        <v>57.02</v>
      </c>
      <c r="PY48" s="16">
        <v>57.292000000000002</v>
      </c>
      <c r="PZ48" s="16">
        <v>59.05</v>
      </c>
      <c r="QA48" s="16">
        <v>61.555</v>
      </c>
      <c r="QB48" s="16">
        <v>66.540000000000006</v>
      </c>
      <c r="QC48" s="16">
        <v>67.872</v>
      </c>
      <c r="QD48" s="16">
        <v>69.055000000000007</v>
      </c>
      <c r="QE48" s="16">
        <v>70.108000000000004</v>
      </c>
      <c r="QF48" s="16">
        <v>71.046000000000006</v>
      </c>
      <c r="QG48" s="16">
        <v>71.906000000000006</v>
      </c>
      <c r="QH48" s="16">
        <v>72.710999999999999</v>
      </c>
      <c r="QI48" s="16">
        <v>73.492999999999995</v>
      </c>
      <c r="QJ48" s="16">
        <v>74.239000000000004</v>
      </c>
      <c r="QK48" s="16">
        <v>75</v>
      </c>
      <c r="QL48" s="16">
        <v>75.734999999999999</v>
      </c>
      <c r="QM48" s="16">
        <v>76.478999999999999</v>
      </c>
      <c r="QN48" s="16">
        <v>77.209999999999994</v>
      </c>
      <c r="QO48" s="16">
        <v>77.953000000000003</v>
      </c>
      <c r="QP48" s="16">
        <v>78.7</v>
      </c>
      <c r="QQ48" s="16">
        <v>79.447999999999993</v>
      </c>
      <c r="QR48" s="16">
        <v>80.179000000000002</v>
      </c>
      <c r="QS48" s="5">
        <v>87.376000000000005</v>
      </c>
      <c r="QT48" s="5">
        <v>81.197999999999993</v>
      </c>
      <c r="QU48" s="5">
        <v>76.097999999999999</v>
      </c>
      <c r="QV48" s="5">
        <v>71.751000000000005</v>
      </c>
      <c r="QW48" s="5">
        <v>68.094999999999999</v>
      </c>
      <c r="QX48" s="5">
        <v>63.415999999999997</v>
      </c>
      <c r="QY48" s="5">
        <v>55.668999999999997</v>
      </c>
      <c r="QZ48" s="5">
        <v>33.360999999999997</v>
      </c>
      <c r="RA48" s="5">
        <v>28.966000000000001</v>
      </c>
      <c r="RB48" s="5">
        <v>24.5</v>
      </c>
      <c r="RC48" s="5">
        <v>21.27</v>
      </c>
      <c r="RD48" s="5">
        <v>18.736999999999998</v>
      </c>
      <c r="RE48" s="5">
        <v>16.72</v>
      </c>
      <c r="RF48" s="5">
        <v>15.092000000000001</v>
      </c>
      <c r="RG48" s="5">
        <v>13.727</v>
      </c>
      <c r="RH48" s="5">
        <v>12.590999999999999</v>
      </c>
      <c r="RI48" s="5">
        <v>11.568</v>
      </c>
      <c r="RJ48" s="5">
        <v>10.754</v>
      </c>
      <c r="RK48" s="5">
        <v>10.023</v>
      </c>
      <c r="RL48" s="5">
        <v>9.39</v>
      </c>
      <c r="RM48" s="5">
        <v>8.8439999999999994</v>
      </c>
      <c r="RN48" s="5">
        <v>8.3550000000000004</v>
      </c>
      <c r="RO48" s="5">
        <v>7.9059999999999997</v>
      </c>
      <c r="RP48" s="5">
        <v>7.5279999999999996</v>
      </c>
      <c r="RQ48" s="5">
        <v>140.47</v>
      </c>
      <c r="RR48" s="5">
        <v>129.429</v>
      </c>
      <c r="RS48" s="5">
        <v>119.92100000000001</v>
      </c>
      <c r="RT48" s="5">
        <v>112.01300000000001</v>
      </c>
      <c r="RU48" s="5">
        <v>105.509</v>
      </c>
      <c r="RV48" s="5">
        <v>97.48</v>
      </c>
      <c r="RW48" s="5">
        <v>83.882999999999996</v>
      </c>
      <c r="RX48" s="5">
        <v>50.9</v>
      </c>
      <c r="RY48" s="5">
        <v>43.832999999999998</v>
      </c>
      <c r="RZ48" s="5">
        <v>37.170999999999999</v>
      </c>
      <c r="SA48" s="5">
        <v>32.081000000000003</v>
      </c>
      <c r="SB48" s="5">
        <v>28.085000000000001</v>
      </c>
      <c r="SC48" s="5">
        <v>24.864999999999998</v>
      </c>
      <c r="SD48" s="5">
        <v>22.248000000000001</v>
      </c>
      <c r="SE48" s="5">
        <v>20.058</v>
      </c>
      <c r="SF48" s="5">
        <v>18.225000000000001</v>
      </c>
      <c r="SG48" s="5">
        <v>16.577000000000002</v>
      </c>
      <c r="SH48" s="5">
        <v>15.268000000000001</v>
      </c>
      <c r="SI48" s="5">
        <v>14.097</v>
      </c>
      <c r="SJ48" s="5">
        <v>13.082000000000001</v>
      </c>
      <c r="SK48" s="5">
        <v>12.215999999999999</v>
      </c>
      <c r="SL48" s="5">
        <v>11.446999999999999</v>
      </c>
      <c r="SM48" s="5">
        <v>10.752000000000001</v>
      </c>
      <c r="SN48" s="5">
        <v>10.169</v>
      </c>
      <c r="SO48" s="16">
        <v>6.45</v>
      </c>
      <c r="SP48" s="16">
        <v>6.181</v>
      </c>
      <c r="SQ48" s="16">
        <v>5.85</v>
      </c>
      <c r="SR48" s="16">
        <v>4.8120000000000003</v>
      </c>
      <c r="SS48" s="16">
        <v>4.21</v>
      </c>
      <c r="ST48" s="16">
        <v>3.55</v>
      </c>
      <c r="SU48" s="16">
        <v>3.1</v>
      </c>
      <c r="SV48" s="16">
        <v>2.7576999999999998</v>
      </c>
      <c r="SW48" s="16">
        <v>2.5222000000000002</v>
      </c>
      <c r="SX48" s="16">
        <v>2.3439999999999999</v>
      </c>
      <c r="SY48" s="16">
        <v>2.2008000000000001</v>
      </c>
      <c r="SZ48" s="16">
        <v>2.0836000000000001</v>
      </c>
      <c r="TA48" s="16">
        <v>1.9884999999999999</v>
      </c>
      <c r="TB48" s="16">
        <v>1.9165000000000001</v>
      </c>
      <c r="TC48" s="16">
        <v>1.8535999999999999</v>
      </c>
      <c r="TD48" s="16">
        <v>1.8090999999999999</v>
      </c>
      <c r="TE48" s="16">
        <v>1.7786999999999999</v>
      </c>
      <c r="TF48" s="16">
        <v>1.7544</v>
      </c>
      <c r="TG48" s="16">
        <v>1.7377</v>
      </c>
      <c r="TH48" s="16">
        <v>1.7318</v>
      </c>
      <c r="TI48" s="16">
        <v>1.7242999999999999</v>
      </c>
      <c r="TJ48" s="16">
        <v>1.7193000000000001</v>
      </c>
      <c r="TK48" s="16">
        <v>1.7204999999999999</v>
      </c>
      <c r="TL48" s="16">
        <v>1.7250000000000001</v>
      </c>
      <c r="TM48" s="5">
        <v>67.686000000000007</v>
      </c>
      <c r="TN48" s="5">
        <v>99.106999999999999</v>
      </c>
      <c r="TO48" s="5">
        <v>73.210999999999999</v>
      </c>
      <c r="TP48" s="5">
        <v>110.51</v>
      </c>
      <c r="TQ48" s="5">
        <v>8.4459999999999997</v>
      </c>
      <c r="TR48" s="5">
        <v>73.168000000000006</v>
      </c>
      <c r="TS48" s="5">
        <v>118.754</v>
      </c>
      <c r="TT48" s="5">
        <v>88.016999999999996</v>
      </c>
      <c r="TU48" s="5">
        <v>134.97</v>
      </c>
      <c r="TV48" s="5">
        <v>10.699</v>
      </c>
      <c r="TW48" s="5">
        <v>107.065</v>
      </c>
      <c r="TX48" s="5">
        <v>158.678</v>
      </c>
      <c r="TY48" s="5">
        <v>116.014</v>
      </c>
      <c r="TZ48" s="5">
        <v>193.363</v>
      </c>
      <c r="UA48" s="5">
        <v>15.273</v>
      </c>
      <c r="UB48" s="5">
        <v>99.834999999999994</v>
      </c>
      <c r="UC48" s="5">
        <v>172.25800000000001</v>
      </c>
      <c r="UD48" s="5">
        <v>126.67100000000001</v>
      </c>
      <c r="UE48" s="5">
        <v>213.953</v>
      </c>
      <c r="UF48" s="5">
        <v>17.667999999999999</v>
      </c>
      <c r="UG48" s="5">
        <v>102.509</v>
      </c>
      <c r="UH48" s="5">
        <v>191.524</v>
      </c>
      <c r="UI48" s="5">
        <v>146.86699999999999</v>
      </c>
      <c r="UJ48" s="5">
        <v>255.096</v>
      </c>
      <c r="UK48" s="5">
        <v>21.581</v>
      </c>
      <c r="UL48" s="5">
        <v>102.907</v>
      </c>
      <c r="UM48" s="5">
        <v>193.75</v>
      </c>
      <c r="UN48" s="5">
        <v>166.10499999999999</v>
      </c>
      <c r="UO48" s="5">
        <v>294.63299999999998</v>
      </c>
      <c r="UP48" s="5">
        <v>25.853000000000002</v>
      </c>
      <c r="UQ48" s="5">
        <v>91.278000000000006</v>
      </c>
      <c r="UR48" s="5">
        <v>182.32300000000001</v>
      </c>
      <c r="US48" s="5">
        <v>174.81899999999999</v>
      </c>
      <c r="UT48" s="5">
        <v>359.64800000000002</v>
      </c>
      <c r="UU48" s="5">
        <v>32.125999999999998</v>
      </c>
      <c r="UV48" s="5">
        <v>99.272000000000006</v>
      </c>
      <c r="UW48" s="5">
        <v>180.024</v>
      </c>
      <c r="UX48" s="5">
        <v>177.52</v>
      </c>
      <c r="UY48" s="5">
        <v>417.74099999999999</v>
      </c>
      <c r="UZ48" s="5">
        <v>39.441000000000003</v>
      </c>
      <c r="VA48" s="5">
        <v>99.162000000000006</v>
      </c>
      <c r="VB48" s="5">
        <v>186.49100000000001</v>
      </c>
      <c r="VC48" s="5">
        <v>180.98500000000001</v>
      </c>
      <c r="VD48" s="5">
        <v>474.863</v>
      </c>
      <c r="VE48" s="5">
        <v>46.500999999999998</v>
      </c>
      <c r="VF48" s="5">
        <v>96.228999999999999</v>
      </c>
      <c r="VG48" s="5">
        <v>195.48500000000001</v>
      </c>
      <c r="VH48" s="5">
        <v>179.40299999999999</v>
      </c>
      <c r="VI48" s="5">
        <v>527.82100000000003</v>
      </c>
      <c r="VJ48" s="5">
        <v>57.12</v>
      </c>
      <c r="VK48" s="5">
        <v>92.289000000000001</v>
      </c>
      <c r="VL48" s="5">
        <v>192.96299999999999</v>
      </c>
      <c r="VM48" s="5">
        <v>186.13300000000001</v>
      </c>
      <c r="VN48" s="5">
        <v>573.82399999999996</v>
      </c>
      <c r="VO48" s="5">
        <v>71.504000000000005</v>
      </c>
      <c r="VP48" s="5">
        <v>88.873000000000005</v>
      </c>
      <c r="VQ48" s="5">
        <v>186.57599999999999</v>
      </c>
      <c r="VR48" s="5">
        <v>195.31800000000001</v>
      </c>
      <c r="VS48" s="5">
        <v>612.39300000000003</v>
      </c>
      <c r="VT48" s="5">
        <v>86.822999999999993</v>
      </c>
      <c r="VU48" s="5">
        <v>87.126999999999995</v>
      </c>
      <c r="VV48" s="5">
        <v>179.607</v>
      </c>
      <c r="VW48" s="5">
        <v>193.04599999999999</v>
      </c>
      <c r="VX48" s="5">
        <v>650.423</v>
      </c>
      <c r="VY48" s="5">
        <v>106.73</v>
      </c>
      <c r="VZ48" s="5">
        <v>87.058000000000007</v>
      </c>
      <c r="WA48" s="5">
        <v>174.733</v>
      </c>
      <c r="WB48" s="5">
        <v>186.88800000000001</v>
      </c>
      <c r="WC48" s="5">
        <v>678.77</v>
      </c>
      <c r="WD48" s="5">
        <v>131.23500000000001</v>
      </c>
      <c r="WE48" s="5">
        <v>87.531000000000006</v>
      </c>
      <c r="WF48" s="5">
        <v>173.119</v>
      </c>
      <c r="WG48" s="5">
        <v>180.11199999999999</v>
      </c>
      <c r="WH48" s="5">
        <v>697.44500000000005</v>
      </c>
      <c r="WI48" s="5">
        <v>157.161</v>
      </c>
      <c r="WJ48" s="25">
        <v>18.8561399598841</v>
      </c>
      <c r="WK48" s="25">
        <v>27.6094829507466</v>
      </c>
      <c r="WL48" s="25">
        <v>20.395308669489602</v>
      </c>
      <c r="WM48" s="25">
        <v>51.181468687318898</v>
      </c>
      <c r="WN48" s="25">
        <v>30.7861600178293</v>
      </c>
      <c r="WO48" s="25">
        <v>3.8798194784934301</v>
      </c>
      <c r="WP48" s="25">
        <v>2.3529084020503701</v>
      </c>
      <c r="WQ48" s="25">
        <v>0.21534432805883699</v>
      </c>
      <c r="WR48" s="25">
        <v>17.191406176575601</v>
      </c>
      <c r="WS48" s="25">
        <v>27.9022010864457</v>
      </c>
      <c r="WT48" s="25">
        <v>20.680297362831499</v>
      </c>
      <c r="WU48" s="25">
        <v>52.392577207195401</v>
      </c>
      <c r="WV48" s="25">
        <v>31.712279844363799</v>
      </c>
      <c r="WW48" s="25">
        <v>4.0948478412059899</v>
      </c>
      <c r="WX48" s="25">
        <v>2.51381552978328</v>
      </c>
      <c r="WY48" s="25">
        <v>0.24600101501851501</v>
      </c>
      <c r="WZ48" s="25">
        <v>18.134530727837198</v>
      </c>
      <c r="XA48" s="25">
        <v>26.876673673298999</v>
      </c>
      <c r="XB48" s="25">
        <v>19.650300731885402</v>
      </c>
      <c r="XC48" s="25">
        <v>52.401874683473501</v>
      </c>
      <c r="XD48" s="25">
        <v>32.751573951588199</v>
      </c>
      <c r="XE48" s="25">
        <v>4.1909372231716802</v>
      </c>
      <c r="XF48" s="25">
        <v>2.5869209153902601</v>
      </c>
      <c r="XG48" s="25">
        <v>0.26016568624628</v>
      </c>
      <c r="XH48" s="25">
        <v>15.837147140239701</v>
      </c>
      <c r="XI48" s="25">
        <v>27.3258405577544</v>
      </c>
      <c r="XJ48" s="25">
        <v>20.094228130428199</v>
      </c>
      <c r="XK48" s="25">
        <v>54.0342806380228</v>
      </c>
      <c r="XL48" s="25">
        <v>33.940052507594601</v>
      </c>
      <c r="XM48" s="25">
        <v>4.48075382504343</v>
      </c>
      <c r="XN48" s="25">
        <v>2.8027316639831201</v>
      </c>
      <c r="XO48" s="25">
        <v>0.304099875472925</v>
      </c>
      <c r="XP48" s="25">
        <v>14.285435569980599</v>
      </c>
      <c r="XQ48" s="25">
        <v>26.690376085075201</v>
      </c>
      <c r="XR48" s="25">
        <v>20.467071826438101</v>
      </c>
      <c r="XS48" s="25">
        <v>56.0167062210745</v>
      </c>
      <c r="XT48" s="25">
        <v>35.549634394636399</v>
      </c>
      <c r="XU48" s="25">
        <v>4.7696623498244799</v>
      </c>
      <c r="XV48" s="25">
        <v>3.0074821238696301</v>
      </c>
      <c r="XW48" s="25">
        <v>0.34156613157891103</v>
      </c>
      <c r="XX48" s="25">
        <v>13.138495087124401</v>
      </c>
      <c r="XY48" s="25">
        <v>24.7367372786142</v>
      </c>
      <c r="XZ48" s="25">
        <v>21.207203848589501</v>
      </c>
      <c r="YA48" s="25">
        <v>58.824025085285903</v>
      </c>
      <c r="YB48" s="25">
        <v>37.616821236696403</v>
      </c>
      <c r="YC48" s="25">
        <v>5.2113762180050198</v>
      </c>
      <c r="YD48" s="25">
        <v>3.30074254897555</v>
      </c>
      <c r="YE48" s="25">
        <v>0.39029783670050899</v>
      </c>
      <c r="YF48" s="25">
        <v>10.8639195233482</v>
      </c>
      <c r="YG48" s="25">
        <v>21.700107356158199</v>
      </c>
      <c r="YH48" s="25">
        <v>20.806980292646699</v>
      </c>
      <c r="YI48" s="25">
        <v>63.612332389900402</v>
      </c>
      <c r="YJ48" s="25">
        <v>42.805352097253703</v>
      </c>
      <c r="YK48" s="25">
        <v>6.0633615569737502</v>
      </c>
      <c r="YL48" s="25">
        <v>3.8236407305931701</v>
      </c>
      <c r="YM48" s="25">
        <v>0.46286928971166202</v>
      </c>
      <c r="YN48" s="25">
        <v>10.8612929131136</v>
      </c>
      <c r="YO48" s="25">
        <v>19.696323186702799</v>
      </c>
      <c r="YP48" s="25">
        <v>19.422361974533899</v>
      </c>
      <c r="YQ48" s="25">
        <v>65.127166580233194</v>
      </c>
      <c r="YR48" s="25">
        <v>45.704804605699401</v>
      </c>
      <c r="YS48" s="25">
        <v>6.5155503622546203</v>
      </c>
      <c r="YT48" s="25">
        <v>4.3152173199503698</v>
      </c>
      <c r="YU48" s="25">
        <v>0.53304274188783796</v>
      </c>
      <c r="YV48" s="25">
        <v>10.0366193590701</v>
      </c>
      <c r="YW48" s="25">
        <v>18.875569077795401</v>
      </c>
      <c r="YX48" s="25">
        <v>18.318282756512598</v>
      </c>
      <c r="YY48" s="25">
        <v>66.381242143234502</v>
      </c>
      <c r="YZ48" s="25">
        <v>48.0629593867219</v>
      </c>
      <c r="ZA48" s="25">
        <v>7.3713413535600099</v>
      </c>
      <c r="ZB48" s="25">
        <v>4.7065694198999601</v>
      </c>
      <c r="ZC48" s="25">
        <v>0.623986591120261</v>
      </c>
      <c r="ZD48" s="25">
        <v>9.1120942220976495</v>
      </c>
      <c r="ZE48" s="25">
        <v>18.510820428423401</v>
      </c>
      <c r="ZF48" s="25">
        <v>16.9879874022071</v>
      </c>
      <c r="ZG48" s="25">
        <v>66.968291514291806</v>
      </c>
      <c r="ZH48" s="25">
        <v>49.980304112084802</v>
      </c>
      <c r="ZI48" s="25">
        <v>8.5658174077560094</v>
      </c>
      <c r="ZJ48" s="25">
        <v>5.4087938351870797</v>
      </c>
      <c r="ZK48" s="25">
        <v>0.74247815934352102</v>
      </c>
      <c r="ZL48" s="25">
        <v>8.2643436585765606</v>
      </c>
      <c r="ZM48" s="25">
        <v>17.2795516842734</v>
      </c>
      <c r="ZN48" s="25">
        <v>16.667935270745499</v>
      </c>
      <c r="ZO48" s="25">
        <v>68.053027053504394</v>
      </c>
      <c r="ZP48" s="25">
        <v>51.385091782758899</v>
      </c>
      <c r="ZQ48" s="25">
        <v>9.8008172198228198</v>
      </c>
      <c r="ZR48" s="25">
        <v>6.4030776036457002</v>
      </c>
      <c r="ZS48" s="25">
        <v>0.895037489489242</v>
      </c>
      <c r="ZT48" s="25">
        <v>7.5960932765689799</v>
      </c>
      <c r="ZU48" s="25">
        <v>15.946898373737101</v>
      </c>
      <c r="ZV48" s="25">
        <v>16.694088717528398</v>
      </c>
      <c r="ZW48" s="25">
        <v>69.036131294215394</v>
      </c>
      <c r="ZX48" s="25">
        <v>52.342042576687</v>
      </c>
      <c r="ZY48" s="25">
        <v>11.437089256852399</v>
      </c>
      <c r="ZZ48" s="25">
        <v>7.4208770554785799</v>
      </c>
      <c r="AAA48" s="25">
        <v>1.00095471472662</v>
      </c>
      <c r="AAB48" s="25">
        <v>7.1595560314331204</v>
      </c>
      <c r="AAC48" s="25">
        <v>14.758988374873599</v>
      </c>
      <c r="AAD48" s="25">
        <v>15.863321974176101</v>
      </c>
      <c r="AAE48" s="25">
        <v>69.3110467051185</v>
      </c>
      <c r="AAF48" s="25">
        <v>53.447724730942497</v>
      </c>
      <c r="AAG48" s="25">
        <v>13.4470837753599</v>
      </c>
      <c r="AAH48" s="25">
        <v>8.7704088885747993</v>
      </c>
      <c r="AAI48" s="25">
        <v>1.2363868840766099</v>
      </c>
      <c r="AAJ48" s="25">
        <v>6.91658907239625</v>
      </c>
      <c r="AAK48" s="25">
        <v>13.8821975968551</v>
      </c>
      <c r="AAL48" s="25">
        <v>14.8478887472948</v>
      </c>
      <c r="AAM48" s="25">
        <v>68.774847380279695</v>
      </c>
      <c r="AAN48" s="25">
        <v>53.926958632984899</v>
      </c>
      <c r="AAO48" s="25">
        <v>15.529632536840101</v>
      </c>
      <c r="AAP48" s="25">
        <v>10.426365950468901</v>
      </c>
      <c r="AAQ48" s="25">
        <v>1.57164149222521</v>
      </c>
      <c r="AAR48" s="25">
        <v>6.7572303777768203</v>
      </c>
      <c r="AAS48" s="25">
        <v>13.3644647698569</v>
      </c>
      <c r="AAT48" s="25">
        <v>13.9043113617134</v>
      </c>
      <c r="AAU48" s="25">
        <v>67.745767997974298</v>
      </c>
      <c r="AAV48" s="25">
        <v>53.841456636260901</v>
      </c>
      <c r="AAW48" s="25">
        <v>17.731872332804301</v>
      </c>
      <c r="AAX48" s="25">
        <v>12.132536854392001</v>
      </c>
      <c r="AAY48" s="25">
        <v>1.8918176147627499</v>
      </c>
      <c r="AAZ48" s="5">
        <v>34.197000000000003</v>
      </c>
      <c r="ABA48" s="5">
        <v>26.568000000000001</v>
      </c>
      <c r="ABB48" s="5">
        <v>23.896000000000001</v>
      </c>
      <c r="ABC48" s="5">
        <v>21.853000000000002</v>
      </c>
      <c r="ABD48" s="5">
        <v>16.515999999999998</v>
      </c>
      <c r="ABE48" s="5">
        <v>11.368</v>
      </c>
      <c r="ABF48" s="5">
        <v>10.843999999999999</v>
      </c>
      <c r="ABG48" s="5">
        <v>8.7349999999999994</v>
      </c>
      <c r="ABH48" s="5">
        <v>7.0739999999999998</v>
      </c>
      <c r="ABI48" s="5">
        <v>5.7050000000000001</v>
      </c>
      <c r="ABJ48" s="5">
        <v>4.5170000000000003</v>
      </c>
      <c r="ABK48" s="5">
        <v>3.4790000000000001</v>
      </c>
      <c r="ABL48" s="5">
        <v>2.5710000000000002</v>
      </c>
      <c r="ABM48" s="5">
        <v>1.7749999999999999</v>
      </c>
      <c r="ABN48" s="5">
        <v>1.1020000000000001</v>
      </c>
      <c r="ABO48" s="5">
        <v>0.57799999999999996</v>
      </c>
      <c r="ABP48" s="5">
        <v>0.24399999999999999</v>
      </c>
      <c r="ABQ48" s="5">
        <v>5.7000000000000002E-2</v>
      </c>
      <c r="ABR48" s="5">
        <v>8.9999999999999993E-3</v>
      </c>
      <c r="ABS48" s="5">
        <v>0</v>
      </c>
      <c r="ABT48" s="5">
        <v>0</v>
      </c>
      <c r="ABU48" s="5">
        <v>50.198</v>
      </c>
      <c r="ABV48" s="5">
        <v>49.542000000000002</v>
      </c>
      <c r="ABW48" s="5">
        <v>48.619</v>
      </c>
      <c r="ABX48" s="5">
        <v>49.783000000000001</v>
      </c>
      <c r="ABY48" s="5">
        <v>48.91</v>
      </c>
      <c r="ABZ48" s="5">
        <v>46.883000000000003</v>
      </c>
      <c r="ACA48" s="5">
        <v>45.167999999999999</v>
      </c>
      <c r="ACB48" s="5">
        <v>38.975000000000001</v>
      </c>
      <c r="ACC48" s="5">
        <v>35.331000000000003</v>
      </c>
      <c r="ACD48" s="5">
        <v>29.285</v>
      </c>
      <c r="ACE48" s="5">
        <v>21.800999999999998</v>
      </c>
      <c r="ACF48" s="5">
        <v>18.652999999999999</v>
      </c>
      <c r="ACG48" s="5">
        <v>13.473000000000001</v>
      </c>
      <c r="ACH48" s="5">
        <v>8.8059999999999992</v>
      </c>
      <c r="ACI48" s="5">
        <v>6.8259999999999996</v>
      </c>
      <c r="ACJ48" s="5">
        <v>3.9969999999999999</v>
      </c>
      <c r="ACK48" s="5">
        <v>1.8919999999999999</v>
      </c>
      <c r="ACL48" s="5">
        <v>0.68</v>
      </c>
      <c r="ACM48" s="5">
        <v>0.153</v>
      </c>
      <c r="ACN48" s="5">
        <v>1.7000000000000001E-2</v>
      </c>
      <c r="ACO48" s="5">
        <v>1E-3</v>
      </c>
      <c r="ACP48" s="5">
        <v>46.725000000000001</v>
      </c>
      <c r="ACQ48" s="5">
        <v>48.161000000000001</v>
      </c>
      <c r="ACR48" s="5">
        <v>49.250999999999998</v>
      </c>
      <c r="ACS48" s="5">
        <v>49.145000000000003</v>
      </c>
      <c r="ACT48" s="5">
        <v>48.484000000000002</v>
      </c>
      <c r="ACU48" s="5">
        <v>49.515999999999998</v>
      </c>
      <c r="ACV48" s="5">
        <v>48.326999999999998</v>
      </c>
      <c r="ACW48" s="5">
        <v>45.872</v>
      </c>
      <c r="ACX48" s="5">
        <v>43.615000000000002</v>
      </c>
      <c r="ACY48" s="5">
        <v>37.115000000000002</v>
      </c>
      <c r="ACZ48" s="5">
        <v>33.052</v>
      </c>
      <c r="ADA48" s="5">
        <v>26.739000000000001</v>
      </c>
      <c r="ADB48" s="5">
        <v>19.175999999999998</v>
      </c>
      <c r="ADC48" s="5">
        <v>15.348000000000001</v>
      </c>
      <c r="ADD48" s="5">
        <v>9.91</v>
      </c>
      <c r="ADE48" s="5">
        <v>5.391</v>
      </c>
      <c r="ADF48" s="5">
        <v>3.0910000000000002</v>
      </c>
      <c r="ADG48" s="5">
        <v>1.117</v>
      </c>
      <c r="ADH48" s="5">
        <v>0.25700000000000001</v>
      </c>
      <c r="ADI48" s="5">
        <v>3.4000000000000002E-2</v>
      </c>
      <c r="ADJ48" s="5">
        <v>2E-3</v>
      </c>
      <c r="ADK48" s="5">
        <v>44.359000000000002</v>
      </c>
      <c r="ADL48" s="5">
        <v>43.820999999999998</v>
      </c>
      <c r="ADM48" s="5">
        <v>43.656999999999996</v>
      </c>
      <c r="ADN48" s="5">
        <v>44.491</v>
      </c>
      <c r="ADO48" s="5">
        <v>46.18</v>
      </c>
      <c r="ADP48" s="5">
        <v>47.948</v>
      </c>
      <c r="ADQ48" s="5">
        <v>48.957999999999998</v>
      </c>
      <c r="ADR48" s="5">
        <v>48.353000000000002</v>
      </c>
      <c r="ADS48" s="5">
        <v>46.884999999999998</v>
      </c>
      <c r="ADT48" s="5">
        <v>46.817</v>
      </c>
      <c r="ADU48" s="5">
        <v>44.429000000000002</v>
      </c>
      <c r="ADV48" s="5">
        <v>40.689</v>
      </c>
      <c r="ADW48" s="5">
        <v>36.756999999999998</v>
      </c>
      <c r="ADX48" s="5">
        <v>28.783000000000001</v>
      </c>
      <c r="ADY48" s="5">
        <v>22.341000000000001</v>
      </c>
      <c r="ADZ48" s="5">
        <v>14.356999999999999</v>
      </c>
      <c r="AEA48" s="5">
        <v>7.016</v>
      </c>
      <c r="AEB48" s="5">
        <v>3.0059999999999998</v>
      </c>
      <c r="AEC48" s="5">
        <v>0.73199999999999998</v>
      </c>
      <c r="AED48" s="5">
        <v>9.4E-2</v>
      </c>
      <c r="AEE48" s="5">
        <v>8.0000000000000002E-3</v>
      </c>
      <c r="AEF48" s="5">
        <v>33.488999999999997</v>
      </c>
      <c r="AEG48" s="5">
        <v>26.18</v>
      </c>
      <c r="AEH48" s="5">
        <v>22.463000000000001</v>
      </c>
      <c r="AEI48" s="5">
        <v>19.425000000000001</v>
      </c>
      <c r="AEJ48" s="5">
        <v>15.417</v>
      </c>
      <c r="AEK48" s="5">
        <v>11.933999999999999</v>
      </c>
      <c r="AEL48" s="5">
        <v>10.896000000000001</v>
      </c>
      <c r="AEM48" s="5">
        <v>8.8209999999999997</v>
      </c>
      <c r="AEN48" s="5">
        <v>7.194</v>
      </c>
      <c r="AEO48" s="5">
        <v>5.89</v>
      </c>
      <c r="AEP48" s="5">
        <v>4.7750000000000004</v>
      </c>
      <c r="AEQ48" s="5">
        <v>3.7970000000000002</v>
      </c>
      <c r="AER48" s="5">
        <v>2.91</v>
      </c>
      <c r="AES48" s="5">
        <v>2.0920000000000001</v>
      </c>
      <c r="AET48" s="5">
        <v>1.3640000000000001</v>
      </c>
      <c r="AEU48" s="5">
        <v>0.76200000000000001</v>
      </c>
      <c r="AEV48" s="5">
        <v>0.35399999999999998</v>
      </c>
      <c r="AEW48" s="5">
        <v>9.1999999999999998E-2</v>
      </c>
      <c r="AEX48" s="5">
        <v>1.4999999999999999E-2</v>
      </c>
      <c r="AEY48" s="5">
        <v>2E-3</v>
      </c>
      <c r="AEZ48" s="5">
        <v>0</v>
      </c>
      <c r="AFA48" s="5">
        <v>48.963999999999999</v>
      </c>
      <c r="AFB48" s="5">
        <v>48.405999999999999</v>
      </c>
      <c r="AFC48" s="5">
        <v>39.923999999999999</v>
      </c>
      <c r="AFD48" s="5">
        <v>40.994</v>
      </c>
      <c r="AFE48" s="5">
        <v>41.298000000000002</v>
      </c>
      <c r="AFF48" s="5">
        <v>40.237000000000002</v>
      </c>
      <c r="AFG48" s="5">
        <v>41.122999999999998</v>
      </c>
      <c r="AFH48" s="5">
        <v>37.15</v>
      </c>
      <c r="AFI48" s="5">
        <v>31.456</v>
      </c>
      <c r="AFJ48" s="5">
        <v>24.85</v>
      </c>
      <c r="AFK48" s="5">
        <v>20.599</v>
      </c>
      <c r="AFL48" s="5">
        <v>17.024000000000001</v>
      </c>
      <c r="AFM48" s="5">
        <v>12.855</v>
      </c>
      <c r="AFN48" s="5">
        <v>9.1999999999999993</v>
      </c>
      <c r="AFO48" s="5">
        <v>7.1109999999999998</v>
      </c>
      <c r="AFP48" s="5">
        <v>4.3959999999999999</v>
      </c>
      <c r="AFQ48" s="5">
        <v>2.2730000000000001</v>
      </c>
      <c r="AFR48" s="5">
        <v>0.88300000000000001</v>
      </c>
      <c r="AFS48" s="5">
        <v>0.22900000000000001</v>
      </c>
      <c r="AFT48" s="5">
        <v>3.4000000000000002E-2</v>
      </c>
      <c r="AFU48" s="5">
        <v>3.0000000000000001E-3</v>
      </c>
      <c r="AFV48" s="5">
        <v>45.564</v>
      </c>
      <c r="AFW48" s="5">
        <v>47.183</v>
      </c>
      <c r="AFX48" s="5">
        <v>48.368000000000002</v>
      </c>
      <c r="AFY48" s="5">
        <v>48.265999999999998</v>
      </c>
      <c r="AFZ48" s="5">
        <v>40.238</v>
      </c>
      <c r="AGA48" s="5">
        <v>41.332999999999998</v>
      </c>
      <c r="AGB48" s="5">
        <v>41.3</v>
      </c>
      <c r="AGC48" s="5">
        <v>39.773000000000003</v>
      </c>
      <c r="AGD48" s="5">
        <v>40.109000000000002</v>
      </c>
      <c r="AGE48" s="5">
        <v>35.829000000000001</v>
      </c>
      <c r="AGF48" s="5">
        <v>29.995999999999999</v>
      </c>
      <c r="AGG48" s="5">
        <v>23.305</v>
      </c>
      <c r="AGH48" s="5">
        <v>18.766999999999999</v>
      </c>
      <c r="AGI48" s="5">
        <v>14.691000000000001</v>
      </c>
      <c r="AGJ48" s="5">
        <v>10.061999999999999</v>
      </c>
      <c r="AGK48" s="5">
        <v>6.1070000000000002</v>
      </c>
      <c r="AGL48" s="5">
        <v>3.593</v>
      </c>
      <c r="AGM48" s="5">
        <v>1.4370000000000001</v>
      </c>
      <c r="AGN48" s="5">
        <v>0.39300000000000002</v>
      </c>
      <c r="AGO48" s="5">
        <v>6.5000000000000002E-2</v>
      </c>
      <c r="AGP48" s="5">
        <v>6.0000000000000001E-3</v>
      </c>
      <c r="AGQ48" s="5">
        <v>43.171999999999997</v>
      </c>
      <c r="AGR48" s="5">
        <v>42.837000000000003</v>
      </c>
      <c r="AGS48" s="5">
        <v>42.804000000000002</v>
      </c>
      <c r="AGT48" s="5">
        <v>43.771999999999998</v>
      </c>
      <c r="AGU48" s="5">
        <v>45.668999999999997</v>
      </c>
      <c r="AGV48" s="5">
        <v>47.661999999999999</v>
      </c>
      <c r="AGW48" s="5">
        <v>48.892000000000003</v>
      </c>
      <c r="AGX48" s="5">
        <v>48.396999999999998</v>
      </c>
      <c r="AGY48" s="5">
        <v>39.86</v>
      </c>
      <c r="AGZ48" s="5">
        <v>40.082999999999998</v>
      </c>
      <c r="AHA48" s="5">
        <v>39.17</v>
      </c>
      <c r="AHB48" s="5">
        <v>36.770000000000003</v>
      </c>
      <c r="AHC48" s="5">
        <v>35.774999999999999</v>
      </c>
      <c r="AHD48" s="5">
        <v>30.068000000000001</v>
      </c>
      <c r="AHE48" s="5">
        <v>22.588000000000001</v>
      </c>
      <c r="AHF48" s="5">
        <v>14.518000000000001</v>
      </c>
      <c r="AHG48" s="5">
        <v>8.4339999999999993</v>
      </c>
      <c r="AHH48" s="5">
        <v>3.8479999999999999</v>
      </c>
      <c r="AHI48" s="5">
        <v>1.141</v>
      </c>
      <c r="AHJ48" s="5">
        <v>0.20399999999999999</v>
      </c>
      <c r="AHK48" s="5">
        <v>2.3E-2</v>
      </c>
      <c r="AHL48" s="5">
        <v>41.277999999999999</v>
      </c>
      <c r="AHM48" s="5">
        <v>31.933</v>
      </c>
      <c r="AHN48" s="5">
        <v>23.302</v>
      </c>
      <c r="AHO48" s="5">
        <v>90.777000000000001</v>
      </c>
      <c r="AHP48" s="5">
        <v>90.207999999999998</v>
      </c>
      <c r="AHQ48" s="5">
        <v>87.12</v>
      </c>
      <c r="AHR48" s="5">
        <v>97.411000000000001</v>
      </c>
      <c r="AHS48" s="5">
        <v>88.721999999999994</v>
      </c>
      <c r="AHT48" s="5">
        <v>90.849000000000004</v>
      </c>
      <c r="AHU48" s="5">
        <v>88.263000000000005</v>
      </c>
      <c r="AHV48" s="5">
        <v>91.849000000000004</v>
      </c>
      <c r="AHW48" s="5">
        <v>95.61</v>
      </c>
      <c r="AHX48" s="25">
        <v>3.49885138717088</v>
      </c>
      <c r="AHY48" s="25">
        <v>2.07909966425163</v>
      </c>
      <c r="AHZ48" s="25">
        <v>0.17118748895564601</v>
      </c>
      <c r="AIA48" s="25">
        <v>6.9066442129277297</v>
      </c>
      <c r="AIB48" s="25">
        <v>4.3106554423662704</v>
      </c>
      <c r="AIC48" s="25">
        <v>0.52852350609738497</v>
      </c>
      <c r="AID48" s="25">
        <v>9.3612577714671694</v>
      </c>
      <c r="AIE48" s="25">
        <v>6.0569195351594303</v>
      </c>
      <c r="AIF48" s="25">
        <v>0.77559586992183704</v>
      </c>
      <c r="AIG48" s="25">
        <v>17.143740686786501</v>
      </c>
      <c r="AIH48" s="25">
        <v>11.571805160373</v>
      </c>
      <c r="AII48" s="25">
        <v>1.64564387939019</v>
      </c>
      <c r="AIJ48" s="25">
        <v>4.2676756319150799</v>
      </c>
      <c r="AIK48" s="25">
        <v>2.63166771611046</v>
      </c>
      <c r="AIL48" s="25">
        <v>0.26029954124314097</v>
      </c>
      <c r="AIM48" s="25">
        <v>7.8855629636105098</v>
      </c>
      <c r="AIN48" s="25">
        <v>5.1446773942504302</v>
      </c>
      <c r="AIO48" s="25">
        <v>0.72962352534812802</v>
      </c>
      <c r="AIP48" s="25">
        <v>10.2763872964382</v>
      </c>
      <c r="AIQ48" s="25">
        <v>6.7775944517464097</v>
      </c>
      <c r="AIR48" s="25">
        <v>1.0242642877783701</v>
      </c>
      <c r="AIS48" s="25">
        <v>18.342203002421002</v>
      </c>
      <c r="AIT48" s="25">
        <v>12.7144333610724</v>
      </c>
      <c r="AIU48" s="25">
        <v>2.1472831755250601</v>
      </c>
      <c r="AIV48" s="31">
        <v>51.224193548387099</v>
      </c>
      <c r="AIW48" s="25">
        <v>53.268288477289403</v>
      </c>
      <c r="AIX48" s="25">
        <v>54.325991821507998</v>
      </c>
      <c r="AIY48" s="25">
        <v>54.340905928193699</v>
      </c>
      <c r="AIZ48" s="25">
        <v>52.188372937831197</v>
      </c>
      <c r="AJA48" s="26">
        <v>50.6162541206279</v>
      </c>
      <c r="AJB48" s="25">
        <v>95.220252526842799</v>
      </c>
      <c r="AJC48" s="25">
        <v>87.728952550511195</v>
      </c>
      <c r="AJD48" s="25">
        <v>84.073951799273701</v>
      </c>
      <c r="AJE48" s="25">
        <v>84.023431873109402</v>
      </c>
      <c r="AJF48" s="25">
        <v>91.613561356135605</v>
      </c>
      <c r="AJG48" s="25">
        <v>97.564995152903904</v>
      </c>
      <c r="AJH48" s="25">
        <v>95.383216943082203</v>
      </c>
      <c r="AJI48" s="25">
        <v>90.866732141335604</v>
      </c>
      <c r="AJJ48" s="25">
        <v>90.832867343079798</v>
      </c>
      <c r="AJK48" s="25">
        <v>85.067699281318994</v>
      </c>
      <c r="AJL48" s="25">
        <v>78.518172070563693</v>
      </c>
      <c r="AJM48" s="25">
        <v>69.998567515594502</v>
      </c>
      <c r="AJN48" s="25">
        <v>57.2022220268043</v>
      </c>
      <c r="AJO48" s="25">
        <v>53.545755559326103</v>
      </c>
      <c r="AJP48" s="25">
        <v>50.644966516631897</v>
      </c>
      <c r="AJQ48" s="25">
        <v>49.324400755630499</v>
      </c>
      <c r="AJR48" s="25">
        <v>46.944235002769901</v>
      </c>
      <c r="AJS48" s="25">
        <v>44.851685813366402</v>
      </c>
      <c r="AJT48" s="25">
        <v>44.277145929488803</v>
      </c>
      <c r="AJU48" s="25">
        <v>45.401994783159203</v>
      </c>
      <c r="AJV48" s="25">
        <v>47.610696513161002</v>
      </c>
      <c r="AJW48" s="25">
        <v>50.524873553189501</v>
      </c>
      <c r="AJX48" s="25">
        <v>52.504521328431998</v>
      </c>
      <c r="AJY48" s="25">
        <v>53.8925500085533</v>
      </c>
      <c r="AJZ48" s="25">
        <v>54.8812014845983</v>
      </c>
      <c r="AKA48" s="25">
        <v>55.601829531686803</v>
      </c>
      <c r="AKB48" s="25">
        <v>57.989700875796402</v>
      </c>
      <c r="AKC48" s="25">
        <v>60.6862179517491</v>
      </c>
      <c r="AKD48" s="25">
        <v>63.025579772417998</v>
      </c>
      <c r="AKE48" s="25">
        <v>64.622036272458899</v>
      </c>
      <c r="AKF48" s="25">
        <v>65.642041157505105</v>
      </c>
      <c r="AKG48" s="25">
        <v>90.786028815432104</v>
      </c>
      <c r="AKH48" s="25">
        <v>86.0686945875768</v>
      </c>
      <c r="AKI48" s="25">
        <v>85.896171984342701</v>
      </c>
      <c r="AKJ48" s="25">
        <v>79.880748273756396</v>
      </c>
      <c r="AKK48" s="25">
        <v>73.149269957682705</v>
      </c>
      <c r="AKL48" s="25">
        <v>64.387352464958397</v>
      </c>
      <c r="AKM48" s="25">
        <v>51.1913738359899</v>
      </c>
      <c r="AKN48" s="25">
        <v>46.919922521381402</v>
      </c>
      <c r="AKO48" s="25">
        <v>43.554756589941597</v>
      </c>
      <c r="AKP48" s="25">
        <v>41.247751773129899</v>
      </c>
      <c r="AKQ48" s="25">
        <v>37.535281601458998</v>
      </c>
      <c r="AKR48" s="25">
        <v>34.1024202963684</v>
      </c>
      <c r="AKS48" s="25">
        <v>31.623450298706899</v>
      </c>
      <c r="AKT48" s="25">
        <v>30.2418507077853</v>
      </c>
      <c r="AKU48" s="25">
        <v>29.701774357676999</v>
      </c>
      <c r="AKV48" s="25">
        <v>29.5038013569458</v>
      </c>
      <c r="AKW48" s="25">
        <v>28.9681172689817</v>
      </c>
      <c r="AKX48" s="25">
        <v>28.0716303065938</v>
      </c>
      <c r="AKY48" s="25">
        <v>27.113787031223598</v>
      </c>
      <c r="AKZ48" s="25">
        <v>26.3753685676609</v>
      </c>
      <c r="ALA48" s="25">
        <v>26.2533807037426</v>
      </c>
      <c r="ALB48" s="25">
        <v>26.374256423836002</v>
      </c>
      <c r="ALC48" s="25">
        <v>26.431788679718299</v>
      </c>
      <c r="ALD48" s="25">
        <v>26.237421736269098</v>
      </c>
      <c r="ALE48" s="25">
        <v>25.899325319428399</v>
      </c>
      <c r="ALF48" s="25">
        <v>4.5971881276500799</v>
      </c>
      <c r="ALG48" s="25">
        <v>4.7980375537587401</v>
      </c>
      <c r="ALH48" s="25">
        <v>4.9366953587370803</v>
      </c>
      <c r="ALI48" s="25">
        <v>5.1869510075625902</v>
      </c>
      <c r="ALJ48" s="25">
        <v>5.3689021128810399</v>
      </c>
      <c r="ALK48" s="25">
        <v>5.61121505063615</v>
      </c>
      <c r="ALL48" s="25">
        <v>6.0108481908144</v>
      </c>
      <c r="ALM48" s="25">
        <v>6.6258330379446999</v>
      </c>
      <c r="ALN48" s="25">
        <v>7.0902099266903296</v>
      </c>
      <c r="ALO48" s="25">
        <v>8.0766489825006005</v>
      </c>
      <c r="ALP48" s="25">
        <v>9.4089534013108693</v>
      </c>
      <c r="ALQ48" s="25">
        <v>10.749265516997999</v>
      </c>
      <c r="ALR48" s="25">
        <v>12.6536956307819</v>
      </c>
      <c r="ALS48" s="25">
        <v>15.1601440753739</v>
      </c>
      <c r="ALT48" s="25">
        <v>17.9089221554839</v>
      </c>
      <c r="ALU48" s="25">
        <v>21.021072196243601</v>
      </c>
      <c r="ALV48" s="25">
        <v>23.536404059450401</v>
      </c>
      <c r="ALW48" s="25">
        <v>25.8209197019596</v>
      </c>
      <c r="ALX48" s="25">
        <v>27.767414453374698</v>
      </c>
      <c r="ALY48" s="25">
        <v>29.226460964026</v>
      </c>
      <c r="ALZ48" s="25">
        <v>31.736320172053802</v>
      </c>
      <c r="AMA48" s="25">
        <v>34.311961527913098</v>
      </c>
      <c r="AMB48" s="25">
        <v>36.593791092699703</v>
      </c>
      <c r="AMC48" s="25">
        <v>38.384614536189702</v>
      </c>
      <c r="AMD48" s="25">
        <v>39.742715838076698</v>
      </c>
    </row>
    <row r="49" spans="1:1018">
      <c r="A49" s="6" t="s">
        <v>73</v>
      </c>
      <c r="B49" s="5">
        <v>764.74199999999996</v>
      </c>
      <c r="C49" s="5">
        <v>787.55700000000002</v>
      </c>
      <c r="D49" s="5">
        <v>811.01499999999999</v>
      </c>
      <c r="E49" s="5">
        <v>835.005</v>
      </c>
      <c r="F49" s="5">
        <v>859.31899999999996</v>
      </c>
      <c r="G49" s="5">
        <v>883.84500000000003</v>
      </c>
      <c r="H49" s="5">
        <v>908.56399999999996</v>
      </c>
      <c r="I49" s="5">
        <v>933.51700000000005</v>
      </c>
      <c r="J49" s="5">
        <v>958.71500000000003</v>
      </c>
      <c r="K49" s="5">
        <v>984.18700000000001</v>
      </c>
      <c r="L49" s="5">
        <v>1009.971</v>
      </c>
      <c r="M49" s="5">
        <v>1036.1010000000001</v>
      </c>
      <c r="N49" s="5">
        <v>1062.645</v>
      </c>
      <c r="O49" s="5">
        <v>1089.7619999999999</v>
      </c>
      <c r="P49" s="5">
        <v>1117.635</v>
      </c>
      <c r="Q49" s="5">
        <v>1146.4369999999999</v>
      </c>
      <c r="R49" s="5">
        <v>1176.24</v>
      </c>
      <c r="S49" s="5">
        <v>1207.1120000000001</v>
      </c>
      <c r="T49" s="5">
        <v>1239.22</v>
      </c>
      <c r="U49" s="5">
        <v>1272.7639999999999</v>
      </c>
      <c r="V49" s="5">
        <v>1307.875</v>
      </c>
      <c r="W49" s="5">
        <v>1344.6690000000001</v>
      </c>
      <c r="X49" s="5">
        <v>1383.1489999999999</v>
      </c>
      <c r="Y49" s="5">
        <v>1423.277</v>
      </c>
      <c r="Z49" s="5">
        <v>1464.9359999999999</v>
      </c>
      <c r="AA49" s="5">
        <v>1508.076</v>
      </c>
      <c r="AB49" s="5">
        <v>1552.6489999999999</v>
      </c>
      <c r="AC49" s="5">
        <v>1598.694</v>
      </c>
      <c r="AD49" s="5">
        <v>1646.338</v>
      </c>
      <c r="AE49" s="5">
        <v>1695.7239999999999</v>
      </c>
      <c r="AF49" s="5">
        <v>1746.942</v>
      </c>
      <c r="AG49" s="5">
        <v>1800.0060000000001</v>
      </c>
      <c r="AH49" s="5">
        <v>1854.8150000000001</v>
      </c>
      <c r="AI49" s="5">
        <v>1911.1869999999999</v>
      </c>
      <c r="AJ49" s="5">
        <v>1968.829</v>
      </c>
      <c r="AK49" s="5">
        <v>2027.548</v>
      </c>
      <c r="AL49" s="5">
        <v>2087.25</v>
      </c>
      <c r="AM49" s="5">
        <v>2147.92</v>
      </c>
      <c r="AN49" s="5">
        <v>2209.4650000000001</v>
      </c>
      <c r="AO49" s="5">
        <v>2271.8429999999998</v>
      </c>
      <c r="AP49" s="5">
        <v>2334.9810000000002</v>
      </c>
      <c r="AQ49" s="5">
        <v>2398.8330000000001</v>
      </c>
      <c r="AR49" s="5">
        <v>2463.3679999999999</v>
      </c>
      <c r="AS49" s="5">
        <v>2528.5639999999999</v>
      </c>
      <c r="AT49" s="5">
        <v>2594.4319999999998</v>
      </c>
      <c r="AU49" s="5">
        <v>2660.9870000000001</v>
      </c>
      <c r="AV49" s="5">
        <v>2728.192</v>
      </c>
      <c r="AW49" s="5">
        <v>2796.0540000000001</v>
      </c>
      <c r="AX49" s="5">
        <v>2864.578</v>
      </c>
      <c r="AY49" s="5">
        <v>2933.8</v>
      </c>
      <c r="AZ49" s="5">
        <v>3003.7469999999998</v>
      </c>
      <c r="BA49" s="5">
        <v>3074.404</v>
      </c>
      <c r="BB49" s="5">
        <v>3145.7759999999998</v>
      </c>
      <c r="BC49" s="5">
        <v>3217.877</v>
      </c>
      <c r="BD49" s="5">
        <v>3290.694</v>
      </c>
      <c r="BE49" s="5">
        <v>3364.2440000000001</v>
      </c>
      <c r="BF49" s="5">
        <v>3438.52</v>
      </c>
      <c r="BG49" s="5">
        <v>3513.509</v>
      </c>
      <c r="BH49" s="5">
        <v>3589.183</v>
      </c>
      <c r="BI49" s="5">
        <v>3665.4960000000001</v>
      </c>
      <c r="BJ49" s="5">
        <v>3742.4250000000002</v>
      </c>
      <c r="BK49" s="5">
        <v>3819.9360000000001</v>
      </c>
      <c r="BL49" s="5">
        <v>3898.0189999999998</v>
      </c>
      <c r="BM49" s="5">
        <v>3976.6480000000001</v>
      </c>
      <c r="BN49" s="5">
        <v>4055.82</v>
      </c>
      <c r="BO49" s="5">
        <v>4135.4949999999999</v>
      </c>
      <c r="BP49" s="5">
        <v>4215.6589999999997</v>
      </c>
      <c r="BQ49" s="5">
        <v>4296.2740000000003</v>
      </c>
      <c r="BR49" s="5">
        <v>4377.2920000000004</v>
      </c>
      <c r="BS49" s="5">
        <v>4458.6570000000002</v>
      </c>
      <c r="BT49" s="5">
        <v>4540.3069999999998</v>
      </c>
      <c r="BU49" s="5">
        <v>4622.2209999999995</v>
      </c>
      <c r="BV49" s="5">
        <v>4704.3649999999998</v>
      </c>
      <c r="BW49" s="5">
        <v>4786.6959999999999</v>
      </c>
      <c r="BX49" s="5">
        <v>4869.1949999999997</v>
      </c>
      <c r="BY49" s="5">
        <v>4951.817</v>
      </c>
      <c r="BZ49" s="5">
        <v>5034.5219999999999</v>
      </c>
      <c r="CA49" s="5">
        <v>5117.3159999999998</v>
      </c>
      <c r="CB49" s="5">
        <v>5200.1499999999996</v>
      </c>
      <c r="CC49" s="5">
        <v>5283.0259999999998</v>
      </c>
      <c r="CD49" s="5">
        <v>5365.924</v>
      </c>
      <c r="CE49" s="5">
        <v>5448.8220000000001</v>
      </c>
      <c r="CF49" s="5">
        <v>5531.7039999999997</v>
      </c>
      <c r="CG49" s="5">
        <v>5614.58</v>
      </c>
      <c r="CH49" s="5">
        <v>5697.4880000000003</v>
      </c>
      <c r="CI49" s="5">
        <v>5780.4260000000004</v>
      </c>
      <c r="CJ49" s="5">
        <v>5863.4030000000002</v>
      </c>
      <c r="CK49" s="5">
        <v>5946.3860000000004</v>
      </c>
      <c r="CL49" s="5">
        <v>6029.3190000000004</v>
      </c>
      <c r="CM49" s="5">
        <v>6112.134</v>
      </c>
      <c r="CN49" s="5">
        <v>6194.7709999999997</v>
      </c>
      <c r="CO49" s="5">
        <v>6277.2070000000003</v>
      </c>
      <c r="CP49" s="5">
        <v>6359.4269999999997</v>
      </c>
      <c r="CQ49" s="5">
        <v>6441.4430000000002</v>
      </c>
      <c r="CR49" s="5">
        <v>6523.2979999999998</v>
      </c>
      <c r="CS49" s="5">
        <v>6604.9970000000003</v>
      </c>
      <c r="CT49" s="5">
        <v>6686.5349999999999</v>
      </c>
      <c r="CU49" s="5">
        <v>6767.8630000000003</v>
      </c>
      <c r="CV49" s="5">
        <v>6848.9369999999999</v>
      </c>
      <c r="CW49" s="5">
        <v>6929.6859999999997</v>
      </c>
      <c r="CX49" s="5">
        <v>7010.0640000000003</v>
      </c>
      <c r="CY49" s="5">
        <v>7090.04</v>
      </c>
      <c r="CZ49" s="5">
        <v>7169.5870000000004</v>
      </c>
      <c r="DA49" s="5">
        <v>7248.6450000000004</v>
      </c>
      <c r="DB49" s="5">
        <v>7327.18</v>
      </c>
      <c r="DC49" s="5">
        <v>7405.1509999999998</v>
      </c>
      <c r="DD49" s="5">
        <v>7482.5140000000001</v>
      </c>
      <c r="DE49" s="5">
        <v>7559.24</v>
      </c>
      <c r="DF49" s="5">
        <v>7635.3509999999997</v>
      </c>
      <c r="DG49" s="5">
        <v>7710.8789999999999</v>
      </c>
      <c r="DH49" s="5">
        <v>7785.8010000000004</v>
      </c>
      <c r="DI49" s="5">
        <v>7860.1310000000003</v>
      </c>
      <c r="DJ49" s="5">
        <v>7933.8230000000003</v>
      </c>
      <c r="DK49" s="5">
        <v>8006.8239999999996</v>
      </c>
      <c r="DL49" s="5">
        <v>8079.0990000000002</v>
      </c>
      <c r="DM49" s="5">
        <v>8150.6</v>
      </c>
      <c r="DN49" s="5">
        <v>8221.2839999999997</v>
      </c>
      <c r="DO49" s="5">
        <v>8291.1370000000006</v>
      </c>
      <c r="DP49" s="5">
        <v>8360.1419999999998</v>
      </c>
      <c r="DQ49" s="5">
        <v>8428.2880000000005</v>
      </c>
      <c r="DR49" s="5">
        <v>8495.5920000000006</v>
      </c>
      <c r="DS49" s="5">
        <v>775.90200000000004</v>
      </c>
      <c r="DT49" s="5">
        <v>798.93899999999996</v>
      </c>
      <c r="DU49" s="5">
        <v>822.64</v>
      </c>
      <c r="DV49" s="5">
        <v>846.85400000000004</v>
      </c>
      <c r="DW49" s="5">
        <v>871.41800000000001</v>
      </c>
      <c r="DX49" s="5">
        <v>896.18799999999999</v>
      </c>
      <c r="DY49" s="5">
        <v>921.11400000000003</v>
      </c>
      <c r="DZ49" s="5">
        <v>946.23900000000003</v>
      </c>
      <c r="EA49" s="5">
        <v>971.71199999999999</v>
      </c>
      <c r="EB49" s="5">
        <v>997.71500000000003</v>
      </c>
      <c r="EC49" s="5">
        <v>1024.376</v>
      </c>
      <c r="ED49" s="5">
        <v>1051.8130000000001</v>
      </c>
      <c r="EE49" s="5">
        <v>1080</v>
      </c>
      <c r="EF49" s="5">
        <v>1108.7760000000001</v>
      </c>
      <c r="EG49" s="5">
        <v>1137.885</v>
      </c>
      <c r="EH49" s="5">
        <v>1167.193</v>
      </c>
      <c r="EI49" s="5">
        <v>1196.6600000000001</v>
      </c>
      <c r="EJ49" s="5">
        <v>1226.4549999999999</v>
      </c>
      <c r="EK49" s="5">
        <v>1256.9970000000001</v>
      </c>
      <c r="EL49" s="5">
        <v>1288.82</v>
      </c>
      <c r="EM49" s="5">
        <v>1322.3420000000001</v>
      </c>
      <c r="EN49" s="5">
        <v>1357.7360000000001</v>
      </c>
      <c r="EO49" s="5">
        <v>1394.9480000000001</v>
      </c>
      <c r="EP49" s="5">
        <v>1433.873</v>
      </c>
      <c r="EQ49" s="5">
        <v>1474.31</v>
      </c>
      <c r="ER49" s="5">
        <v>1516.1220000000001</v>
      </c>
      <c r="ES49" s="5">
        <v>1559.259</v>
      </c>
      <c r="ET49" s="5">
        <v>1603.818</v>
      </c>
      <c r="EU49" s="5">
        <v>1649.8989999999999</v>
      </c>
      <c r="EV49" s="5">
        <v>1697.684</v>
      </c>
      <c r="EW49" s="5">
        <v>1747.258</v>
      </c>
      <c r="EX49" s="5">
        <v>1798.64</v>
      </c>
      <c r="EY49" s="5">
        <v>1851.74</v>
      </c>
      <c r="EZ49" s="5">
        <v>1906.31</v>
      </c>
      <c r="FA49" s="5">
        <v>1962.0650000000001</v>
      </c>
      <c r="FB49" s="5">
        <v>2018.7560000000001</v>
      </c>
      <c r="FC49" s="5">
        <v>2076.2820000000002</v>
      </c>
      <c r="FD49" s="5">
        <v>2134.6619999999998</v>
      </c>
      <c r="FE49" s="5">
        <v>2193.8470000000002</v>
      </c>
      <c r="FF49" s="5">
        <v>2253.855</v>
      </c>
      <c r="FG49" s="5">
        <v>2314.6790000000001</v>
      </c>
      <c r="FH49" s="5">
        <v>2376.277</v>
      </c>
      <c r="FI49" s="5">
        <v>2438.6109999999999</v>
      </c>
      <c r="FJ49" s="5">
        <v>2501.6689999999999</v>
      </c>
      <c r="FK49" s="5">
        <v>2565.4609999999998</v>
      </c>
      <c r="FL49" s="5">
        <v>2629.9690000000001</v>
      </c>
      <c r="FM49" s="5">
        <v>2695.1840000000002</v>
      </c>
      <c r="FN49" s="5">
        <v>2761.11</v>
      </c>
      <c r="FO49" s="5">
        <v>2827.7710000000002</v>
      </c>
      <c r="FP49" s="5">
        <v>2895.2049999999999</v>
      </c>
      <c r="FQ49" s="5">
        <v>2963.4290000000001</v>
      </c>
      <c r="FR49" s="5">
        <v>3032.4569999999999</v>
      </c>
      <c r="FS49" s="5">
        <v>3102.268</v>
      </c>
      <c r="FT49" s="5">
        <v>3172.89</v>
      </c>
      <c r="FU49" s="5">
        <v>3244.3180000000002</v>
      </c>
      <c r="FV49" s="5">
        <v>3316.5720000000001</v>
      </c>
      <c r="FW49" s="5">
        <v>3389.6419999999998</v>
      </c>
      <c r="FX49" s="5">
        <v>3463.5189999999998</v>
      </c>
      <c r="FY49" s="5">
        <v>3538.1680000000001</v>
      </c>
      <c r="FZ49" s="5">
        <v>3613.5569999999998</v>
      </c>
      <c r="GA49" s="5">
        <v>3689.66</v>
      </c>
      <c r="GB49" s="5">
        <v>3766.4250000000002</v>
      </c>
      <c r="GC49" s="5">
        <v>3843.866</v>
      </c>
      <c r="GD49" s="5">
        <v>3921.9450000000002</v>
      </c>
      <c r="GE49" s="5">
        <v>4000.6529999999998</v>
      </c>
      <c r="GF49" s="5">
        <v>4079.9780000000001</v>
      </c>
      <c r="GG49" s="5">
        <v>4159.8879999999999</v>
      </c>
      <c r="GH49" s="5">
        <v>4240.3620000000001</v>
      </c>
      <c r="GI49" s="5">
        <v>4321.3320000000003</v>
      </c>
      <c r="GJ49" s="5">
        <v>4402.7560000000003</v>
      </c>
      <c r="GK49" s="5">
        <v>4484.5839999999998</v>
      </c>
      <c r="GL49" s="5">
        <v>4566.7820000000002</v>
      </c>
      <c r="GM49" s="5">
        <v>4649.3310000000001</v>
      </c>
      <c r="GN49" s="5">
        <v>4732.1880000000001</v>
      </c>
      <c r="GO49" s="5">
        <v>4815.308</v>
      </c>
      <c r="GP49" s="5">
        <v>4898.6589999999997</v>
      </c>
      <c r="GQ49" s="5">
        <v>4982.2190000000001</v>
      </c>
      <c r="GR49" s="5">
        <v>5065.9620000000004</v>
      </c>
      <c r="GS49" s="5">
        <v>5149.8689999999997</v>
      </c>
      <c r="GT49" s="5">
        <v>5233.9279999999999</v>
      </c>
      <c r="GU49" s="5">
        <v>5318.1350000000002</v>
      </c>
      <c r="GV49" s="5">
        <v>5402.4449999999997</v>
      </c>
      <c r="GW49" s="5">
        <v>5486.857</v>
      </c>
      <c r="GX49" s="5">
        <v>5571.37</v>
      </c>
      <c r="GY49" s="5">
        <v>5656.0240000000003</v>
      </c>
      <c r="GZ49" s="5">
        <v>5740.817</v>
      </c>
      <c r="HA49" s="5">
        <v>5825.7380000000003</v>
      </c>
      <c r="HB49" s="5">
        <v>5910.7690000000002</v>
      </c>
      <c r="HC49" s="5">
        <v>5995.8490000000002</v>
      </c>
      <c r="HD49" s="5">
        <v>6080.9129999999996</v>
      </c>
      <c r="HE49" s="5">
        <v>6165.9139999999998</v>
      </c>
      <c r="HF49" s="5">
        <v>6250.8069999999998</v>
      </c>
      <c r="HG49" s="5">
        <v>6335.58</v>
      </c>
      <c r="HH49" s="5">
        <v>6420.2479999999996</v>
      </c>
      <c r="HI49" s="5">
        <v>6504.8630000000003</v>
      </c>
      <c r="HJ49" s="5">
        <v>6589.4059999999999</v>
      </c>
      <c r="HK49" s="5">
        <v>6673.8860000000004</v>
      </c>
      <c r="HL49" s="5">
        <v>6758.2529999999997</v>
      </c>
      <c r="HM49" s="5">
        <v>6842.442</v>
      </c>
      <c r="HN49" s="5">
        <v>6926.3959999999997</v>
      </c>
      <c r="HO49" s="5">
        <v>7010.0330000000004</v>
      </c>
      <c r="HP49" s="5">
        <v>7093.34</v>
      </c>
      <c r="HQ49" s="5">
        <v>7176.277</v>
      </c>
      <c r="HR49" s="5">
        <v>7258.808</v>
      </c>
      <c r="HS49" s="5">
        <v>7340.884</v>
      </c>
      <c r="HT49" s="5">
        <v>7422.4539999999997</v>
      </c>
      <c r="HU49" s="5">
        <v>7503.48</v>
      </c>
      <c r="HV49" s="5">
        <v>7583.942</v>
      </c>
      <c r="HW49" s="5">
        <v>7663.8280000000004</v>
      </c>
      <c r="HX49" s="5">
        <v>7743.1440000000002</v>
      </c>
      <c r="HY49" s="5">
        <v>7821.8909999999996</v>
      </c>
      <c r="HZ49" s="5">
        <v>7900.0389999999998</v>
      </c>
      <c r="IA49" s="5">
        <v>7977.55</v>
      </c>
      <c r="IB49" s="5">
        <v>8054.3689999999997</v>
      </c>
      <c r="IC49" s="5">
        <v>8130.4449999999997</v>
      </c>
      <c r="ID49" s="5">
        <v>8205.7350000000006</v>
      </c>
      <c r="IE49" s="5">
        <v>8280.19</v>
      </c>
      <c r="IF49" s="5">
        <v>8353.7610000000004</v>
      </c>
      <c r="IG49" s="5">
        <v>8426.4429999999993</v>
      </c>
      <c r="IH49" s="5">
        <v>8498.19</v>
      </c>
      <c r="II49" s="5">
        <v>8569.0149999999994</v>
      </c>
      <c r="IJ49" s="5">
        <v>1540.644</v>
      </c>
      <c r="IK49" s="5">
        <v>1586.4960000000001</v>
      </c>
      <c r="IL49" s="5">
        <v>1633.655</v>
      </c>
      <c r="IM49" s="5">
        <v>1681.8589999999999</v>
      </c>
      <c r="IN49" s="5">
        <v>1730.7370000000001</v>
      </c>
      <c r="IO49" s="5">
        <v>1780.0329999999999</v>
      </c>
      <c r="IP49" s="5">
        <v>1829.6780000000001</v>
      </c>
      <c r="IQ49" s="5">
        <v>1879.7560000000001</v>
      </c>
      <c r="IR49" s="5">
        <v>1930.4269999999999</v>
      </c>
      <c r="IS49" s="5">
        <v>1981.902</v>
      </c>
      <c r="IT49" s="5">
        <v>2034.347</v>
      </c>
      <c r="IU49" s="5">
        <v>2087.9140000000002</v>
      </c>
      <c r="IV49" s="5">
        <v>2142.645</v>
      </c>
      <c r="IW49" s="5">
        <v>2198.538</v>
      </c>
      <c r="IX49" s="5">
        <v>2255.52</v>
      </c>
      <c r="IY49" s="5">
        <v>2313.63</v>
      </c>
      <c r="IZ49" s="5">
        <v>2372.9</v>
      </c>
      <c r="JA49" s="5">
        <v>2433.567</v>
      </c>
      <c r="JB49" s="5">
        <v>2496.2170000000001</v>
      </c>
      <c r="JC49" s="5">
        <v>2561.5839999999998</v>
      </c>
      <c r="JD49" s="5">
        <v>2630.2170000000001</v>
      </c>
      <c r="JE49" s="5">
        <v>2702.4050000000002</v>
      </c>
      <c r="JF49" s="5">
        <v>2778.0970000000002</v>
      </c>
      <c r="JG49" s="5">
        <v>2857.15</v>
      </c>
      <c r="JH49" s="5">
        <v>2939.2460000000001</v>
      </c>
      <c r="JI49" s="5">
        <v>3024.1979999999999</v>
      </c>
      <c r="JJ49" s="5">
        <v>3111.9079999999999</v>
      </c>
      <c r="JK49" s="5">
        <v>3202.5120000000002</v>
      </c>
      <c r="JL49" s="5">
        <v>3296.2370000000001</v>
      </c>
      <c r="JM49" s="5">
        <v>3393.4079999999999</v>
      </c>
      <c r="JN49" s="5">
        <v>3494.2</v>
      </c>
      <c r="JO49" s="5">
        <v>3598.6460000000002</v>
      </c>
      <c r="JP49" s="5">
        <v>3706.5549999999998</v>
      </c>
      <c r="JQ49" s="5">
        <v>3817.4969999999998</v>
      </c>
      <c r="JR49" s="5">
        <v>3930.8939999999998</v>
      </c>
      <c r="JS49" s="5">
        <v>4046.3040000000001</v>
      </c>
      <c r="JT49" s="5">
        <v>4163.5320000000002</v>
      </c>
      <c r="JU49" s="5">
        <v>4282.5820000000003</v>
      </c>
      <c r="JV49" s="5">
        <v>4403.3119999999999</v>
      </c>
      <c r="JW49" s="5">
        <v>4525.6980000000003</v>
      </c>
      <c r="JX49" s="5">
        <v>4649.66</v>
      </c>
      <c r="JY49" s="5">
        <v>4775.1099999999997</v>
      </c>
      <c r="JZ49" s="5">
        <v>4901.9790000000003</v>
      </c>
      <c r="KA49" s="5">
        <v>5030.2330000000002</v>
      </c>
      <c r="KB49" s="5">
        <v>5159.893</v>
      </c>
      <c r="KC49" s="5">
        <v>5290.9560000000001</v>
      </c>
      <c r="KD49" s="5">
        <v>5423.3760000000002</v>
      </c>
      <c r="KE49" s="5">
        <v>5557.1639999999998</v>
      </c>
      <c r="KF49" s="5">
        <v>5692.3490000000002</v>
      </c>
      <c r="KG49" s="5">
        <v>5829.0050000000001</v>
      </c>
      <c r="KH49" s="5">
        <v>5967.1760000000004</v>
      </c>
      <c r="KI49" s="5">
        <v>6106.8609999999999</v>
      </c>
      <c r="KJ49" s="5">
        <v>6248.0439999999999</v>
      </c>
      <c r="KK49" s="5">
        <v>6390.7669999999998</v>
      </c>
      <c r="KL49" s="5">
        <v>6535.0119999999997</v>
      </c>
      <c r="KM49" s="5">
        <v>6680.8159999999998</v>
      </c>
      <c r="KN49" s="5">
        <v>6828.1620000000003</v>
      </c>
      <c r="KO49" s="5">
        <v>6977.0280000000002</v>
      </c>
      <c r="KP49" s="5">
        <v>7127.3509999999997</v>
      </c>
      <c r="KQ49" s="5">
        <v>7279.0529999999999</v>
      </c>
      <c r="KR49" s="5">
        <v>7432.085</v>
      </c>
      <c r="KS49" s="5">
        <v>7586.3609999999999</v>
      </c>
      <c r="KT49" s="5">
        <v>7741.8850000000002</v>
      </c>
      <c r="KU49" s="5">
        <v>7898.5929999999998</v>
      </c>
      <c r="KV49" s="5">
        <v>8056.473</v>
      </c>
      <c r="KW49" s="5">
        <v>8215.473</v>
      </c>
      <c r="KX49" s="5">
        <v>8375.5470000000005</v>
      </c>
      <c r="KY49" s="5">
        <v>8536.6360000000004</v>
      </c>
      <c r="KZ49" s="5">
        <v>8698.6239999999998</v>
      </c>
      <c r="LA49" s="5">
        <v>8861.4130000000005</v>
      </c>
      <c r="LB49" s="5">
        <v>9024.8909999999996</v>
      </c>
      <c r="LC49" s="5">
        <v>9189.0030000000006</v>
      </c>
      <c r="LD49" s="5">
        <v>9353.6959999999999</v>
      </c>
      <c r="LE49" s="5">
        <v>9518.884</v>
      </c>
      <c r="LF49" s="5">
        <v>9684.5030000000006</v>
      </c>
      <c r="LG49" s="5">
        <v>9850.4760000000006</v>
      </c>
      <c r="LH49" s="5">
        <v>10016.741</v>
      </c>
      <c r="LI49" s="5">
        <v>10183.278</v>
      </c>
      <c r="LJ49" s="5">
        <v>10350.019</v>
      </c>
      <c r="LK49" s="5">
        <v>10516.954</v>
      </c>
      <c r="LL49" s="5">
        <v>10684.058999999999</v>
      </c>
      <c r="LM49" s="5">
        <v>10851.267</v>
      </c>
      <c r="LN49" s="5">
        <v>11018.561</v>
      </c>
      <c r="LO49" s="5">
        <v>11185.95</v>
      </c>
      <c r="LP49" s="5">
        <v>11353.512000000001</v>
      </c>
      <c r="LQ49" s="5">
        <v>11521.243</v>
      </c>
      <c r="LR49" s="5">
        <v>11689.141</v>
      </c>
      <c r="LS49" s="5">
        <v>11857.155000000001</v>
      </c>
      <c r="LT49" s="5">
        <v>12025.168</v>
      </c>
      <c r="LU49" s="5">
        <v>12193.047</v>
      </c>
      <c r="LV49" s="5">
        <v>12360.684999999999</v>
      </c>
      <c r="LW49" s="5">
        <v>12528.013999999999</v>
      </c>
      <c r="LX49" s="5">
        <v>12695.007</v>
      </c>
      <c r="LY49" s="5">
        <v>12861.691000000001</v>
      </c>
      <c r="LZ49" s="5">
        <v>13028.161</v>
      </c>
      <c r="MA49" s="5">
        <v>13194.403</v>
      </c>
      <c r="MB49" s="5">
        <v>13360.421</v>
      </c>
      <c r="MC49" s="5">
        <v>13526.116</v>
      </c>
      <c r="MD49" s="5">
        <v>13691.379000000001</v>
      </c>
      <c r="ME49" s="5">
        <v>13856.082</v>
      </c>
      <c r="MF49" s="5">
        <v>14020.097</v>
      </c>
      <c r="MG49" s="5">
        <v>14183.38</v>
      </c>
      <c r="MH49" s="5">
        <v>14345.864</v>
      </c>
      <c r="MI49" s="5">
        <v>14507.453</v>
      </c>
      <c r="MJ49" s="5">
        <v>14668.064</v>
      </c>
      <c r="MK49" s="5">
        <v>14827.605</v>
      </c>
      <c r="ML49" s="5">
        <v>14985.994000000001</v>
      </c>
      <c r="MM49" s="5">
        <v>15143.182000000001</v>
      </c>
      <c r="MN49" s="5">
        <v>15299.179</v>
      </c>
      <c r="MO49" s="5">
        <v>15454.022999999999</v>
      </c>
      <c r="MP49" s="5">
        <v>15607.691999999999</v>
      </c>
      <c r="MQ49" s="5">
        <v>15760.17</v>
      </c>
      <c r="MR49" s="5">
        <v>15911.373</v>
      </c>
      <c r="MS49" s="5">
        <v>16061.192999999999</v>
      </c>
      <c r="MT49" s="5">
        <v>16209.544</v>
      </c>
      <c r="MU49" s="5">
        <v>16356.334999999999</v>
      </c>
      <c r="MV49" s="5">
        <v>16501.473999999998</v>
      </c>
      <c r="MW49" s="5">
        <v>16644.898000000001</v>
      </c>
      <c r="MX49" s="5">
        <v>16786.584999999999</v>
      </c>
      <c r="MY49" s="5">
        <v>16926.477999999999</v>
      </c>
      <c r="MZ49" s="5">
        <v>17064.607</v>
      </c>
      <c r="NA49" s="16">
        <v>2.8889999999999998</v>
      </c>
      <c r="NB49" s="16">
        <v>2.6709999999999998</v>
      </c>
      <c r="NC49" s="16">
        <v>2.573</v>
      </c>
      <c r="ND49" s="16">
        <v>2.5649999999999999</v>
      </c>
      <c r="NE49" s="16">
        <v>2.7919999999999998</v>
      </c>
      <c r="NF49" s="16">
        <v>2.8889999999999998</v>
      </c>
      <c r="NG49" s="16">
        <v>2.9340000000000002</v>
      </c>
      <c r="NH49" s="16">
        <v>2.78</v>
      </c>
      <c r="NI49" s="16">
        <v>2.5840000000000001</v>
      </c>
      <c r="NJ49" s="16">
        <v>2.4060000000000001</v>
      </c>
      <c r="NK49" s="16">
        <v>2.2589999999999999</v>
      </c>
      <c r="NL49" s="16">
        <v>2.1309999999999998</v>
      </c>
      <c r="NM49" s="16">
        <v>2.004</v>
      </c>
      <c r="NN49" s="16">
        <v>1.879</v>
      </c>
      <c r="NO49" s="16">
        <v>1.7509999999999999</v>
      </c>
      <c r="NP49" s="16">
        <v>1.625</v>
      </c>
      <c r="NQ49" s="16">
        <v>1.5089999999999999</v>
      </c>
      <c r="NR49" s="16">
        <v>1.407</v>
      </c>
      <c r="NS49" s="16">
        <v>1.3049999999999999</v>
      </c>
      <c r="NT49" s="16">
        <v>1.214</v>
      </c>
      <c r="NU49" s="16">
        <v>1.1200000000000001</v>
      </c>
      <c r="NV49" s="16">
        <v>1.0249999999999999</v>
      </c>
      <c r="NW49" s="16">
        <v>0.93700000000000006</v>
      </c>
      <c r="NX49" s="182">
        <v>0.84799999999999998</v>
      </c>
      <c r="NY49" s="16">
        <v>54.69</v>
      </c>
      <c r="NZ49" s="16">
        <v>57.35</v>
      </c>
      <c r="OA49" s="16">
        <v>58.53</v>
      </c>
      <c r="OB49" s="16">
        <v>58.79</v>
      </c>
      <c r="OC49" s="16">
        <v>59.05</v>
      </c>
      <c r="OD49" s="16">
        <v>60.07</v>
      </c>
      <c r="OE49" s="16">
        <v>61.43</v>
      </c>
      <c r="OF49" s="16">
        <v>63</v>
      </c>
      <c r="OG49" s="16">
        <v>63.88</v>
      </c>
      <c r="OH49" s="16">
        <v>64.67</v>
      </c>
      <c r="OI49" s="16">
        <v>65.36</v>
      </c>
      <c r="OJ49" s="16">
        <v>65.989999999999995</v>
      </c>
      <c r="OK49" s="16">
        <v>66.569999999999993</v>
      </c>
      <c r="OL49" s="16">
        <v>67.13</v>
      </c>
      <c r="OM49" s="16">
        <v>67.64</v>
      </c>
      <c r="ON49" s="16">
        <v>68.14</v>
      </c>
      <c r="OO49" s="16">
        <v>68.63</v>
      </c>
      <c r="OP49" s="16">
        <v>69.11</v>
      </c>
      <c r="OQ49" s="16">
        <v>69.59</v>
      </c>
      <c r="OR49" s="16">
        <v>70.08</v>
      </c>
      <c r="OS49" s="16">
        <v>70.61</v>
      </c>
      <c r="OT49" s="16">
        <v>71.14</v>
      </c>
      <c r="OU49" s="16">
        <v>71.709999999999994</v>
      </c>
      <c r="OV49" s="16">
        <v>72.3</v>
      </c>
      <c r="OW49" s="16">
        <v>57.99</v>
      </c>
      <c r="OX49" s="16">
        <v>60.41</v>
      </c>
      <c r="OY49" s="16">
        <v>61.73</v>
      </c>
      <c r="OZ49" s="16">
        <v>62.27</v>
      </c>
      <c r="PA49" s="16">
        <v>62.77</v>
      </c>
      <c r="PB49" s="16">
        <v>63.68</v>
      </c>
      <c r="PC49" s="16">
        <v>64.95</v>
      </c>
      <c r="PD49" s="16">
        <v>66.180000000000007</v>
      </c>
      <c r="PE49" s="16">
        <v>67.239999999999995</v>
      </c>
      <c r="PF49" s="16">
        <v>68.2</v>
      </c>
      <c r="PG49" s="16">
        <v>69.069999999999993</v>
      </c>
      <c r="PH49" s="16">
        <v>69.89</v>
      </c>
      <c r="PI49" s="16">
        <v>70.650000000000006</v>
      </c>
      <c r="PJ49" s="16">
        <v>71.38</v>
      </c>
      <c r="PK49" s="16">
        <v>72.069999999999993</v>
      </c>
      <c r="PL49" s="16">
        <v>72.73</v>
      </c>
      <c r="PM49" s="16">
        <v>73.38</v>
      </c>
      <c r="PN49" s="16">
        <v>74.02</v>
      </c>
      <c r="PO49" s="16">
        <v>74.64</v>
      </c>
      <c r="PP49" s="16">
        <v>75.239999999999995</v>
      </c>
      <c r="PQ49" s="16">
        <v>75.84</v>
      </c>
      <c r="PR49" s="16">
        <v>76.41</v>
      </c>
      <c r="PS49" s="16">
        <v>76.989999999999995</v>
      </c>
      <c r="PT49" s="16">
        <v>77.55</v>
      </c>
      <c r="PU49" s="16">
        <v>56.338000000000001</v>
      </c>
      <c r="PV49" s="16">
        <v>58.893000000000001</v>
      </c>
      <c r="PW49" s="16">
        <v>60.152000000000001</v>
      </c>
      <c r="PX49" s="16">
        <v>60.56</v>
      </c>
      <c r="PY49" s="16">
        <v>60.935000000000002</v>
      </c>
      <c r="PZ49" s="16">
        <v>61.905999999999999</v>
      </c>
      <c r="QA49" s="16">
        <v>63.213999999999999</v>
      </c>
      <c r="QB49" s="16">
        <v>64.606999999999999</v>
      </c>
      <c r="QC49" s="16">
        <v>65.567999999999998</v>
      </c>
      <c r="QD49" s="16">
        <v>66.426000000000002</v>
      </c>
      <c r="QE49" s="16">
        <v>67.192999999999998</v>
      </c>
      <c r="QF49" s="16">
        <v>67.906000000000006</v>
      </c>
      <c r="QG49" s="16">
        <v>68.567999999999998</v>
      </c>
      <c r="QH49" s="16">
        <v>69.203999999999994</v>
      </c>
      <c r="QI49" s="16">
        <v>69.798000000000002</v>
      </c>
      <c r="QJ49" s="16">
        <v>70.378</v>
      </c>
      <c r="QK49" s="16">
        <v>70.941000000000003</v>
      </c>
      <c r="QL49" s="16">
        <v>71.497</v>
      </c>
      <c r="QM49" s="16">
        <v>72.043999999999997</v>
      </c>
      <c r="QN49" s="16">
        <v>72.594999999999999</v>
      </c>
      <c r="QO49" s="16">
        <v>73.156999999999996</v>
      </c>
      <c r="QP49" s="16">
        <v>73.712000000000003</v>
      </c>
      <c r="QQ49" s="16">
        <v>74.292000000000002</v>
      </c>
      <c r="QR49" s="16">
        <v>74.872</v>
      </c>
      <c r="QS49" s="5">
        <v>86.775000000000006</v>
      </c>
      <c r="QT49" s="5">
        <v>75.632000000000005</v>
      </c>
      <c r="QU49" s="5">
        <v>70.320999999999998</v>
      </c>
      <c r="QV49" s="5">
        <v>69.709000000000003</v>
      </c>
      <c r="QW49" s="5">
        <v>69.203000000000003</v>
      </c>
      <c r="QX49" s="5">
        <v>65.572000000000003</v>
      </c>
      <c r="QY49" s="5">
        <v>58.863</v>
      </c>
      <c r="QZ49" s="5">
        <v>53.436999999999998</v>
      </c>
      <c r="RA49" s="5">
        <v>48.21</v>
      </c>
      <c r="RB49" s="5">
        <v>43.546999999999997</v>
      </c>
      <c r="RC49" s="5">
        <v>39.561999999999998</v>
      </c>
      <c r="RD49" s="5">
        <v>36.031999999999996</v>
      </c>
      <c r="RE49" s="5">
        <v>32.927</v>
      </c>
      <c r="RF49" s="5">
        <v>30.126000000000001</v>
      </c>
      <c r="RG49" s="5">
        <v>27.696000000000002</v>
      </c>
      <c r="RH49" s="5">
        <v>25.550999999999998</v>
      </c>
      <c r="RI49" s="5">
        <v>23.692</v>
      </c>
      <c r="RJ49" s="5">
        <v>22.033999999999999</v>
      </c>
      <c r="RK49" s="5">
        <v>20.565000000000001</v>
      </c>
      <c r="RL49" s="5">
        <v>19.234999999999999</v>
      </c>
      <c r="RM49" s="5">
        <v>18.027000000000001</v>
      </c>
      <c r="RN49" s="5">
        <v>16.956</v>
      </c>
      <c r="RO49" s="5">
        <v>15.93</v>
      </c>
      <c r="RP49" s="5">
        <v>14.996</v>
      </c>
      <c r="RQ49" s="5">
        <v>151.047</v>
      </c>
      <c r="RR49" s="5">
        <v>125.123</v>
      </c>
      <c r="RS49" s="5">
        <v>114.55</v>
      </c>
      <c r="RT49" s="5">
        <v>114.08</v>
      </c>
      <c r="RU49" s="5">
        <v>113.244</v>
      </c>
      <c r="RV49" s="5">
        <v>104.85599999999999</v>
      </c>
      <c r="RW49" s="5">
        <v>92.763000000000005</v>
      </c>
      <c r="RX49" s="5">
        <v>78.825000000000003</v>
      </c>
      <c r="RY49" s="5">
        <v>71.177999999999997</v>
      </c>
      <c r="RZ49" s="5">
        <v>64.305000000000007</v>
      </c>
      <c r="SA49" s="5">
        <v>58.369</v>
      </c>
      <c r="SB49" s="5">
        <v>53.06</v>
      </c>
      <c r="SC49" s="5">
        <v>48.344999999999999</v>
      </c>
      <c r="SD49" s="5">
        <v>44.05</v>
      </c>
      <c r="SE49" s="5">
        <v>40.281999999999996</v>
      </c>
      <c r="SF49" s="5">
        <v>36.924999999999997</v>
      </c>
      <c r="SG49" s="5">
        <v>34.006999999999998</v>
      </c>
      <c r="SH49" s="5">
        <v>31.385000000000002</v>
      </c>
      <c r="SI49" s="5">
        <v>29.042999999999999</v>
      </c>
      <c r="SJ49" s="5">
        <v>26.923999999999999</v>
      </c>
      <c r="SK49" s="5">
        <v>25.03</v>
      </c>
      <c r="SL49" s="5">
        <v>23.347000000000001</v>
      </c>
      <c r="SM49" s="5">
        <v>21.742999999999999</v>
      </c>
      <c r="SN49" s="5">
        <v>20.283999999999999</v>
      </c>
      <c r="SO49" s="16">
        <v>6.3</v>
      </c>
      <c r="SP49" s="16">
        <v>6.05</v>
      </c>
      <c r="SQ49" s="16">
        <v>5.72</v>
      </c>
      <c r="SR49" s="16">
        <v>5.52</v>
      </c>
      <c r="SS49" s="16">
        <v>5.3019999999999996</v>
      </c>
      <c r="ST49" s="16">
        <v>5.07</v>
      </c>
      <c r="SU49" s="16">
        <v>4.88</v>
      </c>
      <c r="SV49" s="16">
        <v>4.585</v>
      </c>
      <c r="SW49" s="16">
        <v>4.3211000000000004</v>
      </c>
      <c r="SX49" s="16">
        <v>4.0872999999999999</v>
      </c>
      <c r="SY49" s="16">
        <v>3.8666</v>
      </c>
      <c r="SZ49" s="16">
        <v>3.6701999999999999</v>
      </c>
      <c r="TA49" s="16">
        <v>3.4887999999999999</v>
      </c>
      <c r="TB49" s="16">
        <v>3.3311999999999999</v>
      </c>
      <c r="TC49" s="16">
        <v>3.1909999999999998</v>
      </c>
      <c r="TD49" s="16">
        <v>3.0649000000000002</v>
      </c>
      <c r="TE49" s="16">
        <v>2.9512999999999998</v>
      </c>
      <c r="TF49" s="16">
        <v>2.8513999999999999</v>
      </c>
      <c r="TG49" s="16">
        <v>2.7507999999999999</v>
      </c>
      <c r="TH49" s="16">
        <v>2.6659000000000002</v>
      </c>
      <c r="TI49" s="16">
        <v>2.5823999999999998</v>
      </c>
      <c r="TJ49" s="16">
        <v>2.5041000000000002</v>
      </c>
      <c r="TK49" s="16">
        <v>2.4348000000000001</v>
      </c>
      <c r="TL49" s="16">
        <v>2.3624999999999998</v>
      </c>
      <c r="TM49" s="5">
        <v>275.28500000000003</v>
      </c>
      <c r="TN49" s="5">
        <v>425.49099999999999</v>
      </c>
      <c r="TO49" s="5">
        <v>303.916</v>
      </c>
      <c r="TP49" s="5">
        <v>491.68200000000002</v>
      </c>
      <c r="TQ49" s="5">
        <v>44.27</v>
      </c>
      <c r="TR49" s="5">
        <v>312.58100000000002</v>
      </c>
      <c r="TS49" s="5">
        <v>488.44200000000001</v>
      </c>
      <c r="TT49" s="5">
        <v>355.53100000000001</v>
      </c>
      <c r="TU49" s="5">
        <v>570.41099999999994</v>
      </c>
      <c r="TV49" s="5">
        <v>53.067999999999998</v>
      </c>
      <c r="TW49" s="5">
        <v>353.34899999999999</v>
      </c>
      <c r="TX49" s="5">
        <v>559.37599999999998</v>
      </c>
      <c r="TY49" s="5">
        <v>406.93799999999999</v>
      </c>
      <c r="TZ49" s="5">
        <v>652.09</v>
      </c>
      <c r="UA49" s="5">
        <v>62.594000000000001</v>
      </c>
      <c r="UB49" s="5">
        <v>388.50299999999999</v>
      </c>
      <c r="UC49" s="5">
        <v>638.19600000000003</v>
      </c>
      <c r="UD49" s="5">
        <v>466.44099999999997</v>
      </c>
      <c r="UE49" s="5">
        <v>747.26800000000003</v>
      </c>
      <c r="UF49" s="5">
        <v>73.221999999999994</v>
      </c>
      <c r="UG49" s="5">
        <v>432.584</v>
      </c>
      <c r="UH49" s="5">
        <v>712.66</v>
      </c>
      <c r="UI49" s="5">
        <v>536.53499999999997</v>
      </c>
      <c r="UJ49" s="5">
        <v>863.49800000000005</v>
      </c>
      <c r="UK49" s="5">
        <v>84.94</v>
      </c>
      <c r="UL49" s="5">
        <v>486.08100000000002</v>
      </c>
      <c r="UM49" s="5">
        <v>791.00099999999998</v>
      </c>
      <c r="UN49" s="5">
        <v>622.53399999999999</v>
      </c>
      <c r="UO49" s="5">
        <v>1027.81</v>
      </c>
      <c r="UP49" s="5">
        <v>96.772000000000006</v>
      </c>
      <c r="UQ49" s="5">
        <v>551.55100000000004</v>
      </c>
      <c r="UR49" s="5">
        <v>889.69100000000003</v>
      </c>
      <c r="US49" s="5">
        <v>703.43100000000004</v>
      </c>
      <c r="UT49" s="5">
        <v>1239.4570000000001</v>
      </c>
      <c r="UU49" s="5">
        <v>110.07</v>
      </c>
      <c r="UV49" s="5">
        <v>628.48199999999997</v>
      </c>
      <c r="UW49" s="5">
        <v>1010.575</v>
      </c>
      <c r="UX49" s="5">
        <v>786.61199999999997</v>
      </c>
      <c r="UY49" s="5">
        <v>1494.5450000000001</v>
      </c>
      <c r="UZ49" s="5">
        <v>126.09</v>
      </c>
      <c r="VA49" s="5">
        <v>689.87400000000002</v>
      </c>
      <c r="VB49" s="5">
        <v>1155.348</v>
      </c>
      <c r="VC49" s="5">
        <v>886.28800000000001</v>
      </c>
      <c r="VD49" s="5">
        <v>1770.3869999999999</v>
      </c>
      <c r="VE49" s="5">
        <v>147.76300000000001</v>
      </c>
      <c r="VF49" s="5">
        <v>746.34900000000005</v>
      </c>
      <c r="VG49" s="5">
        <v>1295.028</v>
      </c>
      <c r="VH49" s="5">
        <v>1005.718</v>
      </c>
      <c r="VI49" s="5">
        <v>2064.4749999999999</v>
      </c>
      <c r="VJ49" s="5">
        <v>179.386</v>
      </c>
      <c r="VK49" s="5">
        <v>802.98699999999997</v>
      </c>
      <c r="VL49" s="5">
        <v>1412.836</v>
      </c>
      <c r="VM49" s="5">
        <v>1148.385</v>
      </c>
      <c r="VN49" s="5">
        <v>2383.1930000000002</v>
      </c>
      <c r="VO49" s="5">
        <v>219.77500000000001</v>
      </c>
      <c r="VP49" s="5">
        <v>860.98800000000006</v>
      </c>
      <c r="VQ49" s="5">
        <v>1526.299</v>
      </c>
      <c r="VR49" s="5">
        <v>1286.991</v>
      </c>
      <c r="VS49" s="5">
        <v>2736.8690000000001</v>
      </c>
      <c r="VT49" s="5">
        <v>269.66899999999998</v>
      </c>
      <c r="VU49" s="5">
        <v>922.99099999999999</v>
      </c>
      <c r="VV49" s="5">
        <v>1641.518</v>
      </c>
      <c r="VW49" s="5">
        <v>1404.4369999999999</v>
      </c>
      <c r="VX49" s="5">
        <v>3131.6950000000002</v>
      </c>
      <c r="VY49" s="5">
        <v>331.44400000000002</v>
      </c>
      <c r="VZ49" s="5">
        <v>983.33500000000004</v>
      </c>
      <c r="WA49" s="5">
        <v>1762.097</v>
      </c>
      <c r="WB49" s="5">
        <v>1517.6130000000001</v>
      </c>
      <c r="WC49" s="5">
        <v>3543.7139999999999</v>
      </c>
      <c r="WD49" s="5">
        <v>408.714</v>
      </c>
      <c r="WE49" s="5">
        <v>1041.058</v>
      </c>
      <c r="WF49" s="5">
        <v>1885.0730000000001</v>
      </c>
      <c r="WG49" s="5">
        <v>1632.569</v>
      </c>
      <c r="WH49" s="5">
        <v>3964.5749999999998</v>
      </c>
      <c r="WI49" s="5">
        <v>501.61599999999999</v>
      </c>
      <c r="WJ49" s="25">
        <v>17.8681772038187</v>
      </c>
      <c r="WK49" s="25">
        <v>27.6177364790308</v>
      </c>
      <c r="WL49" s="25">
        <v>19.726555907789201</v>
      </c>
      <c r="WM49" s="25">
        <v>51.6406126269274</v>
      </c>
      <c r="WN49" s="25">
        <v>31.914056719138198</v>
      </c>
      <c r="WO49" s="25">
        <v>4.66882680229826</v>
      </c>
      <c r="WP49" s="25">
        <v>2.87347369022305</v>
      </c>
      <c r="WQ49" s="25">
        <v>0.26508395190582601</v>
      </c>
      <c r="WR49" s="25">
        <v>17.560404779012501</v>
      </c>
      <c r="WS49" s="25">
        <v>27.440053077667699</v>
      </c>
      <c r="WT49" s="25">
        <v>19.973281394221299</v>
      </c>
      <c r="WU49" s="25">
        <v>52.0182490998763</v>
      </c>
      <c r="WV49" s="25">
        <v>32.044967705654898</v>
      </c>
      <c r="WW49" s="25">
        <v>4.78350682262632</v>
      </c>
      <c r="WX49" s="25">
        <v>2.9812930434435798</v>
      </c>
      <c r="WY49" s="25">
        <v>0.29785964642228502</v>
      </c>
      <c r="WZ49" s="25">
        <v>17.369160718402501</v>
      </c>
      <c r="XA49" s="25">
        <v>27.496587357024101</v>
      </c>
      <c r="XB49" s="25">
        <v>20.003372089422299</v>
      </c>
      <c r="XC49" s="25">
        <v>52.057392372097802</v>
      </c>
      <c r="XD49" s="25">
        <v>32.054020282675502</v>
      </c>
      <c r="XE49" s="25">
        <v>4.8821562889713501</v>
      </c>
      <c r="XF49" s="25">
        <v>3.0768595524755602</v>
      </c>
      <c r="XG49" s="25">
        <v>0.327771024313945</v>
      </c>
      <c r="XH49" s="25">
        <v>16.791924378573899</v>
      </c>
      <c r="XI49" s="25">
        <v>27.5841858897058</v>
      </c>
      <c r="XJ49" s="25">
        <v>20.160570186244101</v>
      </c>
      <c r="XK49" s="25">
        <v>52.459079455228398</v>
      </c>
      <c r="XL49" s="25">
        <v>32.298509268984198</v>
      </c>
      <c r="XM49" s="25">
        <v>4.9469448442490798</v>
      </c>
      <c r="XN49" s="25">
        <v>3.1648102764919201</v>
      </c>
      <c r="XO49" s="25">
        <v>0.354248518561741</v>
      </c>
      <c r="XP49" s="25">
        <v>16.446703827098698</v>
      </c>
      <c r="XQ49" s="25">
        <v>27.0951027995029</v>
      </c>
      <c r="XR49" s="25">
        <v>20.398887240102201</v>
      </c>
      <c r="XS49" s="25">
        <v>53.228802034204797</v>
      </c>
      <c r="XT49" s="25">
        <v>32.8299147941025</v>
      </c>
      <c r="XU49" s="25">
        <v>4.9666244268058497</v>
      </c>
      <c r="XV49" s="25">
        <v>3.2293913391936901</v>
      </c>
      <c r="XW49" s="25">
        <v>0.37521618938665502</v>
      </c>
      <c r="XX49" s="25">
        <v>16.073054740463402</v>
      </c>
      <c r="XY49" s="25">
        <v>26.1557278987685</v>
      </c>
      <c r="XZ49" s="25">
        <v>20.585093965408401</v>
      </c>
      <c r="YA49" s="25">
        <v>54.571294604387703</v>
      </c>
      <c r="YB49" s="25">
        <v>33.986200638979298</v>
      </c>
      <c r="YC49" s="25">
        <v>4.9000759870881501</v>
      </c>
      <c r="YD49" s="25">
        <v>3.1999227563803698</v>
      </c>
      <c r="YE49" s="25">
        <v>0.388532761413109</v>
      </c>
      <c r="YF49" s="25">
        <v>15.7847575983058</v>
      </c>
      <c r="YG49" s="25">
        <v>25.461936924045599</v>
      </c>
      <c r="YH49" s="25">
        <v>20.131389159178099</v>
      </c>
      <c r="YI49" s="25">
        <v>55.6032282067426</v>
      </c>
      <c r="YJ49" s="25">
        <v>35.471839047564501</v>
      </c>
      <c r="YK49" s="25">
        <v>4.8397057981798399</v>
      </c>
      <c r="YL49" s="25">
        <v>3.15007727090607</v>
      </c>
      <c r="YM49" s="25">
        <v>0.397916547421441</v>
      </c>
      <c r="YN49" s="25">
        <v>15.5322486891741</v>
      </c>
      <c r="YO49" s="25">
        <v>24.975261374330699</v>
      </c>
      <c r="YP49" s="25">
        <v>19.440259555386799</v>
      </c>
      <c r="YQ49" s="25">
        <v>56.376312802992601</v>
      </c>
      <c r="YR49" s="25">
        <v>36.936053247605699</v>
      </c>
      <c r="YS49" s="25">
        <v>4.8666882171977202</v>
      </c>
      <c r="YT49" s="25">
        <v>3.1161771335025699</v>
      </c>
      <c r="YU49" s="25">
        <v>0.39989580614803</v>
      </c>
      <c r="YV49" s="25">
        <v>14.837084862118999</v>
      </c>
      <c r="YW49" s="25">
        <v>24.8480103921577</v>
      </c>
      <c r="YX49" s="25">
        <v>19.0613507224184</v>
      </c>
      <c r="YY49" s="25">
        <v>57.136973456123698</v>
      </c>
      <c r="YZ49" s="25">
        <v>38.075622733705302</v>
      </c>
      <c r="ZA49" s="25">
        <v>5.0931465956650603</v>
      </c>
      <c r="ZB49" s="25">
        <v>3.1779312895996701</v>
      </c>
      <c r="ZC49" s="25">
        <v>0.39906143675021399</v>
      </c>
      <c r="ZD49" s="25">
        <v>14.1061275126839</v>
      </c>
      <c r="ZE49" s="25">
        <v>24.4762572208123</v>
      </c>
      <c r="ZF49" s="25">
        <v>19.0082472808317</v>
      </c>
      <c r="ZG49" s="25">
        <v>58.027188281286001</v>
      </c>
      <c r="ZH49" s="25">
        <v>39.018941000454397</v>
      </c>
      <c r="ZI49" s="25">
        <v>5.4375806565014004</v>
      </c>
      <c r="ZJ49" s="25">
        <v>3.3904269852177902</v>
      </c>
      <c r="ZK49" s="25">
        <v>0.40416136516727802</v>
      </c>
      <c r="ZL49" s="25">
        <v>13.456733972653099</v>
      </c>
      <c r="ZM49" s="25">
        <v>23.676794517205501</v>
      </c>
      <c r="ZN49" s="25">
        <v>19.245033161415002</v>
      </c>
      <c r="ZO49" s="25">
        <v>59.183406019865998</v>
      </c>
      <c r="ZP49" s="25">
        <v>39.938372858450997</v>
      </c>
      <c r="ZQ49" s="25">
        <v>5.8830843936897397</v>
      </c>
      <c r="ZR49" s="25">
        <v>3.68306549027547</v>
      </c>
      <c r="ZS49" s="25">
        <v>0.41996415054625502</v>
      </c>
      <c r="ZT49" s="25">
        <v>12.887467638683701</v>
      </c>
      <c r="ZU49" s="25">
        <v>22.845996656695799</v>
      </c>
      <c r="ZV49" s="25">
        <v>19.263979130692999</v>
      </c>
      <c r="ZW49" s="25">
        <v>60.230067704304403</v>
      </c>
      <c r="ZX49" s="25">
        <v>40.966088573611401</v>
      </c>
      <c r="ZY49" s="25">
        <v>6.4328968197896801</v>
      </c>
      <c r="ZZ49" s="25">
        <v>4.0364680003161304</v>
      </c>
      <c r="AAA49" s="25">
        <v>0.45386671328771799</v>
      </c>
      <c r="AAB49" s="25">
        <v>12.4190048956652</v>
      </c>
      <c r="AAC49" s="25">
        <v>22.086911008149102</v>
      </c>
      <c r="AAD49" s="25">
        <v>18.8969448008197</v>
      </c>
      <c r="AAE49" s="25">
        <v>61.034447264798501</v>
      </c>
      <c r="AAF49" s="25">
        <v>42.137502463978798</v>
      </c>
      <c r="AAG49" s="25">
        <v>7.1043186400586098</v>
      </c>
      <c r="AAH49" s="25">
        <v>4.4596368313871499</v>
      </c>
      <c r="AAI49" s="25">
        <v>0.51753982899818796</v>
      </c>
      <c r="AAJ49" s="25">
        <v>11.9693047497083</v>
      </c>
      <c r="AAK49" s="25">
        <v>21.448515502394098</v>
      </c>
      <c r="AAL49" s="25">
        <v>18.472618679411401</v>
      </c>
      <c r="AAM49" s="25">
        <v>61.607250124247301</v>
      </c>
      <c r="AAN49" s="25">
        <v>43.134631444835897</v>
      </c>
      <c r="AAO49" s="25">
        <v>7.8631504235970402</v>
      </c>
      <c r="AAP49" s="25">
        <v>4.9749296236504001</v>
      </c>
      <c r="AAQ49" s="25">
        <v>0.58959478048311997</v>
      </c>
      <c r="AAR49" s="25">
        <v>11.5354080176702</v>
      </c>
      <c r="AAS49" s="25">
        <v>20.8874877269986</v>
      </c>
      <c r="AAT49" s="25">
        <v>18.089625680797699</v>
      </c>
      <c r="AAU49" s="25">
        <v>62.018965104398497</v>
      </c>
      <c r="AAV49" s="25">
        <v>43.929339423600801</v>
      </c>
      <c r="AAW49" s="25">
        <v>8.6301097708548493</v>
      </c>
      <c r="AAX49" s="25">
        <v>5.5581391509326803</v>
      </c>
      <c r="AAY49" s="25">
        <v>0.67174218503026795</v>
      </c>
      <c r="AAZ49" s="5">
        <v>139.631</v>
      </c>
      <c r="ABA49" s="5">
        <v>115.777</v>
      </c>
      <c r="ABB49" s="5">
        <v>99.626000000000005</v>
      </c>
      <c r="ABC49" s="5">
        <v>84.221999999999994</v>
      </c>
      <c r="ABD49" s="5">
        <v>69.108999999999995</v>
      </c>
      <c r="ABE49" s="5">
        <v>53.899000000000001</v>
      </c>
      <c r="ABF49" s="5">
        <v>41.512</v>
      </c>
      <c r="ABG49" s="5">
        <v>34.555999999999997</v>
      </c>
      <c r="ABH49" s="5">
        <v>29.518000000000001</v>
      </c>
      <c r="ABI49" s="5">
        <v>25.663</v>
      </c>
      <c r="ABJ49" s="5">
        <v>21.477</v>
      </c>
      <c r="ABK49" s="5">
        <v>17.100000000000001</v>
      </c>
      <c r="ABL49" s="5">
        <v>12.922000000000001</v>
      </c>
      <c r="ABM49" s="5">
        <v>9.09</v>
      </c>
      <c r="ABN49" s="5">
        <v>5.8010000000000002</v>
      </c>
      <c r="ABO49" s="5">
        <v>3.1240000000000001</v>
      </c>
      <c r="ABP49" s="5">
        <v>1.2929999999999999</v>
      </c>
      <c r="ABQ49" s="5">
        <v>0.35899999999999999</v>
      </c>
      <c r="ABR49" s="5">
        <v>5.8000000000000003E-2</v>
      </c>
      <c r="ABS49" s="5">
        <v>5.0000000000000001E-3</v>
      </c>
      <c r="ABT49" s="5">
        <v>0</v>
      </c>
      <c r="ABU49" s="5">
        <v>351.30500000000001</v>
      </c>
      <c r="ABV49" s="5">
        <v>313.83800000000002</v>
      </c>
      <c r="ABW49" s="5">
        <v>272.37799999999999</v>
      </c>
      <c r="ABX49" s="5">
        <v>238.27500000000001</v>
      </c>
      <c r="ABY49" s="5">
        <v>210.83799999999999</v>
      </c>
      <c r="ABZ49" s="5">
        <v>188.33</v>
      </c>
      <c r="ACA49" s="5">
        <v>169.25899999999999</v>
      </c>
      <c r="ACB49" s="5">
        <v>144.363</v>
      </c>
      <c r="ACC49" s="5">
        <v>118.009</v>
      </c>
      <c r="ACD49" s="5">
        <v>93.549000000000007</v>
      </c>
      <c r="ACE49" s="5">
        <v>73.308999999999997</v>
      </c>
      <c r="ACF49" s="5">
        <v>56.457000000000001</v>
      </c>
      <c r="ACG49" s="5">
        <v>41.923000000000002</v>
      </c>
      <c r="ACH49" s="5">
        <v>28.47</v>
      </c>
      <c r="ACI49" s="5">
        <v>17.481999999999999</v>
      </c>
      <c r="ACJ49" s="5">
        <v>10.182</v>
      </c>
      <c r="ACK49" s="5">
        <v>4.8940000000000001</v>
      </c>
      <c r="ACL49" s="5">
        <v>1.7190000000000001</v>
      </c>
      <c r="ACM49" s="5">
        <v>0.36</v>
      </c>
      <c r="ACN49" s="5">
        <v>3.9E-2</v>
      </c>
      <c r="ACO49" s="5">
        <v>2E-3</v>
      </c>
      <c r="ACP49" s="5">
        <v>408.72</v>
      </c>
      <c r="ACQ49" s="5">
        <v>374.19200000000001</v>
      </c>
      <c r="ACR49" s="5">
        <v>344.12400000000002</v>
      </c>
      <c r="ACS49" s="5">
        <v>311.428</v>
      </c>
      <c r="ACT49" s="5">
        <v>270.46800000000002</v>
      </c>
      <c r="ACU49" s="5">
        <v>236.81</v>
      </c>
      <c r="ACV49" s="5">
        <v>209.56700000000001</v>
      </c>
      <c r="ACW49" s="5">
        <v>186.40299999999999</v>
      </c>
      <c r="ACX49" s="5">
        <v>165.917</v>
      </c>
      <c r="ACY49" s="5">
        <v>139.40199999999999</v>
      </c>
      <c r="ACZ49" s="5">
        <v>111.28100000000001</v>
      </c>
      <c r="ADA49" s="5">
        <v>85.004000000000005</v>
      </c>
      <c r="ADB49" s="5">
        <v>62.868000000000002</v>
      </c>
      <c r="ADC49" s="5">
        <v>44.238</v>
      </c>
      <c r="ADD49" s="5">
        <v>28.497</v>
      </c>
      <c r="ADE49" s="5">
        <v>15.443</v>
      </c>
      <c r="ADF49" s="5">
        <v>6.6379999999999999</v>
      </c>
      <c r="ADG49" s="5">
        <v>2.2149999999999999</v>
      </c>
      <c r="ADH49" s="5">
        <v>0.47</v>
      </c>
      <c r="ADI49" s="5">
        <v>5.8000000000000003E-2</v>
      </c>
      <c r="ADJ49" s="5">
        <v>4.0000000000000001E-3</v>
      </c>
      <c r="ADK49" s="5">
        <v>529.53499999999997</v>
      </c>
      <c r="ADL49" s="5">
        <v>494.72699999999998</v>
      </c>
      <c r="ADM49" s="5">
        <v>462.39</v>
      </c>
      <c r="ADN49" s="5">
        <v>429.57400000000001</v>
      </c>
      <c r="ADO49" s="5">
        <v>398.46699999999998</v>
      </c>
      <c r="ADP49" s="5">
        <v>368.10500000000002</v>
      </c>
      <c r="ADQ49" s="5">
        <v>337.94099999999997</v>
      </c>
      <c r="ADR49" s="5">
        <v>304.428</v>
      </c>
      <c r="ADS49" s="5">
        <v>262.30900000000003</v>
      </c>
      <c r="ADT49" s="5">
        <v>226.001</v>
      </c>
      <c r="ADU49" s="5">
        <v>194.25899999999999</v>
      </c>
      <c r="ADV49" s="5">
        <v>164.79400000000001</v>
      </c>
      <c r="ADW49" s="5">
        <v>136.06299999999999</v>
      </c>
      <c r="ADX49" s="5">
        <v>101.554</v>
      </c>
      <c r="ADY49" s="5">
        <v>67.247</v>
      </c>
      <c r="ADZ49" s="5">
        <v>38.154000000000003</v>
      </c>
      <c r="AEA49" s="5">
        <v>17.559000000000001</v>
      </c>
      <c r="AEB49" s="5">
        <v>5.8449999999999998</v>
      </c>
      <c r="AEC49" s="5">
        <v>1.2130000000000001</v>
      </c>
      <c r="AED49" s="5">
        <v>0.13300000000000001</v>
      </c>
      <c r="AEE49" s="5">
        <v>8.9999999999999993E-3</v>
      </c>
      <c r="AEF49" s="5">
        <v>135.654</v>
      </c>
      <c r="AEG49" s="5">
        <v>112.98099999999999</v>
      </c>
      <c r="AEH49" s="5">
        <v>97.106999999999999</v>
      </c>
      <c r="AEI49" s="5">
        <v>82.441000000000003</v>
      </c>
      <c r="AEJ49" s="5">
        <v>68.144000000000005</v>
      </c>
      <c r="AEK49" s="5">
        <v>53.655000000000001</v>
      </c>
      <c r="AEL49" s="5">
        <v>45.506</v>
      </c>
      <c r="AEM49" s="5">
        <v>38.619999999999997</v>
      </c>
      <c r="AEN49" s="5">
        <v>32.83</v>
      </c>
      <c r="AEO49" s="5">
        <v>27.747</v>
      </c>
      <c r="AEP49" s="5">
        <v>23.114999999999998</v>
      </c>
      <c r="AEQ49" s="5">
        <v>18.824000000000002</v>
      </c>
      <c r="AER49" s="5">
        <v>14.738</v>
      </c>
      <c r="AES49" s="5">
        <v>10.896000000000001</v>
      </c>
      <c r="AET49" s="5">
        <v>7.242</v>
      </c>
      <c r="AEU49" s="5">
        <v>4.0330000000000004</v>
      </c>
      <c r="AEV49" s="5">
        <v>1.758</v>
      </c>
      <c r="AEW49" s="5">
        <v>0.51200000000000001</v>
      </c>
      <c r="AEX49" s="5">
        <v>9.0999999999999998E-2</v>
      </c>
      <c r="AEY49" s="5">
        <v>8.0000000000000002E-3</v>
      </c>
      <c r="AEZ49" s="5">
        <v>0</v>
      </c>
      <c r="AFA49" s="5">
        <v>338.56900000000002</v>
      </c>
      <c r="AFB49" s="5">
        <v>304.11599999999999</v>
      </c>
      <c r="AFC49" s="5">
        <v>265.01600000000002</v>
      </c>
      <c r="AFD49" s="5">
        <v>231.886</v>
      </c>
      <c r="AFE49" s="5">
        <v>205.28899999999999</v>
      </c>
      <c r="AFF49" s="5">
        <v>183.44499999999999</v>
      </c>
      <c r="AFG49" s="5">
        <v>165.042</v>
      </c>
      <c r="AFH49" s="5">
        <v>141.11500000000001</v>
      </c>
      <c r="AFI49" s="5">
        <v>116.60599999999999</v>
      </c>
      <c r="AFJ49" s="5">
        <v>94.468000000000004</v>
      </c>
      <c r="AFK49" s="5">
        <v>76.349000000000004</v>
      </c>
      <c r="AFL49" s="5">
        <v>61.034999999999997</v>
      </c>
      <c r="AFM49" s="5">
        <v>47.128</v>
      </c>
      <c r="AFN49" s="5">
        <v>33.552</v>
      </c>
      <c r="AFO49" s="5">
        <v>24.204000000000001</v>
      </c>
      <c r="AFP49" s="5">
        <v>15.318</v>
      </c>
      <c r="AFQ49" s="5">
        <v>7.8609999999999998</v>
      </c>
      <c r="AFR49" s="5">
        <v>2.8969999999999998</v>
      </c>
      <c r="AFS49" s="5">
        <v>0.68200000000000005</v>
      </c>
      <c r="AFT49" s="5">
        <v>9.4E-2</v>
      </c>
      <c r="AFU49" s="5">
        <v>7.0000000000000001E-3</v>
      </c>
      <c r="AFV49" s="5">
        <v>394.267</v>
      </c>
      <c r="AFW49" s="5">
        <v>361.74900000000002</v>
      </c>
      <c r="AFX49" s="5">
        <v>332.77100000000002</v>
      </c>
      <c r="AFY49" s="5">
        <v>302.41000000000003</v>
      </c>
      <c r="AFZ49" s="5">
        <v>264.07900000000001</v>
      </c>
      <c r="AGA49" s="5">
        <v>231.53899999999999</v>
      </c>
      <c r="AGB49" s="5">
        <v>204.74600000000001</v>
      </c>
      <c r="AGC49" s="5">
        <v>181.95</v>
      </c>
      <c r="AGD49" s="5">
        <v>162.33099999999999</v>
      </c>
      <c r="AGE49" s="5">
        <v>137.28800000000001</v>
      </c>
      <c r="AGF49" s="5">
        <v>111.568</v>
      </c>
      <c r="AGG49" s="5">
        <v>88.108000000000004</v>
      </c>
      <c r="AGH49" s="5">
        <v>68.411000000000001</v>
      </c>
      <c r="AGI49" s="5">
        <v>51.054000000000002</v>
      </c>
      <c r="AGJ49" s="5">
        <v>35.034999999999997</v>
      </c>
      <c r="AGK49" s="5">
        <v>20.448</v>
      </c>
      <c r="AGL49" s="5">
        <v>10.593</v>
      </c>
      <c r="AGM49" s="5">
        <v>3.9729999999999999</v>
      </c>
      <c r="AGN49" s="5">
        <v>0.96299999999999997</v>
      </c>
      <c r="AGO49" s="5">
        <v>0.13600000000000001</v>
      </c>
      <c r="AGP49" s="5">
        <v>0.01</v>
      </c>
      <c r="AGQ49" s="5">
        <v>511.52300000000002</v>
      </c>
      <c r="AGR49" s="5">
        <v>479.46800000000002</v>
      </c>
      <c r="AGS49" s="5">
        <v>448.488</v>
      </c>
      <c r="AGT49" s="5">
        <v>416.96499999999997</v>
      </c>
      <c r="AGU49" s="5">
        <v>387.56299999999999</v>
      </c>
      <c r="AGV49" s="5">
        <v>358.762</v>
      </c>
      <c r="AGW49" s="5">
        <v>329.726</v>
      </c>
      <c r="AGX49" s="5">
        <v>298.459</v>
      </c>
      <c r="AGY49" s="5">
        <v>258.62799999999999</v>
      </c>
      <c r="AGZ49" s="5">
        <v>223.71</v>
      </c>
      <c r="AHA49" s="5">
        <v>193.63200000000001</v>
      </c>
      <c r="AHB49" s="5">
        <v>166.57900000000001</v>
      </c>
      <c r="AHC49" s="5">
        <v>141.179</v>
      </c>
      <c r="AHD49" s="5">
        <v>109.599</v>
      </c>
      <c r="AHE49" s="5">
        <v>77.018000000000001</v>
      </c>
      <c r="AHF49" s="5">
        <v>47.42</v>
      </c>
      <c r="AHG49" s="5">
        <v>24.18</v>
      </c>
      <c r="AHH49" s="5">
        <v>9.1199999999999992</v>
      </c>
      <c r="AHI49" s="5">
        <v>2.23</v>
      </c>
      <c r="AHJ49" s="5">
        <v>0.31</v>
      </c>
      <c r="AHK49" s="5">
        <v>2.5000000000000001E-2</v>
      </c>
      <c r="AHL49" s="5">
        <v>166.66300000000001</v>
      </c>
      <c r="AHM49" s="5">
        <v>137.25299999999999</v>
      </c>
      <c r="AHN49" s="5">
        <v>107.554</v>
      </c>
      <c r="AHO49" s="5">
        <v>470.161</v>
      </c>
      <c r="AHP49" s="5">
        <v>416.12700000000001</v>
      </c>
      <c r="AHQ49" s="5">
        <v>371.77499999999998</v>
      </c>
      <c r="AHR49" s="5">
        <v>613.83799999999997</v>
      </c>
      <c r="AHS49" s="5">
        <v>534.54700000000003</v>
      </c>
      <c r="AHT49" s="5">
        <v>468.34899999999999</v>
      </c>
      <c r="AHU49" s="5">
        <v>846.53899999999999</v>
      </c>
      <c r="AHV49" s="5">
        <v>786.03</v>
      </c>
      <c r="AHW49" s="5">
        <v>726.86699999999996</v>
      </c>
      <c r="AHX49" s="25">
        <v>4.2696752630298898</v>
      </c>
      <c r="AHY49" s="25">
        <v>2.5799550698144</v>
      </c>
      <c r="AHZ49" s="25">
        <v>0.224258638861211</v>
      </c>
      <c r="AIA49" s="25">
        <v>4.4998653093965197</v>
      </c>
      <c r="AIB49" s="25">
        <v>2.70443314099772</v>
      </c>
      <c r="AIC49" s="25">
        <v>0.30038788324187599</v>
      </c>
      <c r="AID49" s="25">
        <v>5.3410290547106696</v>
      </c>
      <c r="AIE49" s="25">
        <v>3.2480431940506298</v>
      </c>
      <c r="AIF49" s="25">
        <v>0.31244309191153602</v>
      </c>
      <c r="AIG49" s="25">
        <v>8.1002672286257305</v>
      </c>
      <c r="AIH49" s="25">
        <v>5.1034874954490999</v>
      </c>
      <c r="AII49" s="25">
        <v>0.54531554804554005</v>
      </c>
      <c r="AIJ49" s="25">
        <v>5.0622372413010899</v>
      </c>
      <c r="AIK49" s="25">
        <v>3.16277055607538</v>
      </c>
      <c r="AIL49" s="25">
        <v>0.30532206386889099</v>
      </c>
      <c r="AIM49" s="25">
        <v>5.6916315394056802</v>
      </c>
      <c r="AIN49" s="25">
        <v>3.6555824803352901</v>
      </c>
      <c r="AIO49" s="25">
        <v>0.49860045388583002</v>
      </c>
      <c r="AIP49" s="25">
        <v>6.4325144958762301</v>
      </c>
      <c r="AIQ49" s="25">
        <v>4.12400634535196</v>
      </c>
      <c r="AIR49" s="25">
        <v>0.528948053083101</v>
      </c>
      <c r="AIS49" s="25">
        <v>9.1665358481411001</v>
      </c>
      <c r="AIT49" s="25">
        <v>6.0184400604381603</v>
      </c>
      <c r="AIU49" s="25">
        <v>0.79973973059708503</v>
      </c>
      <c r="AIV49" s="31">
        <v>54.817525643426698</v>
      </c>
      <c r="AIW49" s="25">
        <v>54.575745467597699</v>
      </c>
      <c r="AIX49" s="25">
        <v>53.505562826840297</v>
      </c>
      <c r="AIY49" s="25">
        <v>52.280894648278199</v>
      </c>
      <c r="AIZ49" s="25">
        <v>51.417713659860297</v>
      </c>
      <c r="AJA49" s="26">
        <v>51.3414309699277</v>
      </c>
      <c r="AJB49" s="25">
        <v>82.423410809297096</v>
      </c>
      <c r="AJC49" s="25">
        <v>83.231578686124095</v>
      </c>
      <c r="AJD49" s="25">
        <v>86.896454717482897</v>
      </c>
      <c r="AJE49" s="25">
        <v>91.274462062583297</v>
      </c>
      <c r="AJF49" s="25">
        <v>94.485504862239395</v>
      </c>
      <c r="AJG49" s="25">
        <v>94.774469879059495</v>
      </c>
      <c r="AJH49" s="25">
        <v>93.646037320355205</v>
      </c>
      <c r="AJI49" s="25">
        <v>92.240226709664299</v>
      </c>
      <c r="AJJ49" s="25">
        <v>92.095676412710503</v>
      </c>
      <c r="AJK49" s="25">
        <v>90.624770847048197</v>
      </c>
      <c r="AJL49" s="25">
        <v>87.868214534943107</v>
      </c>
      <c r="AJM49" s="25">
        <v>83.246523149113102</v>
      </c>
      <c r="AJN49" s="25">
        <v>79.845673039310597</v>
      </c>
      <c r="AJO49" s="25">
        <v>77.379461387357395</v>
      </c>
      <c r="AJP49" s="25">
        <v>75.018020646108397</v>
      </c>
      <c r="AJQ49" s="25">
        <v>72.333009683756003</v>
      </c>
      <c r="AJR49" s="25">
        <v>68.966280795723605</v>
      </c>
      <c r="AJS49" s="25">
        <v>66.030030865884996</v>
      </c>
      <c r="AJT49" s="25">
        <v>63.8419031897661</v>
      </c>
      <c r="AJU49" s="25">
        <v>62.318557959207098</v>
      </c>
      <c r="AJV49" s="25">
        <v>61.241000767534302</v>
      </c>
      <c r="AJW49" s="25">
        <v>60.205274028044201</v>
      </c>
      <c r="AJX49" s="25">
        <v>58.939919435579</v>
      </c>
      <c r="AJY49" s="25">
        <v>57.647774053811801</v>
      </c>
      <c r="AJZ49" s="25">
        <v>56.604061876461202</v>
      </c>
      <c r="AKA49" s="25">
        <v>55.949067176726103</v>
      </c>
      <c r="AKB49" s="25">
        <v>55.783563681035702</v>
      </c>
      <c r="AKC49" s="25">
        <v>55.688782139622802</v>
      </c>
      <c r="AKD49" s="25">
        <v>55.6100431874248</v>
      </c>
      <c r="AKE49" s="25">
        <v>55.522938498004002</v>
      </c>
      <c r="AKF49" s="25">
        <v>55.482385986600598</v>
      </c>
      <c r="AKG49" s="25">
        <v>88.081669385795294</v>
      </c>
      <c r="AKH49" s="25">
        <v>86.5089822040689</v>
      </c>
      <c r="AKI49" s="25">
        <v>86.185162243113496</v>
      </c>
      <c r="AKJ49" s="25">
        <v>84.591858509741598</v>
      </c>
      <c r="AKK49" s="25">
        <v>81.801214685653804</v>
      </c>
      <c r="AKL49" s="25">
        <v>77.382775954588894</v>
      </c>
      <c r="AKM49" s="25">
        <v>74.180395370191206</v>
      </c>
      <c r="AKN49" s="25">
        <v>71.852003172074504</v>
      </c>
      <c r="AKO49" s="25">
        <v>69.456068205557699</v>
      </c>
      <c r="AKP49" s="25">
        <v>66.490184819000007</v>
      </c>
      <c r="AKQ49" s="25">
        <v>62.743142017534403</v>
      </c>
      <c r="AKR49" s="25">
        <v>59.328281799068598</v>
      </c>
      <c r="AKS49" s="25">
        <v>56.535149329869597</v>
      </c>
      <c r="AKT49" s="25">
        <v>54.243323934612398</v>
      </c>
      <c r="AKU49" s="25">
        <v>52.279001576518297</v>
      </c>
      <c r="AKV49" s="25">
        <v>50.356947750720899</v>
      </c>
      <c r="AKW49" s="25">
        <v>48.377450173859998</v>
      </c>
      <c r="AKX49" s="25">
        <v>46.431784054608102</v>
      </c>
      <c r="AKY49" s="25">
        <v>44.680805777001297</v>
      </c>
      <c r="AKZ49" s="25">
        <v>43.147250119463898</v>
      </c>
      <c r="ALA49" s="25">
        <v>41.851753741890903</v>
      </c>
      <c r="ALB49" s="25">
        <v>40.593739418041501</v>
      </c>
      <c r="ALC49" s="25">
        <v>39.378183635638003</v>
      </c>
      <c r="ALD49" s="25">
        <v>38.177750824570403</v>
      </c>
      <c r="ALE49" s="25">
        <v>37.014215690606903</v>
      </c>
      <c r="ALF49" s="25">
        <v>5.56436793455992</v>
      </c>
      <c r="ALG49" s="25">
        <v>5.73124450559538</v>
      </c>
      <c r="ALH49" s="25">
        <v>5.9105141695970298</v>
      </c>
      <c r="ALI49" s="25">
        <v>6.0329123373065503</v>
      </c>
      <c r="ALJ49" s="25">
        <v>6.0669998492892701</v>
      </c>
      <c r="ALK49" s="25">
        <v>5.8637471945242901</v>
      </c>
      <c r="ALL49" s="25">
        <v>5.6652776691193703</v>
      </c>
      <c r="ALM49" s="25">
        <v>5.5274582152828602</v>
      </c>
      <c r="ALN49" s="25">
        <v>5.5619524405506899</v>
      </c>
      <c r="ALO49" s="25">
        <v>5.8428248647560599</v>
      </c>
      <c r="ALP49" s="25">
        <v>6.2231387781892398</v>
      </c>
      <c r="ALQ49" s="25">
        <v>6.7017490668164399</v>
      </c>
      <c r="ALR49" s="25">
        <v>7.3067538598964896</v>
      </c>
      <c r="ALS49" s="25">
        <v>8.0752340245947405</v>
      </c>
      <c r="ALT49" s="25">
        <v>8.9619991910159893</v>
      </c>
      <c r="ALU49" s="25">
        <v>9.8483262773232401</v>
      </c>
      <c r="ALV49" s="25">
        <v>10.562469261718901</v>
      </c>
      <c r="ALW49" s="25">
        <v>11.2159899992036</v>
      </c>
      <c r="ALX49" s="25">
        <v>11.9232560994599</v>
      </c>
      <c r="ALY49" s="25">
        <v>12.8018170572622</v>
      </c>
      <c r="ALZ49" s="25">
        <v>13.9318099391448</v>
      </c>
      <c r="AMA49" s="25">
        <v>15.095042721581301</v>
      </c>
      <c r="AMB49" s="25">
        <v>16.231859551786801</v>
      </c>
      <c r="AMC49" s="25">
        <v>17.3451876734336</v>
      </c>
      <c r="AMD49" s="25">
        <v>18.468170295993701</v>
      </c>
    </row>
    <row r="50" spans="1:1018">
      <c r="A50" s="6" t="s">
        <v>22</v>
      </c>
      <c r="B50" s="5">
        <v>3200.3510000000001</v>
      </c>
      <c r="C50" s="5">
        <v>3318.58</v>
      </c>
      <c r="D50" s="5">
        <v>3363.6320000000001</v>
      </c>
      <c r="E50" s="5">
        <v>3361.0450000000001</v>
      </c>
      <c r="F50" s="5">
        <v>3350.1689999999999</v>
      </c>
      <c r="G50" s="5">
        <v>3359.6329999999998</v>
      </c>
      <c r="H50" s="5">
        <v>3398.2139999999999</v>
      </c>
      <c r="I50" s="5">
        <v>3456.819</v>
      </c>
      <c r="J50" s="5">
        <v>3525.2660000000001</v>
      </c>
      <c r="K50" s="5">
        <v>3586.8110000000001</v>
      </c>
      <c r="L50" s="5">
        <v>3630.3960000000002</v>
      </c>
      <c r="M50" s="5">
        <v>3652.78</v>
      </c>
      <c r="N50" s="5">
        <v>3661.864</v>
      </c>
      <c r="O50" s="5">
        <v>3670.8870000000002</v>
      </c>
      <c r="P50" s="5">
        <v>3698.24</v>
      </c>
      <c r="Q50" s="5">
        <v>3756.8290000000002</v>
      </c>
      <c r="R50" s="5">
        <v>3851.4259999999999</v>
      </c>
      <c r="S50" s="5">
        <v>3977.2449999999999</v>
      </c>
      <c r="T50" s="5">
        <v>4125.8519999999999</v>
      </c>
      <c r="U50" s="5">
        <v>4284.3180000000002</v>
      </c>
      <c r="V50" s="5">
        <v>4442.9369999999999</v>
      </c>
      <c r="W50" s="5">
        <v>4599.5510000000004</v>
      </c>
      <c r="X50" s="5">
        <v>4756.2759999999998</v>
      </c>
      <c r="Y50" s="5">
        <v>4912.67</v>
      </c>
      <c r="Z50" s="5">
        <v>5069.2669999999998</v>
      </c>
      <c r="AA50" s="5">
        <v>5226.4709999999995</v>
      </c>
      <c r="AB50" s="5">
        <v>5383.5969999999998</v>
      </c>
      <c r="AC50" s="5">
        <v>5540.0389999999998</v>
      </c>
      <c r="AD50" s="5">
        <v>5696.6980000000003</v>
      </c>
      <c r="AE50" s="5">
        <v>5854.9679999999998</v>
      </c>
      <c r="AF50" s="5">
        <v>6016.0429999999997</v>
      </c>
      <c r="AG50" s="5">
        <v>6180.2049999999999</v>
      </c>
      <c r="AH50" s="5">
        <v>6347.7240000000002</v>
      </c>
      <c r="AI50" s="5">
        <v>6519.8029999999999</v>
      </c>
      <c r="AJ50" s="5">
        <v>6697.8119999999999</v>
      </c>
      <c r="AK50" s="5">
        <v>6882.8559999999998</v>
      </c>
      <c r="AL50" s="5">
        <v>7075.4930000000004</v>
      </c>
      <c r="AM50" s="5">
        <v>7275.8580000000002</v>
      </c>
      <c r="AN50" s="5">
        <v>7484.0990000000002</v>
      </c>
      <c r="AO50" s="5">
        <v>7700.1959999999999</v>
      </c>
      <c r="AP50" s="5">
        <v>7924.0870000000004</v>
      </c>
      <c r="AQ50" s="5">
        <v>8155.933</v>
      </c>
      <c r="AR50" s="5">
        <v>8395.7549999999992</v>
      </c>
      <c r="AS50" s="5">
        <v>8643.1939999999995</v>
      </c>
      <c r="AT50" s="5">
        <v>8897.7530000000006</v>
      </c>
      <c r="AU50" s="5">
        <v>9158.9840000000004</v>
      </c>
      <c r="AV50" s="5">
        <v>9426.7019999999993</v>
      </c>
      <c r="AW50" s="5">
        <v>9700.8140000000003</v>
      </c>
      <c r="AX50" s="5">
        <v>9981.0450000000001</v>
      </c>
      <c r="AY50" s="5">
        <v>10267.114</v>
      </c>
      <c r="AZ50" s="5">
        <v>10558.758</v>
      </c>
      <c r="BA50" s="5">
        <v>10855.802</v>
      </c>
      <c r="BB50" s="5">
        <v>11158.079</v>
      </c>
      <c r="BC50" s="5">
        <v>11465.335999999999</v>
      </c>
      <c r="BD50" s="5">
        <v>11777.29</v>
      </c>
      <c r="BE50" s="5">
        <v>12093.743</v>
      </c>
      <c r="BF50" s="5">
        <v>12414.565000000001</v>
      </c>
      <c r="BG50" s="5">
        <v>12739.71</v>
      </c>
      <c r="BH50" s="5">
        <v>13069.183999999999</v>
      </c>
      <c r="BI50" s="5">
        <v>13403.031000000001</v>
      </c>
      <c r="BJ50" s="5">
        <v>13741.324000000001</v>
      </c>
      <c r="BK50" s="5">
        <v>14083.978999999999</v>
      </c>
      <c r="BL50" s="5">
        <v>14431.009</v>
      </c>
      <c r="BM50" s="5">
        <v>14782.629000000001</v>
      </c>
      <c r="BN50" s="5">
        <v>15139.148999999999</v>
      </c>
      <c r="BO50" s="5">
        <v>15500.754999999999</v>
      </c>
      <c r="BP50" s="5">
        <v>15867.458000000001</v>
      </c>
      <c r="BQ50" s="5">
        <v>16239.130999999999</v>
      </c>
      <c r="BR50" s="5">
        <v>16615.724999999999</v>
      </c>
      <c r="BS50" s="5">
        <v>16997.14</v>
      </c>
      <c r="BT50" s="5">
        <v>17383.257000000001</v>
      </c>
      <c r="BU50" s="5">
        <v>17773.957999999999</v>
      </c>
      <c r="BV50" s="5">
        <v>18169.028999999999</v>
      </c>
      <c r="BW50" s="5">
        <v>18568.161</v>
      </c>
      <c r="BX50" s="5">
        <v>18970.951000000001</v>
      </c>
      <c r="BY50" s="5">
        <v>19377.053</v>
      </c>
      <c r="BZ50" s="5">
        <v>19786.196</v>
      </c>
      <c r="CA50" s="5">
        <v>20198.147000000001</v>
      </c>
      <c r="CB50" s="5">
        <v>20612.511999999999</v>
      </c>
      <c r="CC50" s="5">
        <v>21028.865000000002</v>
      </c>
      <c r="CD50" s="5">
        <v>21446.796999999999</v>
      </c>
      <c r="CE50" s="5">
        <v>21866.044999999998</v>
      </c>
      <c r="CF50" s="5">
        <v>22286.368999999999</v>
      </c>
      <c r="CG50" s="5">
        <v>22707.53</v>
      </c>
      <c r="CH50" s="5">
        <v>23129.327000000001</v>
      </c>
      <c r="CI50" s="5">
        <v>23551.536</v>
      </c>
      <c r="CJ50" s="5">
        <v>23973.98</v>
      </c>
      <c r="CK50" s="5">
        <v>24396.458999999999</v>
      </c>
      <c r="CL50" s="5">
        <v>24818.748</v>
      </c>
      <c r="CM50" s="5">
        <v>25240.632000000001</v>
      </c>
      <c r="CN50" s="5">
        <v>25661.938999999998</v>
      </c>
      <c r="CO50" s="5">
        <v>26082.456999999999</v>
      </c>
      <c r="CP50" s="5">
        <v>26502.067999999999</v>
      </c>
      <c r="CQ50" s="5">
        <v>26920.851999999999</v>
      </c>
      <c r="CR50" s="5">
        <v>27338.977999999999</v>
      </c>
      <c r="CS50" s="5">
        <v>27756.492999999999</v>
      </c>
      <c r="CT50" s="5">
        <v>28173.327000000001</v>
      </c>
      <c r="CU50" s="5">
        <v>28589.23</v>
      </c>
      <c r="CV50" s="5">
        <v>29003.916000000001</v>
      </c>
      <c r="CW50" s="5">
        <v>29417.019</v>
      </c>
      <c r="CX50" s="5">
        <v>29828.208999999999</v>
      </c>
      <c r="CY50" s="5">
        <v>30237.268</v>
      </c>
      <c r="CZ50" s="5">
        <v>30644.039000000001</v>
      </c>
      <c r="DA50" s="5">
        <v>31048.321</v>
      </c>
      <c r="DB50" s="5">
        <v>31449.941999999999</v>
      </c>
      <c r="DC50" s="5">
        <v>31848.718000000001</v>
      </c>
      <c r="DD50" s="5">
        <v>32244.418000000001</v>
      </c>
      <c r="DE50" s="5">
        <v>32636.792000000001</v>
      </c>
      <c r="DF50" s="5">
        <v>33025.593999999997</v>
      </c>
      <c r="DG50" s="5">
        <v>33410.552000000003</v>
      </c>
      <c r="DH50" s="5">
        <v>33791.392</v>
      </c>
      <c r="DI50" s="5">
        <v>34167.856</v>
      </c>
      <c r="DJ50" s="5">
        <v>34539.731</v>
      </c>
      <c r="DK50" s="5">
        <v>34906.775000000001</v>
      </c>
      <c r="DL50" s="5">
        <v>35268.773000000001</v>
      </c>
      <c r="DM50" s="5">
        <v>35625.491000000002</v>
      </c>
      <c r="DN50" s="5">
        <v>35976.682999999997</v>
      </c>
      <c r="DO50" s="5">
        <v>36322.095999999998</v>
      </c>
      <c r="DP50" s="5">
        <v>36661.472999999998</v>
      </c>
      <c r="DQ50" s="5">
        <v>36994.527000000002</v>
      </c>
      <c r="DR50" s="5">
        <v>37320.987999999998</v>
      </c>
      <c r="DS50" s="5">
        <v>3080.7869999999998</v>
      </c>
      <c r="DT50" s="5">
        <v>3192.5349999999999</v>
      </c>
      <c r="DU50" s="5">
        <v>3244.4079999999999</v>
      </c>
      <c r="DV50" s="5">
        <v>3257.549</v>
      </c>
      <c r="DW50" s="5">
        <v>3264.5439999999999</v>
      </c>
      <c r="DX50" s="5">
        <v>3288.9949999999999</v>
      </c>
      <c r="DY50" s="5">
        <v>3338.5369999999998</v>
      </c>
      <c r="DZ50" s="5">
        <v>3405.4479999999999</v>
      </c>
      <c r="EA50" s="5">
        <v>3479.96</v>
      </c>
      <c r="EB50" s="5">
        <v>3546.4520000000002</v>
      </c>
      <c r="EC50" s="5">
        <v>3594.6930000000002</v>
      </c>
      <c r="ED50" s="5">
        <v>3621.2460000000001</v>
      </c>
      <c r="EE50" s="5">
        <v>3633.5160000000001</v>
      </c>
      <c r="EF50" s="5">
        <v>3644.9769999999999</v>
      </c>
      <c r="EG50" s="5">
        <v>3674.3519999999999</v>
      </c>
      <c r="EH50" s="5">
        <v>3734.8180000000002</v>
      </c>
      <c r="EI50" s="5">
        <v>3831.2570000000001</v>
      </c>
      <c r="EJ50" s="5">
        <v>3958.877</v>
      </c>
      <c r="EK50" s="5">
        <v>4109.2120000000004</v>
      </c>
      <c r="EL50" s="5">
        <v>4269.277</v>
      </c>
      <c r="EM50" s="5">
        <v>4429.3130000000001</v>
      </c>
      <c r="EN50" s="5">
        <v>4587.1679999999997</v>
      </c>
      <c r="EO50" s="5">
        <v>4745.0590000000002</v>
      </c>
      <c r="EP50" s="5">
        <v>4902.7420000000002</v>
      </c>
      <c r="EQ50" s="5">
        <v>5060.9840000000004</v>
      </c>
      <c r="ER50" s="5">
        <v>5220.3850000000002</v>
      </c>
      <c r="ES50" s="5">
        <v>5380.3069999999998</v>
      </c>
      <c r="ET50" s="5">
        <v>5540.0829999999996</v>
      </c>
      <c r="EU50" s="5">
        <v>5700.49</v>
      </c>
      <c r="EV50" s="5">
        <v>5862.723</v>
      </c>
      <c r="EW50" s="5">
        <v>6027.8429999999998</v>
      </c>
      <c r="EX50" s="5">
        <v>6196.1</v>
      </c>
      <c r="EY50" s="5">
        <v>6367.7629999999999</v>
      </c>
      <c r="EZ50" s="5">
        <v>6543.9080000000004</v>
      </c>
      <c r="FA50" s="5">
        <v>6725.759</v>
      </c>
      <c r="FB50" s="5">
        <v>6914.348</v>
      </c>
      <c r="FC50" s="5">
        <v>7110.1419999999998</v>
      </c>
      <c r="FD50" s="5">
        <v>7313.3069999999998</v>
      </c>
      <c r="FE50" s="5">
        <v>7524.1260000000002</v>
      </c>
      <c r="FF50" s="5">
        <v>7742.71</v>
      </c>
      <c r="FG50" s="5">
        <v>7969.1319999999996</v>
      </c>
      <c r="FH50" s="5">
        <v>8203.5669999999991</v>
      </c>
      <c r="FI50" s="5">
        <v>8446.0499999999993</v>
      </c>
      <c r="FJ50" s="5">
        <v>8696.1929999999993</v>
      </c>
      <c r="FK50" s="5">
        <v>8953.5020000000004</v>
      </c>
      <c r="FL50" s="5">
        <v>9217.5349999999999</v>
      </c>
      <c r="FM50" s="5">
        <v>9488.1229999999996</v>
      </c>
      <c r="FN50" s="5">
        <v>9765.1710000000003</v>
      </c>
      <c r="FO50" s="5">
        <v>10048.407999999999</v>
      </c>
      <c r="FP50" s="5">
        <v>10337.539000000001</v>
      </c>
      <c r="FQ50" s="5">
        <v>10632.282999999999</v>
      </c>
      <c r="FR50" s="5">
        <v>10932.472</v>
      </c>
      <c r="FS50" s="5">
        <v>11237.957</v>
      </c>
      <c r="FT50" s="5">
        <v>11548.478999999999</v>
      </c>
      <c r="FU50" s="5">
        <v>11863.778</v>
      </c>
      <c r="FV50" s="5">
        <v>12183.645</v>
      </c>
      <c r="FW50" s="5">
        <v>12507.968999999999</v>
      </c>
      <c r="FX50" s="5">
        <v>12836.712</v>
      </c>
      <c r="FY50" s="5">
        <v>13169.874</v>
      </c>
      <c r="FZ50" s="5">
        <v>13507.5</v>
      </c>
      <c r="GA50" s="5">
        <v>13849.662</v>
      </c>
      <c r="GB50" s="5">
        <v>14196.277</v>
      </c>
      <c r="GC50" s="5">
        <v>14547.397000000001</v>
      </c>
      <c r="GD50" s="5">
        <v>14903.235000000001</v>
      </c>
      <c r="GE50" s="5">
        <v>15264.133</v>
      </c>
      <c r="GF50" s="5">
        <v>15630.325000000001</v>
      </c>
      <c r="GG50" s="5">
        <v>16001.81</v>
      </c>
      <c r="GH50" s="5">
        <v>16378.498</v>
      </c>
      <c r="GI50" s="5">
        <v>16760.348999999998</v>
      </c>
      <c r="GJ50" s="5">
        <v>17147.28</v>
      </c>
      <c r="GK50" s="5">
        <v>17539.191999999999</v>
      </c>
      <c r="GL50" s="5">
        <v>17935.966</v>
      </c>
      <c r="GM50" s="5">
        <v>18337.432000000001</v>
      </c>
      <c r="GN50" s="5">
        <v>18743.316999999999</v>
      </c>
      <c r="GO50" s="5">
        <v>19153.257000000001</v>
      </c>
      <c r="GP50" s="5">
        <v>19566.907999999999</v>
      </c>
      <c r="GQ50" s="5">
        <v>19984.062999999998</v>
      </c>
      <c r="GR50" s="5">
        <v>20404.48</v>
      </c>
      <c r="GS50" s="5">
        <v>20827.803</v>
      </c>
      <c r="GT50" s="5">
        <v>21253.612000000001</v>
      </c>
      <c r="GU50" s="5">
        <v>21681.558000000001</v>
      </c>
      <c r="GV50" s="5">
        <v>22111.364000000001</v>
      </c>
      <c r="GW50" s="5">
        <v>22542.804</v>
      </c>
      <c r="GX50" s="5">
        <v>22975.654999999999</v>
      </c>
      <c r="GY50" s="5">
        <v>23409.698</v>
      </c>
      <c r="GZ50" s="5">
        <v>23844.722000000002</v>
      </c>
      <c r="HA50" s="5">
        <v>24280.541000000001</v>
      </c>
      <c r="HB50" s="5">
        <v>24716.95</v>
      </c>
      <c r="HC50" s="5">
        <v>25153.732</v>
      </c>
      <c r="HD50" s="5">
        <v>25590.665000000001</v>
      </c>
      <c r="HE50" s="5">
        <v>26027.556</v>
      </c>
      <c r="HF50" s="5">
        <v>26464.185000000001</v>
      </c>
      <c r="HG50" s="5">
        <v>26900.442999999999</v>
      </c>
      <c r="HH50" s="5">
        <v>27336.407999999999</v>
      </c>
      <c r="HI50" s="5">
        <v>27772.256000000001</v>
      </c>
      <c r="HJ50" s="5">
        <v>28208.046999999999</v>
      </c>
      <c r="HK50" s="5">
        <v>28643.732</v>
      </c>
      <c r="HL50" s="5">
        <v>29079.023000000001</v>
      </c>
      <c r="HM50" s="5">
        <v>29513.618999999999</v>
      </c>
      <c r="HN50" s="5">
        <v>29947.107</v>
      </c>
      <c r="HO50" s="5">
        <v>30379.137999999999</v>
      </c>
      <c r="HP50" s="5">
        <v>30809.484</v>
      </c>
      <c r="HQ50" s="5">
        <v>31237.992999999999</v>
      </c>
      <c r="HR50" s="5">
        <v>31664.491999999998</v>
      </c>
      <c r="HS50" s="5">
        <v>32088.817999999999</v>
      </c>
      <c r="HT50" s="5">
        <v>32510.774000000001</v>
      </c>
      <c r="HU50" s="5">
        <v>32930.173999999999</v>
      </c>
      <c r="HV50" s="5">
        <v>33346.749000000003</v>
      </c>
      <c r="HW50" s="5">
        <v>33760.275999999998</v>
      </c>
      <c r="HX50" s="5">
        <v>34170.550999999999</v>
      </c>
      <c r="HY50" s="5">
        <v>34577.328000000001</v>
      </c>
      <c r="HZ50" s="5">
        <v>34980.362999999998</v>
      </c>
      <c r="IA50" s="5">
        <v>35379.404999999999</v>
      </c>
      <c r="IB50" s="5">
        <v>35774.19</v>
      </c>
      <c r="IC50" s="5">
        <v>36164.464999999997</v>
      </c>
      <c r="ID50" s="5">
        <v>36549.925999999999</v>
      </c>
      <c r="IE50" s="5">
        <v>36930.324999999997</v>
      </c>
      <c r="IF50" s="5">
        <v>37305.362999999998</v>
      </c>
      <c r="IG50" s="5">
        <v>37674.754000000001</v>
      </c>
      <c r="IH50" s="5">
        <v>38038.216999999997</v>
      </c>
      <c r="II50" s="5">
        <v>38395.440999999999</v>
      </c>
      <c r="IJ50" s="5">
        <v>6281.1379999999999</v>
      </c>
      <c r="IK50" s="5">
        <v>6511.1149999999998</v>
      </c>
      <c r="IL50" s="5">
        <v>6608.04</v>
      </c>
      <c r="IM50" s="5">
        <v>6618.5940000000001</v>
      </c>
      <c r="IN50" s="5">
        <v>6614.7129999999997</v>
      </c>
      <c r="IO50" s="5">
        <v>6648.6279999999997</v>
      </c>
      <c r="IP50" s="5">
        <v>6736.7510000000002</v>
      </c>
      <c r="IQ50" s="5">
        <v>6862.2669999999998</v>
      </c>
      <c r="IR50" s="5">
        <v>7005.2259999999997</v>
      </c>
      <c r="IS50" s="5">
        <v>7133.2629999999999</v>
      </c>
      <c r="IT50" s="5">
        <v>7225.0889999999999</v>
      </c>
      <c r="IU50" s="5">
        <v>7274.0259999999998</v>
      </c>
      <c r="IV50" s="5">
        <v>7295.38</v>
      </c>
      <c r="IW50" s="5">
        <v>7315.8639999999996</v>
      </c>
      <c r="IX50" s="5">
        <v>7372.5919999999996</v>
      </c>
      <c r="IY50" s="5">
        <v>7491.6469999999999</v>
      </c>
      <c r="IZ50" s="5">
        <v>7682.683</v>
      </c>
      <c r="JA50" s="5">
        <v>7936.1220000000003</v>
      </c>
      <c r="JB50" s="5">
        <v>8235.0640000000003</v>
      </c>
      <c r="JC50" s="5">
        <v>8553.5949999999993</v>
      </c>
      <c r="JD50" s="5">
        <v>8872.25</v>
      </c>
      <c r="JE50" s="5">
        <v>9186.7189999999991</v>
      </c>
      <c r="JF50" s="5">
        <v>9501.3349999999991</v>
      </c>
      <c r="JG50" s="5">
        <v>9815.4120000000003</v>
      </c>
      <c r="JH50" s="5">
        <v>10130.251</v>
      </c>
      <c r="JI50" s="5">
        <v>10446.856</v>
      </c>
      <c r="JJ50" s="5">
        <v>10763.904</v>
      </c>
      <c r="JK50" s="5">
        <v>11080.121999999999</v>
      </c>
      <c r="JL50" s="5">
        <v>11397.188</v>
      </c>
      <c r="JM50" s="5">
        <v>11717.691000000001</v>
      </c>
      <c r="JN50" s="5">
        <v>12043.886</v>
      </c>
      <c r="JO50" s="5">
        <v>12376.305</v>
      </c>
      <c r="JP50" s="5">
        <v>12715.486999999999</v>
      </c>
      <c r="JQ50" s="5">
        <v>13063.710999999999</v>
      </c>
      <c r="JR50" s="5">
        <v>13423.571</v>
      </c>
      <c r="JS50" s="5">
        <v>13797.204</v>
      </c>
      <c r="JT50" s="5">
        <v>14185.635</v>
      </c>
      <c r="JU50" s="5">
        <v>14589.165000000001</v>
      </c>
      <c r="JV50" s="5">
        <v>15008.225</v>
      </c>
      <c r="JW50" s="5">
        <v>15442.906000000001</v>
      </c>
      <c r="JX50" s="5">
        <v>15893.218999999999</v>
      </c>
      <c r="JY50" s="5">
        <v>16359.5</v>
      </c>
      <c r="JZ50" s="5">
        <v>16841.805</v>
      </c>
      <c r="KA50" s="5">
        <v>17339.386999999999</v>
      </c>
      <c r="KB50" s="5">
        <v>17851.255000000001</v>
      </c>
      <c r="KC50" s="5">
        <v>18376.519</v>
      </c>
      <c r="KD50" s="5">
        <v>18914.825000000001</v>
      </c>
      <c r="KE50" s="5">
        <v>19465.985000000001</v>
      </c>
      <c r="KF50" s="5">
        <v>20029.453000000001</v>
      </c>
      <c r="KG50" s="5">
        <v>20604.652999999998</v>
      </c>
      <c r="KH50" s="5">
        <v>21191.041000000001</v>
      </c>
      <c r="KI50" s="5">
        <v>21788.274000000001</v>
      </c>
      <c r="KJ50" s="5">
        <v>22396.036</v>
      </c>
      <c r="KK50" s="5">
        <v>23013.814999999999</v>
      </c>
      <c r="KL50" s="5">
        <v>23641.067999999999</v>
      </c>
      <c r="KM50" s="5">
        <v>24277.387999999999</v>
      </c>
      <c r="KN50" s="5">
        <v>24922.534</v>
      </c>
      <c r="KO50" s="5">
        <v>25576.421999999999</v>
      </c>
      <c r="KP50" s="5">
        <v>26239.058000000001</v>
      </c>
      <c r="KQ50" s="5">
        <v>26910.530999999999</v>
      </c>
      <c r="KR50" s="5">
        <v>27590.986000000001</v>
      </c>
      <c r="KS50" s="5">
        <v>28280.256000000001</v>
      </c>
      <c r="KT50" s="5">
        <v>28978.405999999999</v>
      </c>
      <c r="KU50" s="5">
        <v>29685.864000000001</v>
      </c>
      <c r="KV50" s="5">
        <v>30403.281999999999</v>
      </c>
      <c r="KW50" s="5">
        <v>31131.08</v>
      </c>
      <c r="KX50" s="5">
        <v>31869.268</v>
      </c>
      <c r="KY50" s="5">
        <v>32617.629000000001</v>
      </c>
      <c r="KZ50" s="5">
        <v>33376.074000000001</v>
      </c>
      <c r="LA50" s="5">
        <v>34144.42</v>
      </c>
      <c r="LB50" s="5">
        <v>34922.449000000001</v>
      </c>
      <c r="LC50" s="5">
        <v>35709.923999999999</v>
      </c>
      <c r="LD50" s="5">
        <v>36506.461000000003</v>
      </c>
      <c r="LE50" s="5">
        <v>37311.478000000003</v>
      </c>
      <c r="LF50" s="5">
        <v>38124.207999999999</v>
      </c>
      <c r="LG50" s="5">
        <v>38943.961000000003</v>
      </c>
      <c r="LH50" s="5">
        <v>39770.258999999998</v>
      </c>
      <c r="LI50" s="5">
        <v>40602.627</v>
      </c>
      <c r="LJ50" s="5">
        <v>41440.315000000002</v>
      </c>
      <c r="LK50" s="5">
        <v>42282.476999999999</v>
      </c>
      <c r="LL50" s="5">
        <v>43128.355000000003</v>
      </c>
      <c r="LM50" s="5">
        <v>43977.409</v>
      </c>
      <c r="LN50" s="5">
        <v>44829.173000000003</v>
      </c>
      <c r="LO50" s="5">
        <v>45683.184999999998</v>
      </c>
      <c r="LP50" s="5">
        <v>46539.025000000001</v>
      </c>
      <c r="LQ50" s="5">
        <v>47396.258000000002</v>
      </c>
      <c r="LR50" s="5">
        <v>48254.521000000001</v>
      </c>
      <c r="LS50" s="5">
        <v>49113.409</v>
      </c>
      <c r="LT50" s="5">
        <v>49972.480000000003</v>
      </c>
      <c r="LU50" s="5">
        <v>50831.296999999999</v>
      </c>
      <c r="LV50" s="5">
        <v>51689.495000000003</v>
      </c>
      <c r="LW50" s="5">
        <v>52546.642</v>
      </c>
      <c r="LX50" s="5">
        <v>53402.510999999999</v>
      </c>
      <c r="LY50" s="5">
        <v>54257.26</v>
      </c>
      <c r="LZ50" s="5">
        <v>55111.233999999997</v>
      </c>
      <c r="MA50" s="5">
        <v>55964.54</v>
      </c>
      <c r="MB50" s="5">
        <v>56817.059000000001</v>
      </c>
      <c r="MC50" s="5">
        <v>57668.252999999997</v>
      </c>
      <c r="MD50" s="5">
        <v>58517.535000000003</v>
      </c>
      <c r="ME50" s="5">
        <v>59364.125999999997</v>
      </c>
      <c r="MF50" s="5">
        <v>60207.347000000002</v>
      </c>
      <c r="MG50" s="5">
        <v>61046.752</v>
      </c>
      <c r="MH50" s="5">
        <v>61882.031999999999</v>
      </c>
      <c r="MI50" s="5">
        <v>62712.813000000002</v>
      </c>
      <c r="MJ50" s="5">
        <v>63538.76</v>
      </c>
      <c r="MK50" s="5">
        <v>64359.491999999998</v>
      </c>
      <c r="ML50" s="5">
        <v>65174.591999999997</v>
      </c>
      <c r="MM50" s="5">
        <v>65983.540999999997</v>
      </c>
      <c r="MN50" s="5">
        <v>66785.87</v>
      </c>
      <c r="MO50" s="5">
        <v>67581.103000000003</v>
      </c>
      <c r="MP50" s="5">
        <v>68368.72</v>
      </c>
      <c r="MQ50" s="5">
        <v>69148.218999999997</v>
      </c>
      <c r="MR50" s="5">
        <v>69919.135999999999</v>
      </c>
      <c r="MS50" s="5">
        <v>70680.964999999997</v>
      </c>
      <c r="MT50" s="5">
        <v>71433.237999999998</v>
      </c>
      <c r="MU50" s="5">
        <v>72175.417000000001</v>
      </c>
      <c r="MV50" s="5">
        <v>72907.008000000002</v>
      </c>
      <c r="MW50" s="5">
        <v>73627.459000000003</v>
      </c>
      <c r="MX50" s="5">
        <v>74336.226999999999</v>
      </c>
      <c r="MY50" s="5">
        <v>75032.744000000006</v>
      </c>
      <c r="MZ50" s="5">
        <v>75716.429000000004</v>
      </c>
      <c r="NA50" s="16">
        <v>1.137</v>
      </c>
      <c r="NB50" s="16">
        <v>1.663</v>
      </c>
      <c r="NC50" s="16">
        <v>0.72499999999999998</v>
      </c>
      <c r="ND50" s="16">
        <v>3.383</v>
      </c>
      <c r="NE50" s="16">
        <v>3.2669999999999999</v>
      </c>
      <c r="NF50" s="16">
        <v>2.8450000000000002</v>
      </c>
      <c r="NG50" s="16">
        <v>2.718</v>
      </c>
      <c r="NH50" s="16">
        <v>2.8290000000000002</v>
      </c>
      <c r="NI50" s="16">
        <v>2.9039999999999999</v>
      </c>
      <c r="NJ50" s="16">
        <v>2.85</v>
      </c>
      <c r="NK50" s="16">
        <v>2.7189999999999999</v>
      </c>
      <c r="NL50" s="16">
        <v>2.5590000000000002</v>
      </c>
      <c r="NM50" s="16">
        <v>2.4140000000000001</v>
      </c>
      <c r="NN50" s="16">
        <v>2.298</v>
      </c>
      <c r="NO50" s="16">
        <v>2.1800000000000002</v>
      </c>
      <c r="NP50" s="16">
        <v>2.0409999999999999</v>
      </c>
      <c r="NQ50" s="16">
        <v>1.887</v>
      </c>
      <c r="NR50" s="16">
        <v>1.734</v>
      </c>
      <c r="NS50" s="16">
        <v>1.589</v>
      </c>
      <c r="NT50" s="16">
        <v>1.462</v>
      </c>
      <c r="NU50" s="16">
        <v>1.3340000000000001</v>
      </c>
      <c r="NV50" s="16">
        <v>1.2090000000000001</v>
      </c>
      <c r="NW50" s="16">
        <v>1.0840000000000001</v>
      </c>
      <c r="NX50" s="182">
        <v>0.95799999999999996</v>
      </c>
      <c r="NY50" s="16">
        <v>44</v>
      </c>
      <c r="NZ50" s="16">
        <v>44.89</v>
      </c>
      <c r="OA50" s="16">
        <v>43.49</v>
      </c>
      <c r="OB50" s="16">
        <v>48.28</v>
      </c>
      <c r="OC50" s="16">
        <v>49.98</v>
      </c>
      <c r="OD50" s="16">
        <v>51.65</v>
      </c>
      <c r="OE50" s="16">
        <v>53.28</v>
      </c>
      <c r="OF50" s="16">
        <v>55.29</v>
      </c>
      <c r="OG50" s="16">
        <v>56.62</v>
      </c>
      <c r="OH50" s="16">
        <v>57.89</v>
      </c>
      <c r="OI50" s="16">
        <v>59.09</v>
      </c>
      <c r="OJ50" s="16">
        <v>60.21</v>
      </c>
      <c r="OK50" s="16">
        <v>61.24</v>
      </c>
      <c r="OL50" s="16">
        <v>62.14</v>
      </c>
      <c r="OM50" s="16">
        <v>63.02</v>
      </c>
      <c r="ON50" s="16">
        <v>63.81</v>
      </c>
      <c r="OO50" s="16">
        <v>64.540000000000006</v>
      </c>
      <c r="OP50" s="16">
        <v>65.22</v>
      </c>
      <c r="OQ50" s="16">
        <v>65.87</v>
      </c>
      <c r="OR50" s="16">
        <v>66.45</v>
      </c>
      <c r="OS50" s="16">
        <v>67.02</v>
      </c>
      <c r="OT50" s="16">
        <v>67.56</v>
      </c>
      <c r="OU50" s="16">
        <v>68.09</v>
      </c>
      <c r="OV50" s="16">
        <v>68.599999999999994</v>
      </c>
      <c r="OW50" s="16">
        <v>47.09</v>
      </c>
      <c r="OX50" s="16">
        <v>47.96</v>
      </c>
      <c r="OY50" s="16">
        <v>46.53</v>
      </c>
      <c r="OZ50" s="16">
        <v>51.42</v>
      </c>
      <c r="PA50" s="16">
        <v>53.1</v>
      </c>
      <c r="PB50" s="16">
        <v>54.8</v>
      </c>
      <c r="PC50" s="16">
        <v>56.51</v>
      </c>
      <c r="PD50" s="16">
        <v>58.66</v>
      </c>
      <c r="PE50" s="16">
        <v>60.11</v>
      </c>
      <c r="PF50" s="16">
        <v>61.49</v>
      </c>
      <c r="PG50" s="16">
        <v>62.82</v>
      </c>
      <c r="PH50" s="16">
        <v>64.069999999999993</v>
      </c>
      <c r="PI50" s="16">
        <v>65.23</v>
      </c>
      <c r="PJ50" s="16">
        <v>66.290000000000006</v>
      </c>
      <c r="PK50" s="16">
        <v>67.31</v>
      </c>
      <c r="PL50" s="16">
        <v>68.239999999999995</v>
      </c>
      <c r="PM50" s="16">
        <v>69.099999999999994</v>
      </c>
      <c r="PN50" s="16">
        <v>69.91</v>
      </c>
      <c r="PO50" s="16">
        <v>70.680000000000007</v>
      </c>
      <c r="PP50" s="16">
        <v>71.42</v>
      </c>
      <c r="PQ50" s="16">
        <v>72.12</v>
      </c>
      <c r="PR50" s="16">
        <v>72.8</v>
      </c>
      <c r="PS50" s="16">
        <v>73.45</v>
      </c>
      <c r="PT50" s="16">
        <v>74.069999999999993</v>
      </c>
      <c r="PU50" s="16">
        <v>45.48</v>
      </c>
      <c r="PV50" s="16">
        <v>46.375999999999998</v>
      </c>
      <c r="PW50" s="16">
        <v>44.96</v>
      </c>
      <c r="PX50" s="16">
        <v>49.802999999999997</v>
      </c>
      <c r="PY50" s="16">
        <v>51.491999999999997</v>
      </c>
      <c r="PZ50" s="16">
        <v>53.18</v>
      </c>
      <c r="QA50" s="16">
        <v>54.856000000000002</v>
      </c>
      <c r="QB50" s="16">
        <v>56.941000000000003</v>
      </c>
      <c r="QC50" s="16">
        <v>58.338999999999999</v>
      </c>
      <c r="QD50" s="16">
        <v>59.665999999999997</v>
      </c>
      <c r="QE50" s="16">
        <v>60.933999999999997</v>
      </c>
      <c r="QF50" s="16">
        <v>62.12</v>
      </c>
      <c r="QG50" s="16">
        <v>63.215000000000003</v>
      </c>
      <c r="QH50" s="16">
        <v>64.195999999999998</v>
      </c>
      <c r="QI50" s="16">
        <v>65.141999999999996</v>
      </c>
      <c r="QJ50" s="16">
        <v>65.998999999999995</v>
      </c>
      <c r="QK50" s="16">
        <v>66.793999999999997</v>
      </c>
      <c r="QL50" s="16">
        <v>67.531000000000006</v>
      </c>
      <c r="QM50" s="16">
        <v>68.239999999999995</v>
      </c>
      <c r="QN50" s="16">
        <v>68.897000000000006</v>
      </c>
      <c r="QO50" s="16">
        <v>69.531000000000006</v>
      </c>
      <c r="QP50" s="16">
        <v>70.138999999999996</v>
      </c>
      <c r="QQ50" s="16">
        <v>70.727999999999994</v>
      </c>
      <c r="QR50" s="16">
        <v>71.296999999999997</v>
      </c>
      <c r="QS50" s="5">
        <v>127.61499999999999</v>
      </c>
      <c r="QT50" s="5">
        <v>123.09099999999999</v>
      </c>
      <c r="QU50" s="5">
        <v>129.41200000000001</v>
      </c>
      <c r="QV50" s="5">
        <v>105.005</v>
      </c>
      <c r="QW50" s="5">
        <v>96.962999999999994</v>
      </c>
      <c r="QX50" s="5">
        <v>89.757000000000005</v>
      </c>
      <c r="QY50" s="5">
        <v>79.435000000000002</v>
      </c>
      <c r="QZ50" s="5">
        <v>69.307000000000002</v>
      </c>
      <c r="RA50" s="5">
        <v>62.793999999999997</v>
      </c>
      <c r="RB50" s="5">
        <v>57.680999999999997</v>
      </c>
      <c r="RC50" s="5">
        <v>52.984000000000002</v>
      </c>
      <c r="RD50" s="5">
        <v>48.731999999999999</v>
      </c>
      <c r="RE50" s="5">
        <v>44.918999999999997</v>
      </c>
      <c r="RF50" s="5">
        <v>41.603999999999999</v>
      </c>
      <c r="RG50" s="5">
        <v>38.424999999999997</v>
      </c>
      <c r="RH50" s="5">
        <v>35.570999999999998</v>
      </c>
      <c r="RI50" s="5">
        <v>32.963000000000001</v>
      </c>
      <c r="RJ50" s="5">
        <v>30.591000000000001</v>
      </c>
      <c r="RK50" s="5">
        <v>28.37</v>
      </c>
      <c r="RL50" s="5">
        <v>26.393999999999998</v>
      </c>
      <c r="RM50" s="5">
        <v>24.544</v>
      </c>
      <c r="RN50" s="5">
        <v>22.872</v>
      </c>
      <c r="RO50" s="5">
        <v>21.416</v>
      </c>
      <c r="RP50" s="5">
        <v>20.097000000000001</v>
      </c>
      <c r="RQ50" s="5">
        <v>219.00899999999999</v>
      </c>
      <c r="RR50" s="5">
        <v>210.47200000000001</v>
      </c>
      <c r="RS50" s="5">
        <v>221.751</v>
      </c>
      <c r="RT50" s="5">
        <v>176.16800000000001</v>
      </c>
      <c r="RU50" s="5">
        <v>160.59299999999999</v>
      </c>
      <c r="RV50" s="5">
        <v>146.976</v>
      </c>
      <c r="RW50" s="5">
        <v>131.20400000000001</v>
      </c>
      <c r="RX50" s="5">
        <v>115.06699999999999</v>
      </c>
      <c r="RY50" s="5">
        <v>104.61199999999999</v>
      </c>
      <c r="RZ50" s="5">
        <v>95.581999999999994</v>
      </c>
      <c r="SA50" s="5">
        <v>87.21</v>
      </c>
      <c r="SB50" s="5">
        <v>79.554000000000002</v>
      </c>
      <c r="SC50" s="5">
        <v>72.620999999999995</v>
      </c>
      <c r="SD50" s="5">
        <v>66.516999999999996</v>
      </c>
      <c r="SE50" s="5">
        <v>60.673999999999999</v>
      </c>
      <c r="SF50" s="5">
        <v>55.43</v>
      </c>
      <c r="SG50" s="5">
        <v>50.658999999999999</v>
      </c>
      <c r="SH50" s="5">
        <v>46.351999999999997</v>
      </c>
      <c r="SI50" s="5">
        <v>42.4</v>
      </c>
      <c r="SJ50" s="5">
        <v>38.89</v>
      </c>
      <c r="SK50" s="5">
        <v>35.637</v>
      </c>
      <c r="SL50" s="5">
        <v>32.715000000000003</v>
      </c>
      <c r="SM50" s="5">
        <v>30.17</v>
      </c>
      <c r="SN50" s="5">
        <v>27.884</v>
      </c>
      <c r="SO50" s="16">
        <v>7.07</v>
      </c>
      <c r="SP50" s="16">
        <v>7.26</v>
      </c>
      <c r="SQ50" s="16">
        <v>7.5309999999999997</v>
      </c>
      <c r="SR50" s="16">
        <v>7.7</v>
      </c>
      <c r="SS50" s="16">
        <v>7.47</v>
      </c>
      <c r="ST50" s="16">
        <v>7.1</v>
      </c>
      <c r="SU50" s="16">
        <v>6.61</v>
      </c>
      <c r="SV50" s="16">
        <v>6.12</v>
      </c>
      <c r="SW50" s="16">
        <v>5.6605999999999996</v>
      </c>
      <c r="SX50" s="16">
        <v>5.2351999999999999</v>
      </c>
      <c r="SY50" s="16">
        <v>4.8376999999999999</v>
      </c>
      <c r="SZ50" s="16">
        <v>4.4744000000000002</v>
      </c>
      <c r="TA50" s="16">
        <v>4.1508000000000003</v>
      </c>
      <c r="TB50" s="16">
        <v>3.8746</v>
      </c>
      <c r="TC50" s="16">
        <v>3.6272000000000002</v>
      </c>
      <c r="TD50" s="16">
        <v>3.4085999999999999</v>
      </c>
      <c r="TE50" s="16">
        <v>3.2187000000000001</v>
      </c>
      <c r="TF50" s="16">
        <v>3.0556999999999999</v>
      </c>
      <c r="TG50" s="16">
        <v>2.9085000000000001</v>
      </c>
      <c r="TH50" s="16">
        <v>2.7860999999999998</v>
      </c>
      <c r="TI50" s="16">
        <v>2.67</v>
      </c>
      <c r="TJ50" s="16">
        <v>2.5661</v>
      </c>
      <c r="TK50" s="16">
        <v>2.4689000000000001</v>
      </c>
      <c r="TL50" s="16">
        <v>2.3727</v>
      </c>
      <c r="TM50" s="5">
        <v>1089.6849999999999</v>
      </c>
      <c r="TN50" s="5">
        <v>1659.067</v>
      </c>
      <c r="TO50" s="5">
        <v>1192.626</v>
      </c>
      <c r="TP50" s="5">
        <v>2139.1170000000002</v>
      </c>
      <c r="TQ50" s="5">
        <v>200.643</v>
      </c>
      <c r="TR50" s="5">
        <v>1160.3389999999999</v>
      </c>
      <c r="TS50" s="5">
        <v>1741.4290000000001</v>
      </c>
      <c r="TT50" s="5">
        <v>1281.2909999999999</v>
      </c>
      <c r="TU50" s="5">
        <v>2260.1460000000002</v>
      </c>
      <c r="TV50" s="5">
        <v>205.423</v>
      </c>
      <c r="TW50" s="5">
        <v>1339.2919999999999</v>
      </c>
      <c r="TX50" s="5">
        <v>1854.01</v>
      </c>
      <c r="TY50" s="5">
        <v>1399.4680000000001</v>
      </c>
      <c r="TZ50" s="5">
        <v>2419.9430000000002</v>
      </c>
      <c r="UA50" s="5">
        <v>212.376</v>
      </c>
      <c r="UB50" s="5">
        <v>1442.873</v>
      </c>
      <c r="UC50" s="5">
        <v>1955.837</v>
      </c>
      <c r="UD50" s="5">
        <v>1397.8009999999999</v>
      </c>
      <c r="UE50" s="5">
        <v>2487.9589999999998</v>
      </c>
      <c r="UF50" s="5">
        <v>207.17699999999999</v>
      </c>
      <c r="UG50" s="5">
        <v>1777.5440000000001</v>
      </c>
      <c r="UH50" s="5">
        <v>2410.1080000000002</v>
      </c>
      <c r="UI50" s="5">
        <v>1569.588</v>
      </c>
      <c r="UJ50" s="5">
        <v>2881.721</v>
      </c>
      <c r="UK50" s="5">
        <v>233.28899999999999</v>
      </c>
      <c r="UL50" s="5">
        <v>2013.8</v>
      </c>
      <c r="UM50" s="5">
        <v>2988.98</v>
      </c>
      <c r="UN50" s="5">
        <v>1871.9010000000001</v>
      </c>
      <c r="UO50" s="5">
        <v>3295.9540000000002</v>
      </c>
      <c r="UP50" s="5">
        <v>276.221</v>
      </c>
      <c r="UQ50" s="5">
        <v>2266.6619999999998</v>
      </c>
      <c r="UR50" s="5">
        <v>3535.4209999999998</v>
      </c>
      <c r="US50" s="5">
        <v>2275.7190000000001</v>
      </c>
      <c r="UT50" s="5">
        <v>3642.0320000000002</v>
      </c>
      <c r="UU50" s="5">
        <v>324.05200000000002</v>
      </c>
      <c r="UV50" s="5">
        <v>2488.3330000000001</v>
      </c>
      <c r="UW50" s="5">
        <v>4019.6509999999998</v>
      </c>
      <c r="UX50" s="5">
        <v>2820.6030000000001</v>
      </c>
      <c r="UY50" s="5">
        <v>4082.596</v>
      </c>
      <c r="UZ50" s="5">
        <v>386.02100000000002</v>
      </c>
      <c r="VA50" s="5">
        <v>2826.5050000000001</v>
      </c>
      <c r="VB50" s="5">
        <v>4508.2020000000002</v>
      </c>
      <c r="VC50" s="5">
        <v>3352.5219999999999</v>
      </c>
      <c r="VD50" s="5">
        <v>4744.7460000000001</v>
      </c>
      <c r="VE50" s="5">
        <v>461.24400000000003</v>
      </c>
      <c r="VF50" s="5">
        <v>3215.5729999999999</v>
      </c>
      <c r="VG50" s="5">
        <v>5074.1019999999999</v>
      </c>
      <c r="VH50" s="5">
        <v>3845.3780000000002</v>
      </c>
      <c r="VI50" s="5">
        <v>5700.5749999999998</v>
      </c>
      <c r="VJ50" s="5">
        <v>540.89099999999996</v>
      </c>
      <c r="VK50" s="5">
        <v>3603.319</v>
      </c>
      <c r="VL50" s="5">
        <v>5797.0659999999998</v>
      </c>
      <c r="VM50" s="5">
        <v>4335.1170000000002</v>
      </c>
      <c r="VN50" s="5">
        <v>6831.55</v>
      </c>
      <c r="VO50" s="5">
        <v>623.98900000000003</v>
      </c>
      <c r="VP50" s="5">
        <v>3935.2579999999998</v>
      </c>
      <c r="VQ50" s="5">
        <v>6570.4520000000002</v>
      </c>
      <c r="VR50" s="5">
        <v>4898.5410000000002</v>
      </c>
      <c r="VS50" s="5">
        <v>8150.1769999999997</v>
      </c>
      <c r="VT50" s="5">
        <v>722.96</v>
      </c>
      <c r="VU50" s="5">
        <v>4226.0540000000001</v>
      </c>
      <c r="VV50" s="5">
        <v>7291.7380000000003</v>
      </c>
      <c r="VW50" s="5">
        <v>5617.2560000000003</v>
      </c>
      <c r="VX50" s="5">
        <v>9619.1769999999997</v>
      </c>
      <c r="VY50" s="5">
        <v>836.76099999999997</v>
      </c>
      <c r="VZ50" s="5">
        <v>4522.2169999999996</v>
      </c>
      <c r="WA50" s="5">
        <v>7921.4059999999999</v>
      </c>
      <c r="WB50" s="5">
        <v>6387.393</v>
      </c>
      <c r="WC50" s="5">
        <v>11353.111999999999</v>
      </c>
      <c r="WD50" s="5">
        <v>946.952</v>
      </c>
      <c r="WE50" s="5">
        <v>4854.835</v>
      </c>
      <c r="WF50" s="5">
        <v>8517.42</v>
      </c>
      <c r="WG50" s="5">
        <v>7108.098</v>
      </c>
      <c r="WH50" s="5">
        <v>13367.731</v>
      </c>
      <c r="WI50" s="5">
        <v>1074.365</v>
      </c>
      <c r="WJ50" s="25">
        <v>17.3485282444041</v>
      </c>
      <c r="WK50" s="25">
        <v>26.413477939825601</v>
      </c>
      <c r="WL50" s="25">
        <v>18.987419158757501</v>
      </c>
      <c r="WM50" s="25">
        <v>53.043620439480897</v>
      </c>
      <c r="WN50" s="25">
        <v>34.0562012807233</v>
      </c>
      <c r="WO50" s="25">
        <v>5.1467106756769203</v>
      </c>
      <c r="WP50" s="25">
        <v>3.1943733762894602</v>
      </c>
      <c r="WQ50" s="25">
        <v>0.28084082852502201</v>
      </c>
      <c r="WR50" s="25">
        <v>17.4523074535077</v>
      </c>
      <c r="WS50" s="25">
        <v>26.192306141958898</v>
      </c>
      <c r="WT50" s="25">
        <v>19.271509851355798</v>
      </c>
      <c r="WU50" s="25">
        <v>53.265681280408501</v>
      </c>
      <c r="WV50" s="25">
        <v>33.994171429052699</v>
      </c>
      <c r="WW50" s="25">
        <v>4.9236925272402097</v>
      </c>
      <c r="WX50" s="25">
        <v>3.0897051241248601</v>
      </c>
      <c r="WY50" s="25">
        <v>0.30227288998572299</v>
      </c>
      <c r="WZ50" s="25">
        <v>18.536685153636199</v>
      </c>
      <c r="XA50" s="25">
        <v>25.660721964808999</v>
      </c>
      <c r="XB50" s="25">
        <v>19.369560707141499</v>
      </c>
      <c r="XC50" s="25">
        <v>52.863168882763901</v>
      </c>
      <c r="XD50" s="25">
        <v>33.493608175622498</v>
      </c>
      <c r="XE50" s="25">
        <v>4.6334238927714297</v>
      </c>
      <c r="XF50" s="25">
        <v>2.9394239987908799</v>
      </c>
      <c r="XG50" s="25">
        <v>0.30443915638963098</v>
      </c>
      <c r="XH50" s="25">
        <v>19.259756899917999</v>
      </c>
      <c r="XI50" s="25">
        <v>26.106902794539</v>
      </c>
      <c r="XJ50" s="25">
        <v>18.6581268444709</v>
      </c>
      <c r="XK50" s="25">
        <v>51.867900342875203</v>
      </c>
      <c r="XL50" s="25">
        <v>33.209773498404303</v>
      </c>
      <c r="XM50" s="25">
        <v>4.3164340231193501</v>
      </c>
      <c r="XN50" s="25">
        <v>2.7654399626677502</v>
      </c>
      <c r="XO50" s="25">
        <v>0.30149578590662401</v>
      </c>
      <c r="XP50" s="25">
        <v>20.034872777480299</v>
      </c>
      <c r="XQ50" s="25">
        <v>27.164563667615301</v>
      </c>
      <c r="XR50" s="25">
        <v>17.690980303756099</v>
      </c>
      <c r="XS50" s="25">
        <v>50.171140353348903</v>
      </c>
      <c r="XT50" s="25">
        <v>32.480160049592797</v>
      </c>
      <c r="XU50" s="25">
        <v>4.2571726450449399</v>
      </c>
      <c r="XV50" s="25">
        <v>2.6294232015554102</v>
      </c>
      <c r="XW50" s="25">
        <v>0.301332807348756</v>
      </c>
      <c r="XX50" s="25">
        <v>19.276612982891699</v>
      </c>
      <c r="XY50" s="25">
        <v>28.6112874533735</v>
      </c>
      <c r="XZ50" s="25">
        <v>17.9183191574575</v>
      </c>
      <c r="YA50" s="25">
        <v>49.468040911064499</v>
      </c>
      <c r="YB50" s="25">
        <v>31.549721753606999</v>
      </c>
      <c r="YC50" s="25">
        <v>4.2553855437463701</v>
      </c>
      <c r="YD50" s="25">
        <v>2.6440586526702399</v>
      </c>
      <c r="YE50" s="25">
        <v>0.30416806740707403</v>
      </c>
      <c r="YF50" s="25">
        <v>18.820022042719401</v>
      </c>
      <c r="YG50" s="25">
        <v>29.3544874137799</v>
      </c>
      <c r="YH50" s="25">
        <v>18.895222023855101</v>
      </c>
      <c r="YI50" s="25">
        <v>49.134897158608098</v>
      </c>
      <c r="YJ50" s="25">
        <v>30.239675134753</v>
      </c>
      <c r="YK50" s="25">
        <v>4.3752988030607396</v>
      </c>
      <c r="YL50" s="25">
        <v>2.6905933848925501</v>
      </c>
      <c r="YM50" s="25">
        <v>0.304785349180489</v>
      </c>
      <c r="YN50" s="25">
        <v>18.035052609209799</v>
      </c>
      <c r="YO50" s="25">
        <v>29.1338085600532</v>
      </c>
      <c r="YP50" s="25">
        <v>20.443294163078299</v>
      </c>
      <c r="YQ50" s="25">
        <v>50.033318344789301</v>
      </c>
      <c r="YR50" s="25">
        <v>29.590024181711001</v>
      </c>
      <c r="YS50" s="25">
        <v>4.4919318435822202</v>
      </c>
      <c r="YT50" s="25">
        <v>2.7978204859477298</v>
      </c>
      <c r="YU50" s="25">
        <v>0.29975638542417699</v>
      </c>
      <c r="YV50" s="25">
        <v>17.7843456382247</v>
      </c>
      <c r="YW50" s="25">
        <v>28.365568988887699</v>
      </c>
      <c r="YX50" s="25">
        <v>21.0940401689551</v>
      </c>
      <c r="YY50" s="25">
        <v>50.9479420122506</v>
      </c>
      <c r="YZ50" s="25">
        <v>29.853901843295599</v>
      </c>
      <c r="ZA50" s="25">
        <v>4.5561506451273299</v>
      </c>
      <c r="ZB50" s="25">
        <v>2.9021433606370102</v>
      </c>
      <c r="ZC50" s="25">
        <v>0.32228839230114398</v>
      </c>
      <c r="ZD50" s="25">
        <v>17.498270483109501</v>
      </c>
      <c r="ZE50" s="25">
        <v>27.611877962306099</v>
      </c>
      <c r="ZF50" s="25">
        <v>20.9254973697685</v>
      </c>
      <c r="ZG50" s="25">
        <v>51.9464703842986</v>
      </c>
      <c r="ZH50" s="25">
        <v>31.020973014530099</v>
      </c>
      <c r="ZI50" s="25">
        <v>4.5501381409613</v>
      </c>
      <c r="ZJ50" s="25">
        <v>2.9433811702858401</v>
      </c>
      <c r="ZK50" s="25">
        <v>0.33770813721575899</v>
      </c>
      <c r="ZL50" s="25">
        <v>17.0039735188092</v>
      </c>
      <c r="ZM50" s="25">
        <v>27.356211523539599</v>
      </c>
      <c r="ZN50" s="25">
        <v>20.457310237849999</v>
      </c>
      <c r="ZO50" s="25">
        <v>52.695226251508799</v>
      </c>
      <c r="ZP50" s="25">
        <v>32.237916013658797</v>
      </c>
      <c r="ZQ50" s="25">
        <v>4.5633954462171102</v>
      </c>
      <c r="ZR50" s="25">
        <v>2.9445887061423699</v>
      </c>
      <c r="ZS50" s="25">
        <v>0.36201147456606803</v>
      </c>
      <c r="ZT50" s="25">
        <v>16.209560929701301</v>
      </c>
      <c r="ZU50" s="25">
        <v>27.0640811935782</v>
      </c>
      <c r="ZV50" s="25">
        <v>20.177380696803102</v>
      </c>
      <c r="ZW50" s="25">
        <v>53.7484427896444</v>
      </c>
      <c r="ZX50" s="25">
        <v>33.571062092841302</v>
      </c>
      <c r="ZY50" s="25">
        <v>4.5976486432560204</v>
      </c>
      <c r="ZZ50" s="25">
        <v>2.9779150870760902</v>
      </c>
      <c r="AAA50" s="25">
        <v>0.38216219965673398</v>
      </c>
      <c r="AAB50" s="25">
        <v>15.316792230621999</v>
      </c>
      <c r="AAC50" s="25">
        <v>26.427971802095101</v>
      </c>
      <c r="AAD50" s="25">
        <v>20.359025951446601</v>
      </c>
      <c r="AAE50" s="25">
        <v>55.222502740568999</v>
      </c>
      <c r="AAF50" s="25">
        <v>34.863476789122402</v>
      </c>
      <c r="AAG50" s="25">
        <v>4.5795644997971401</v>
      </c>
      <c r="AAH50" s="25">
        <v>3.0327332267139702</v>
      </c>
      <c r="AAI50" s="25">
        <v>0.39359593745580501</v>
      </c>
      <c r="AAJ50" s="25">
        <v>14.5263736433172</v>
      </c>
      <c r="AAK50" s="25">
        <v>25.4453298761238</v>
      </c>
      <c r="AAL50" s="25">
        <v>20.5177366156266</v>
      </c>
      <c r="AAM50" s="25">
        <v>56.986474609939599</v>
      </c>
      <c r="AAN50" s="25">
        <v>36.468737994313102</v>
      </c>
      <c r="AAO50" s="25">
        <v>4.6019476356104603</v>
      </c>
      <c r="AAP50" s="25">
        <v>3.0418218706193301</v>
      </c>
      <c r="AAQ50" s="25">
        <v>0.402848214710187</v>
      </c>
      <c r="AAR50" s="25">
        <v>13.9017598679863</v>
      </c>
      <c r="AAS50" s="25">
        <v>24.389526633713501</v>
      </c>
      <c r="AAT50" s="25">
        <v>20.3539505491153</v>
      </c>
      <c r="AAU50" s="25">
        <v>58.6322826328704</v>
      </c>
      <c r="AAV50" s="25">
        <v>38.278332083755103</v>
      </c>
      <c r="AAW50" s="25">
        <v>4.8351820916110402</v>
      </c>
      <c r="AAX50" s="25">
        <v>3.07643086542986</v>
      </c>
      <c r="AAY50" s="25">
        <v>0.42240737469471301</v>
      </c>
      <c r="AAZ50" s="5">
        <v>545.56399999999996</v>
      </c>
      <c r="ABA50" s="5">
        <v>448.64</v>
      </c>
      <c r="ABB50" s="5">
        <v>382.654</v>
      </c>
      <c r="ABC50" s="5">
        <v>329.697</v>
      </c>
      <c r="ABD50" s="5">
        <v>289.04399999999998</v>
      </c>
      <c r="ABE50" s="5">
        <v>249.453</v>
      </c>
      <c r="ABF50" s="5">
        <v>209.476</v>
      </c>
      <c r="ABG50" s="5">
        <v>168.15799999999999</v>
      </c>
      <c r="ABH50" s="5">
        <v>139.11099999999999</v>
      </c>
      <c r="ABI50" s="5">
        <v>111.092</v>
      </c>
      <c r="ABJ50" s="5">
        <v>93.331999999999994</v>
      </c>
      <c r="ABK50" s="5">
        <v>76.753</v>
      </c>
      <c r="ABL50" s="5">
        <v>60.686</v>
      </c>
      <c r="ABM50" s="5">
        <v>44.523000000000003</v>
      </c>
      <c r="ABN50" s="5">
        <v>28.776</v>
      </c>
      <c r="ABO50" s="5">
        <v>15.488</v>
      </c>
      <c r="ABP50" s="5">
        <v>6.3129999999999997</v>
      </c>
      <c r="ABQ50" s="5">
        <v>1.421</v>
      </c>
      <c r="ABR50" s="5">
        <v>0.158</v>
      </c>
      <c r="ABS50" s="5">
        <v>1.2E-2</v>
      </c>
      <c r="ABT50" s="5">
        <v>0</v>
      </c>
      <c r="ABU50" s="5">
        <v>1423.9770000000001</v>
      </c>
      <c r="ABV50" s="5">
        <v>1202.2950000000001</v>
      </c>
      <c r="ABW50" s="5">
        <v>1065.7560000000001</v>
      </c>
      <c r="ABX50" s="5">
        <v>912.64099999999996</v>
      </c>
      <c r="ABY50" s="5">
        <v>768.30700000000002</v>
      </c>
      <c r="ABZ50" s="5">
        <v>577.03899999999999</v>
      </c>
      <c r="ACA50" s="5">
        <v>430.40199999999999</v>
      </c>
      <c r="ACB50" s="5">
        <v>327.15800000000002</v>
      </c>
      <c r="ACC50" s="5">
        <v>273.04700000000003</v>
      </c>
      <c r="ACD50" s="5">
        <v>237.05500000000001</v>
      </c>
      <c r="ACE50" s="5">
        <v>195.05</v>
      </c>
      <c r="ACF50" s="5">
        <v>159.13800000000001</v>
      </c>
      <c r="ACG50" s="5">
        <v>130.37899999999999</v>
      </c>
      <c r="ACH50" s="5">
        <v>98.72</v>
      </c>
      <c r="ACI50" s="5">
        <v>65.718999999999994</v>
      </c>
      <c r="ACJ50" s="5">
        <v>35.444000000000003</v>
      </c>
      <c r="ACK50" s="5">
        <v>15.718</v>
      </c>
      <c r="ACL50" s="5">
        <v>4.9169999999999998</v>
      </c>
      <c r="ACM50" s="5">
        <v>1.1499999999999999</v>
      </c>
      <c r="ACN50" s="5">
        <v>0.161</v>
      </c>
      <c r="ACO50" s="5">
        <v>1.4E-2</v>
      </c>
      <c r="ACP50" s="5">
        <v>1815.385</v>
      </c>
      <c r="ACQ50" s="5">
        <v>1565.1110000000001</v>
      </c>
      <c r="ACR50" s="5">
        <v>1349.2070000000001</v>
      </c>
      <c r="ACS50" s="5">
        <v>1161.193</v>
      </c>
      <c r="ACT50" s="5">
        <v>1015.942</v>
      </c>
      <c r="ACU50" s="5">
        <v>849.71299999999997</v>
      </c>
      <c r="ACV50" s="5">
        <v>704.053</v>
      </c>
      <c r="ACW50" s="5">
        <v>522.91600000000005</v>
      </c>
      <c r="ACX50" s="5">
        <v>386.029</v>
      </c>
      <c r="ACY50" s="5">
        <v>290.41199999999998</v>
      </c>
      <c r="ACZ50" s="5">
        <v>239.756</v>
      </c>
      <c r="ADA50" s="5">
        <v>203.82400000000001</v>
      </c>
      <c r="ADB50" s="5">
        <v>160.56200000000001</v>
      </c>
      <c r="ADC50" s="5">
        <v>121.04</v>
      </c>
      <c r="ADD50" s="5">
        <v>86.692999999999998</v>
      </c>
      <c r="ADE50" s="5">
        <v>52.530999999999999</v>
      </c>
      <c r="ADF50" s="5">
        <v>24.561</v>
      </c>
      <c r="ADG50" s="5">
        <v>7.8789999999999996</v>
      </c>
      <c r="ADH50" s="5">
        <v>1.7170000000000001</v>
      </c>
      <c r="ADI50" s="5">
        <v>0.215</v>
      </c>
      <c r="ADJ50" s="5">
        <v>1.9E-2</v>
      </c>
      <c r="ADK50" s="5">
        <v>2445.4569999999999</v>
      </c>
      <c r="ADL50" s="5">
        <v>2226.0889999999999</v>
      </c>
      <c r="ADM50" s="5">
        <v>2053.6559999999999</v>
      </c>
      <c r="ADN50" s="5">
        <v>1883.11</v>
      </c>
      <c r="ADO50" s="5">
        <v>1682.202</v>
      </c>
      <c r="ADP50" s="5">
        <v>1450.8240000000001</v>
      </c>
      <c r="ADQ50" s="5">
        <v>1224.3430000000001</v>
      </c>
      <c r="ADR50" s="5">
        <v>1027.886</v>
      </c>
      <c r="ADS50" s="5">
        <v>882.78800000000001</v>
      </c>
      <c r="ADT50" s="5">
        <v>726.07799999999997</v>
      </c>
      <c r="ADU50" s="5">
        <v>588.08699999999999</v>
      </c>
      <c r="ADV50" s="5">
        <v>420.03100000000001</v>
      </c>
      <c r="ADW50" s="5">
        <v>291.238</v>
      </c>
      <c r="ADX50" s="5">
        <v>197.196</v>
      </c>
      <c r="ADY50" s="5">
        <v>136.49</v>
      </c>
      <c r="ADZ50" s="5">
        <v>86.314999999999998</v>
      </c>
      <c r="AEA50" s="5">
        <v>42.043999999999997</v>
      </c>
      <c r="AEB50" s="5">
        <v>15.144</v>
      </c>
      <c r="AEC50" s="5">
        <v>3.714</v>
      </c>
      <c r="AED50" s="5">
        <v>0.52200000000000002</v>
      </c>
      <c r="AEE50" s="5">
        <v>4.2999999999999997E-2</v>
      </c>
      <c r="AEF50" s="5">
        <v>544.12099999999998</v>
      </c>
      <c r="AEG50" s="5">
        <v>449.82799999999997</v>
      </c>
      <c r="AEH50" s="5">
        <v>377.94499999999999</v>
      </c>
      <c r="AEI50" s="5">
        <v>311.87299999999999</v>
      </c>
      <c r="AEJ50" s="5">
        <v>262.012</v>
      </c>
      <c r="AEK50" s="5">
        <v>223.792</v>
      </c>
      <c r="AEL50" s="5">
        <v>186.11600000000001</v>
      </c>
      <c r="AEM50" s="5">
        <v>152.797</v>
      </c>
      <c r="AEN50" s="5">
        <v>132.69399999999999</v>
      </c>
      <c r="AEO50" s="5">
        <v>105.38</v>
      </c>
      <c r="AEP50" s="5">
        <v>91.028999999999996</v>
      </c>
      <c r="AEQ50" s="5">
        <v>77.305000000000007</v>
      </c>
      <c r="AER50" s="5">
        <v>61.942999999999998</v>
      </c>
      <c r="AES50" s="5">
        <v>46.276000000000003</v>
      </c>
      <c r="AET50" s="5">
        <v>30.812999999999999</v>
      </c>
      <c r="AEU50" s="5">
        <v>17.126999999999999</v>
      </c>
      <c r="AEV50" s="5">
        <v>7.3520000000000003</v>
      </c>
      <c r="AEW50" s="5">
        <v>2.0179999999999998</v>
      </c>
      <c r="AEX50" s="5">
        <v>0.33</v>
      </c>
      <c r="AEY50" s="5">
        <v>3.4000000000000002E-2</v>
      </c>
      <c r="AEZ50" s="5">
        <v>2E-3</v>
      </c>
      <c r="AFA50" s="5">
        <v>1402.528</v>
      </c>
      <c r="AFB50" s="5">
        <v>1186.5640000000001</v>
      </c>
      <c r="AFC50" s="5">
        <v>1053.587</v>
      </c>
      <c r="AFD50" s="5">
        <v>905.60599999999999</v>
      </c>
      <c r="AFE50" s="5">
        <v>765.96799999999996</v>
      </c>
      <c r="AFF50" s="5">
        <v>582.56200000000001</v>
      </c>
      <c r="AFG50" s="5">
        <v>438.18</v>
      </c>
      <c r="AFH50" s="5">
        <v>338.66399999999999</v>
      </c>
      <c r="AFI50" s="5">
        <v>287.95800000000003</v>
      </c>
      <c r="AFJ50" s="5">
        <v>255.834</v>
      </c>
      <c r="AFK50" s="5">
        <v>212.24199999999999</v>
      </c>
      <c r="AFL50" s="5">
        <v>167.542</v>
      </c>
      <c r="AFM50" s="5">
        <v>132.49600000000001</v>
      </c>
      <c r="AFN50" s="5">
        <v>101.19499999999999</v>
      </c>
      <c r="AFO50" s="5">
        <v>68.858000000000004</v>
      </c>
      <c r="AFP50" s="5">
        <v>40.085999999999999</v>
      </c>
      <c r="AFQ50" s="5">
        <v>20.311</v>
      </c>
      <c r="AFR50" s="5">
        <v>6.851</v>
      </c>
      <c r="AFS50" s="5">
        <v>1.7989999999999999</v>
      </c>
      <c r="AFT50" s="5">
        <v>0.27600000000000002</v>
      </c>
      <c r="AFU50" s="5">
        <v>2.5000000000000001E-2</v>
      </c>
      <c r="AFV50" s="5">
        <v>1787.934</v>
      </c>
      <c r="AFW50" s="5">
        <v>1547.6659999999999</v>
      </c>
      <c r="AFX50" s="5">
        <v>1335.0820000000001</v>
      </c>
      <c r="AFY50" s="5">
        <v>1148.232</v>
      </c>
      <c r="AFZ50" s="5">
        <v>1009.75</v>
      </c>
      <c r="AGA50" s="5">
        <v>851.81399999999996</v>
      </c>
      <c r="AGB50" s="5">
        <v>710.23299999999995</v>
      </c>
      <c r="AGC50" s="5">
        <v>534.44500000000005</v>
      </c>
      <c r="AGD50" s="5">
        <v>399.19200000000001</v>
      </c>
      <c r="AGE50" s="5">
        <v>307.56599999999997</v>
      </c>
      <c r="AGF50" s="5">
        <v>260.55599999999998</v>
      </c>
      <c r="AGG50" s="5">
        <v>227.999</v>
      </c>
      <c r="AGH50" s="5">
        <v>182.48</v>
      </c>
      <c r="AGI50" s="5">
        <v>134.44</v>
      </c>
      <c r="AGJ50" s="5">
        <v>94.02</v>
      </c>
      <c r="AGK50" s="5">
        <v>58.551000000000002</v>
      </c>
      <c r="AGL50" s="5">
        <v>28.870999999999999</v>
      </c>
      <c r="AGM50" s="5">
        <v>10.379</v>
      </c>
      <c r="AGN50" s="5">
        <v>2.669</v>
      </c>
      <c r="AGO50" s="5">
        <v>0.36799999999999999</v>
      </c>
      <c r="AGP50" s="5">
        <v>3.5999999999999997E-2</v>
      </c>
      <c r="AGQ50" s="5">
        <v>2409.3780000000002</v>
      </c>
      <c r="AGR50" s="5">
        <v>2202.9189999999999</v>
      </c>
      <c r="AGS50" s="5">
        <v>2034.7560000000001</v>
      </c>
      <c r="AGT50" s="5">
        <v>1868.261</v>
      </c>
      <c r="AGU50" s="5">
        <v>1674.5250000000001</v>
      </c>
      <c r="AGV50" s="5">
        <v>1450.93</v>
      </c>
      <c r="AGW50" s="5">
        <v>1230.1590000000001</v>
      </c>
      <c r="AGX50" s="5">
        <v>1036.3910000000001</v>
      </c>
      <c r="AGY50" s="5">
        <v>898.096</v>
      </c>
      <c r="AGZ50" s="5">
        <v>749.24199999999996</v>
      </c>
      <c r="AHA50" s="5">
        <v>616.38300000000004</v>
      </c>
      <c r="AHB50" s="5">
        <v>452.29399999999998</v>
      </c>
      <c r="AHC50" s="5">
        <v>322.96100000000001</v>
      </c>
      <c r="AHD50" s="5">
        <v>228.63399999999999</v>
      </c>
      <c r="AHE50" s="5">
        <v>166.33099999999999</v>
      </c>
      <c r="AHF50" s="5">
        <v>111.884</v>
      </c>
      <c r="AHG50" s="5">
        <v>57.945</v>
      </c>
      <c r="AHH50" s="5">
        <v>21.609000000000002</v>
      </c>
      <c r="AHI50" s="5">
        <v>5.55</v>
      </c>
      <c r="AHJ50" s="5">
        <v>0.86499999999999999</v>
      </c>
      <c r="AHK50" s="5">
        <v>7.9000000000000001E-2</v>
      </c>
      <c r="AHL50" s="5">
        <v>641.57000000000005</v>
      </c>
      <c r="AHM50" s="5">
        <v>551.05600000000004</v>
      </c>
      <c r="AHN50" s="5">
        <v>473.245</v>
      </c>
      <c r="AHO50" s="5">
        <v>1818.2470000000001</v>
      </c>
      <c r="AHP50" s="5">
        <v>1534.2750000000001</v>
      </c>
      <c r="AHQ50" s="5">
        <v>1159.6010000000001</v>
      </c>
      <c r="AHR50" s="5">
        <v>2309.4250000000002</v>
      </c>
      <c r="AHS50" s="5">
        <v>2025.692</v>
      </c>
      <c r="AHT50" s="5">
        <v>1701.527</v>
      </c>
      <c r="AHU50" s="5">
        <v>3751.3710000000001</v>
      </c>
      <c r="AHV50" s="5">
        <v>3356.7269999999999</v>
      </c>
      <c r="AHW50" s="5">
        <v>2901.7539999999999</v>
      </c>
      <c r="AHX50" s="25">
        <v>4.9174918626113202</v>
      </c>
      <c r="AHY50" s="25">
        <v>3.0212623552854101</v>
      </c>
      <c r="AHZ50" s="25">
        <v>0.24697291015891701</v>
      </c>
      <c r="AIA50" s="25">
        <v>4.44495372148236</v>
      </c>
      <c r="AIB50" s="25">
        <v>2.7996032855267701</v>
      </c>
      <c r="AIC50" s="25">
        <v>0.27712971854044499</v>
      </c>
      <c r="AID50" s="25">
        <v>4.3112741100799896</v>
      </c>
      <c r="AIE50" s="25">
        <v>2.79062177578083</v>
      </c>
      <c r="AIF50" s="25">
        <v>0.32571065649956199</v>
      </c>
      <c r="AIG50" s="25">
        <v>4.4451163553527397</v>
      </c>
      <c r="AIH50" s="25">
        <v>2.7697226129717798</v>
      </c>
      <c r="AII50" s="25">
        <v>0.35359886815226899</v>
      </c>
      <c r="AIJ50" s="25">
        <v>5.3848253709198302</v>
      </c>
      <c r="AIK50" s="25">
        <v>3.3742027605284002</v>
      </c>
      <c r="AIL50" s="25">
        <v>0.316023146033789</v>
      </c>
      <c r="AIM50" s="25">
        <v>4.6667190353980796</v>
      </c>
      <c r="AIN50" s="25">
        <v>3.0041038346459801</v>
      </c>
      <c r="AIO50" s="25">
        <v>0.367191809597331</v>
      </c>
      <c r="AIP50" s="25">
        <v>4.8137732977950298</v>
      </c>
      <c r="AIQ50" s="25">
        <v>3.09749091516845</v>
      </c>
      <c r="AIR50" s="25">
        <v>0.39806126304200101</v>
      </c>
      <c r="AIS50" s="25">
        <v>5.2217798858693198</v>
      </c>
      <c r="AIT50" s="25">
        <v>3.3804122789692901</v>
      </c>
      <c r="AIU50" s="25">
        <v>0.490604128171925</v>
      </c>
      <c r="AIV50" s="31">
        <v>56.159819723366198</v>
      </c>
      <c r="AIW50" s="25">
        <v>55.525511700982101</v>
      </c>
      <c r="AIX50" s="25">
        <v>54.4439029930329</v>
      </c>
      <c r="AIY50" s="25">
        <v>53.887953748861399</v>
      </c>
      <c r="AIZ50" s="25">
        <v>53.525767664982197</v>
      </c>
      <c r="AJA50" s="26">
        <v>53.237223554455397</v>
      </c>
      <c r="AJB50" s="25">
        <v>78.063249655328605</v>
      </c>
      <c r="AJC50" s="25">
        <v>80.097394758869598</v>
      </c>
      <c r="AJD50" s="25">
        <v>83.675296043336203</v>
      </c>
      <c r="AJE50" s="25">
        <v>85.570230530627498</v>
      </c>
      <c r="AJF50" s="25">
        <v>86.825905283414301</v>
      </c>
      <c r="AJG50" s="25">
        <v>87.838495930787602</v>
      </c>
      <c r="AJH50" s="25">
        <v>88.524084840877606</v>
      </c>
      <c r="AJI50" s="25">
        <v>87.738141325117496</v>
      </c>
      <c r="AJJ50" s="25">
        <v>89.167622965949505</v>
      </c>
      <c r="AJK50" s="25">
        <v>92.797470765049795</v>
      </c>
      <c r="AJL50" s="25">
        <v>99.317773715551994</v>
      </c>
      <c r="AJM50" s="25">
        <v>102.150718238031</v>
      </c>
      <c r="AJN50" s="25">
        <v>103.521337751453</v>
      </c>
      <c r="AJO50" s="25">
        <v>99.866815370670906</v>
      </c>
      <c r="AJP50" s="25">
        <v>96.278781929905193</v>
      </c>
      <c r="AJQ50" s="25">
        <v>92.5058608606181</v>
      </c>
      <c r="AJR50" s="25">
        <v>89.770510753119098</v>
      </c>
      <c r="AJS50" s="25">
        <v>86.051901803686704</v>
      </c>
      <c r="AJT50" s="25">
        <v>81.085599234414005</v>
      </c>
      <c r="AJU50" s="25">
        <v>75.480235765554596</v>
      </c>
      <c r="AJV50" s="25">
        <v>70.554505998267501</v>
      </c>
      <c r="AJW50" s="25">
        <v>66.912356609910006</v>
      </c>
      <c r="AJX50" s="25">
        <v>64.271241856827203</v>
      </c>
      <c r="AJY50" s="25">
        <v>62.168606325533503</v>
      </c>
      <c r="AJZ50" s="25">
        <v>60.031615918387899</v>
      </c>
      <c r="AKA50" s="25">
        <v>58.077399217450399</v>
      </c>
      <c r="AKB50" s="25">
        <v>56.373913801425402</v>
      </c>
      <c r="AKC50" s="25">
        <v>55.131577853177497</v>
      </c>
      <c r="AKD50" s="25">
        <v>54.316806258992003</v>
      </c>
      <c r="AKE50" s="25">
        <v>53.686633030338399</v>
      </c>
      <c r="AKF50" s="25">
        <v>53.092116283919999</v>
      </c>
      <c r="AKG50" s="25">
        <v>82.501921666827201</v>
      </c>
      <c r="AKH50" s="25">
        <v>81.937586352658499</v>
      </c>
      <c r="AKI50" s="25">
        <v>83.607184458546101</v>
      </c>
      <c r="AKJ50" s="25">
        <v>87.465772461500507</v>
      </c>
      <c r="AKK50" s="25">
        <v>94.0768659286516</v>
      </c>
      <c r="AKL50" s="25">
        <v>96.805734681023395</v>
      </c>
      <c r="AKM50" s="25">
        <v>98.045406101067798</v>
      </c>
      <c r="AKN50" s="25">
        <v>94.274900665618901</v>
      </c>
      <c r="AKO50" s="25">
        <v>90.582490291787295</v>
      </c>
      <c r="AKP50" s="25">
        <v>86.839679600349996</v>
      </c>
      <c r="AKQ50" s="25">
        <v>84.182549725894006</v>
      </c>
      <c r="AKR50" s="25">
        <v>80.511434150082806</v>
      </c>
      <c r="AKS50" s="25">
        <v>75.593756097637794</v>
      </c>
      <c r="AKT50" s="25">
        <v>70.142439575423595</v>
      </c>
      <c r="AKU50" s="25">
        <v>65.307514533355402</v>
      </c>
      <c r="AKV50" s="25">
        <v>61.441132605022602</v>
      </c>
      <c r="AKW50" s="25">
        <v>58.205836707852797</v>
      </c>
      <c r="AKX50" s="25">
        <v>55.160939216494803</v>
      </c>
      <c r="AKY50" s="25">
        <v>52.123546481387699</v>
      </c>
      <c r="AKZ50" s="25">
        <v>49.296640884854298</v>
      </c>
      <c r="ALA50" s="25">
        <v>46.837939099948898</v>
      </c>
      <c r="ALB50" s="25">
        <v>44.738415266359702</v>
      </c>
      <c r="ALC50" s="25">
        <v>42.898209650021101</v>
      </c>
      <c r="ALD50" s="25">
        <v>41.114242626001399</v>
      </c>
      <c r="ALE50" s="25">
        <v>39.353970134508799</v>
      </c>
      <c r="ALF50" s="25">
        <v>6.0221631740503403</v>
      </c>
      <c r="ALG50" s="25">
        <v>5.8005549724589196</v>
      </c>
      <c r="ALH50" s="25">
        <v>5.5604385074033704</v>
      </c>
      <c r="ALI50" s="25">
        <v>5.3316983035493699</v>
      </c>
      <c r="ALJ50" s="25">
        <v>5.2409077869004399</v>
      </c>
      <c r="ALK50" s="25">
        <v>5.3449835570076996</v>
      </c>
      <c r="ALL50" s="25">
        <v>5.4759316503854203</v>
      </c>
      <c r="ALM50" s="25">
        <v>5.59191470505196</v>
      </c>
      <c r="ALN50" s="25">
        <v>5.6962916381179403</v>
      </c>
      <c r="ALO50" s="25">
        <v>5.6661812602681003</v>
      </c>
      <c r="ALP50" s="25">
        <v>5.58796102722504</v>
      </c>
      <c r="ALQ50" s="25">
        <v>5.5404676536039803</v>
      </c>
      <c r="ALR50" s="25">
        <v>5.4918431367761702</v>
      </c>
      <c r="ALS50" s="25">
        <v>5.3377961901309998</v>
      </c>
      <c r="ALT50" s="25">
        <v>5.2469914649121199</v>
      </c>
      <c r="ALU50" s="25">
        <v>5.4712240048873699</v>
      </c>
      <c r="ALV50" s="25">
        <v>6.0654051489743299</v>
      </c>
      <c r="ALW50" s="25">
        <v>7.0076671090387004</v>
      </c>
      <c r="ALX50" s="25">
        <v>7.9080694370002398</v>
      </c>
      <c r="ALY50" s="25">
        <v>8.7807583325961094</v>
      </c>
      <c r="ALZ50" s="25">
        <v>9.5359747014765492</v>
      </c>
      <c r="AMA50" s="25">
        <v>10.3931625868178</v>
      </c>
      <c r="AMB50" s="25">
        <v>11.4185966089708</v>
      </c>
      <c r="AMC50" s="25">
        <v>12.5723904043369</v>
      </c>
      <c r="AMD50" s="25">
        <v>13.7381461494112</v>
      </c>
    </row>
    <row r="51" spans="1:1018">
      <c r="A51" s="6" t="s">
        <v>84</v>
      </c>
      <c r="B51" s="5">
        <v>7267.3810000000003</v>
      </c>
      <c r="C51" s="5">
        <v>7528.7460000000001</v>
      </c>
      <c r="D51" s="5">
        <v>7797.674</v>
      </c>
      <c r="E51" s="5">
        <v>8071.9409999999998</v>
      </c>
      <c r="F51" s="5">
        <v>8348.6620000000003</v>
      </c>
      <c r="G51" s="5">
        <v>8626.3549999999996</v>
      </c>
      <c r="H51" s="5">
        <v>8901.6080000000002</v>
      </c>
      <c r="I51" s="5">
        <v>9176.1740000000009</v>
      </c>
      <c r="J51" s="5">
        <v>9459.8539999999994</v>
      </c>
      <c r="K51" s="5">
        <v>9766.0439999999999</v>
      </c>
      <c r="L51" s="5">
        <v>10103.186</v>
      </c>
      <c r="M51" s="5">
        <v>10476.825000000001</v>
      </c>
      <c r="N51" s="5">
        <v>10880.951999999999</v>
      </c>
      <c r="O51" s="5">
        <v>11298.402</v>
      </c>
      <c r="P51" s="5">
        <v>11705.186</v>
      </c>
      <c r="Q51" s="5">
        <v>12084.536</v>
      </c>
      <c r="R51" s="5">
        <v>12429.047</v>
      </c>
      <c r="S51" s="5">
        <v>12744.972</v>
      </c>
      <c r="T51" s="5">
        <v>13045.802</v>
      </c>
      <c r="U51" s="5">
        <v>13351.772999999999</v>
      </c>
      <c r="V51" s="5">
        <v>13677.233</v>
      </c>
      <c r="W51" s="5">
        <v>14027.815000000001</v>
      </c>
      <c r="X51" s="5">
        <v>14398.165999999999</v>
      </c>
      <c r="Y51" s="5">
        <v>14778.501</v>
      </c>
      <c r="Z51" s="5">
        <v>15154.120999999999</v>
      </c>
      <c r="AA51" s="5">
        <v>15515.205</v>
      </c>
      <c r="AB51" s="5">
        <v>15858.365</v>
      </c>
      <c r="AC51" s="5">
        <v>16189.541999999999</v>
      </c>
      <c r="AD51" s="5">
        <v>16519.477999999999</v>
      </c>
      <c r="AE51" s="5">
        <v>16863.374</v>
      </c>
      <c r="AF51" s="5">
        <v>17232.281999999999</v>
      </c>
      <c r="AG51" s="5">
        <v>17629.957999999999</v>
      </c>
      <c r="AH51" s="5">
        <v>18053.32</v>
      </c>
      <c r="AI51" s="5">
        <v>18498.014999999999</v>
      </c>
      <c r="AJ51" s="5">
        <v>18956.885999999999</v>
      </c>
      <c r="AK51" s="5">
        <v>19424.627</v>
      </c>
      <c r="AL51" s="5">
        <v>19900.23</v>
      </c>
      <c r="AM51" s="5">
        <v>20385.466</v>
      </c>
      <c r="AN51" s="5">
        <v>20880.946</v>
      </c>
      <c r="AO51" s="5">
        <v>21387.955999999998</v>
      </c>
      <c r="AP51" s="5">
        <v>21907.294999999998</v>
      </c>
      <c r="AQ51" s="5">
        <v>22438.761999999999</v>
      </c>
      <c r="AR51" s="5">
        <v>22981.353999999999</v>
      </c>
      <c r="AS51" s="5">
        <v>23534.065999999999</v>
      </c>
      <c r="AT51" s="5">
        <v>24095.56</v>
      </c>
      <c r="AU51" s="5">
        <v>24664.809000000001</v>
      </c>
      <c r="AV51" s="5">
        <v>25241.213</v>
      </c>
      <c r="AW51" s="5">
        <v>25824.589</v>
      </c>
      <c r="AX51" s="5">
        <v>26414.787</v>
      </c>
      <c r="AY51" s="5">
        <v>27011.78</v>
      </c>
      <c r="AZ51" s="5">
        <v>27615.492999999999</v>
      </c>
      <c r="BA51" s="5">
        <v>28225.576000000001</v>
      </c>
      <c r="BB51" s="5">
        <v>28841.548999999999</v>
      </c>
      <c r="BC51" s="5">
        <v>29462.992999999999</v>
      </c>
      <c r="BD51" s="5">
        <v>30089.437999999998</v>
      </c>
      <c r="BE51" s="5">
        <v>30720.447</v>
      </c>
      <c r="BF51" s="5">
        <v>31355.701000000001</v>
      </c>
      <c r="BG51" s="5">
        <v>31994.887999999999</v>
      </c>
      <c r="BH51" s="5">
        <v>32637.603999999999</v>
      </c>
      <c r="BI51" s="5">
        <v>33283.461000000003</v>
      </c>
      <c r="BJ51" s="5">
        <v>33932.086000000003</v>
      </c>
      <c r="BK51" s="5">
        <v>34583.173999999999</v>
      </c>
      <c r="BL51" s="5">
        <v>35236.500999999997</v>
      </c>
      <c r="BM51" s="5">
        <v>35891.864999999998</v>
      </c>
      <c r="BN51" s="5">
        <v>36549.110999999997</v>
      </c>
      <c r="BO51" s="5">
        <v>37208.084999999999</v>
      </c>
      <c r="BP51" s="5">
        <v>37868.620000000003</v>
      </c>
      <c r="BQ51" s="5">
        <v>38530.546999999999</v>
      </c>
      <c r="BR51" s="5">
        <v>39193.688000000002</v>
      </c>
      <c r="BS51" s="5">
        <v>39857.885999999999</v>
      </c>
      <c r="BT51" s="5">
        <v>40522.995000000003</v>
      </c>
      <c r="BU51" s="5">
        <v>41188.794000000002</v>
      </c>
      <c r="BV51" s="5">
        <v>41855.197</v>
      </c>
      <c r="BW51" s="5">
        <v>42522.442999999999</v>
      </c>
      <c r="BX51" s="5">
        <v>43190.864000000001</v>
      </c>
      <c r="BY51" s="5">
        <v>43860.648000000001</v>
      </c>
      <c r="BZ51" s="5">
        <v>44531.735000000001</v>
      </c>
      <c r="CA51" s="5">
        <v>45203.78</v>
      </c>
      <c r="CB51" s="5">
        <v>45876.292999999998</v>
      </c>
      <c r="CC51" s="5">
        <v>46548.637999999999</v>
      </c>
      <c r="CD51" s="5">
        <v>47220.258999999998</v>
      </c>
      <c r="CE51" s="5">
        <v>47890.822</v>
      </c>
      <c r="CF51" s="5">
        <v>48560.1</v>
      </c>
      <c r="CG51" s="5">
        <v>49227.796000000002</v>
      </c>
      <c r="CH51" s="5">
        <v>49893.603000000003</v>
      </c>
      <c r="CI51" s="5">
        <v>50557.228000000003</v>
      </c>
      <c r="CJ51" s="5">
        <v>51218.341</v>
      </c>
      <c r="CK51" s="5">
        <v>51876.6</v>
      </c>
      <c r="CL51" s="5">
        <v>52531.567000000003</v>
      </c>
      <c r="CM51" s="5">
        <v>53182.790999999997</v>
      </c>
      <c r="CN51" s="5">
        <v>53829.860999999997</v>
      </c>
      <c r="CO51" s="5">
        <v>54472.464</v>
      </c>
      <c r="CP51" s="5">
        <v>55110.339</v>
      </c>
      <c r="CQ51" s="5">
        <v>55743.152999999998</v>
      </c>
      <c r="CR51" s="5">
        <v>56370.557000000001</v>
      </c>
      <c r="CS51" s="5">
        <v>56992.258000000002</v>
      </c>
      <c r="CT51" s="5">
        <v>57608.025000000001</v>
      </c>
      <c r="CU51" s="5">
        <v>58217.699000000001</v>
      </c>
      <c r="CV51" s="5">
        <v>58821.137000000002</v>
      </c>
      <c r="CW51" s="5">
        <v>59418.256000000001</v>
      </c>
      <c r="CX51" s="5">
        <v>60008.963000000003</v>
      </c>
      <c r="CY51" s="5">
        <v>60593.156000000003</v>
      </c>
      <c r="CZ51" s="5">
        <v>61170.743999999999</v>
      </c>
      <c r="DA51" s="5">
        <v>61741.741000000002</v>
      </c>
      <c r="DB51" s="5">
        <v>62306.201000000001</v>
      </c>
      <c r="DC51" s="5">
        <v>62864.152999999998</v>
      </c>
      <c r="DD51" s="5">
        <v>63415.584000000003</v>
      </c>
      <c r="DE51" s="5">
        <v>63960.481</v>
      </c>
      <c r="DF51" s="5">
        <v>64498.860999999997</v>
      </c>
      <c r="DG51" s="5">
        <v>65030.758000000002</v>
      </c>
      <c r="DH51" s="5">
        <v>65556.197</v>
      </c>
      <c r="DI51" s="5">
        <v>66075.209000000003</v>
      </c>
      <c r="DJ51" s="5">
        <v>66587.820000000007</v>
      </c>
      <c r="DK51" s="5">
        <v>67094.039000000004</v>
      </c>
      <c r="DL51" s="5">
        <v>67593.891000000003</v>
      </c>
      <c r="DM51" s="5">
        <v>68087.402000000002</v>
      </c>
      <c r="DN51" s="5">
        <v>68574.615999999995</v>
      </c>
      <c r="DO51" s="5">
        <v>69055.585000000006</v>
      </c>
      <c r="DP51" s="5">
        <v>69530.337</v>
      </c>
      <c r="DQ51" s="5">
        <v>69998.956999999995</v>
      </c>
      <c r="DR51" s="5">
        <v>70461.498999999996</v>
      </c>
      <c r="DS51" s="5">
        <v>7240.085</v>
      </c>
      <c r="DT51" s="5">
        <v>7498.5079999999998</v>
      </c>
      <c r="DU51" s="5">
        <v>7764.4549999999999</v>
      </c>
      <c r="DV51" s="5">
        <v>8035.6719999999996</v>
      </c>
      <c r="DW51" s="5">
        <v>8309.2939999999999</v>
      </c>
      <c r="DX51" s="5">
        <v>8583.8269999999993</v>
      </c>
      <c r="DY51" s="5">
        <v>8855.8860000000004</v>
      </c>
      <c r="DZ51" s="5">
        <v>9127.2559999999994</v>
      </c>
      <c r="EA51" s="5">
        <v>9407.7049999999999</v>
      </c>
      <c r="EB51" s="5">
        <v>9710.6090000000004</v>
      </c>
      <c r="EC51" s="5">
        <v>10044.406000000001</v>
      </c>
      <c r="ED51" s="5">
        <v>10414.617</v>
      </c>
      <c r="EE51" s="5">
        <v>10815.288</v>
      </c>
      <c r="EF51" s="5">
        <v>11229.434999999999</v>
      </c>
      <c r="EG51" s="5">
        <v>11633.279</v>
      </c>
      <c r="EH51" s="5">
        <v>12010.205</v>
      </c>
      <c r="EI51" s="5">
        <v>12353.337</v>
      </c>
      <c r="EJ51" s="5">
        <v>12668.94</v>
      </c>
      <c r="EK51" s="5">
        <v>12969.716</v>
      </c>
      <c r="EL51" s="5">
        <v>13274.739</v>
      </c>
      <c r="EM51" s="5">
        <v>13597.786</v>
      </c>
      <c r="EN51" s="5">
        <v>13943.262000000001</v>
      </c>
      <c r="EO51" s="5">
        <v>14306.62</v>
      </c>
      <c r="EP51" s="5">
        <v>14682.016</v>
      </c>
      <c r="EQ51" s="5">
        <v>15060.067999999999</v>
      </c>
      <c r="ER51" s="5">
        <v>15434.308999999999</v>
      </c>
      <c r="ES51" s="5">
        <v>15803.459000000001</v>
      </c>
      <c r="ET51" s="5">
        <v>16171.076999999999</v>
      </c>
      <c r="EU51" s="5">
        <v>16541.366000000002</v>
      </c>
      <c r="EV51" s="5">
        <v>16920.404999999999</v>
      </c>
      <c r="EW51" s="5">
        <v>17312.732</v>
      </c>
      <c r="EX51" s="5">
        <v>17719.718000000001</v>
      </c>
      <c r="EY51" s="5">
        <v>18140.460999999999</v>
      </c>
      <c r="EZ51" s="5">
        <v>18574.54</v>
      </c>
      <c r="FA51" s="5">
        <v>19020.771000000001</v>
      </c>
      <c r="FB51" s="5">
        <v>19478.321</v>
      </c>
      <c r="FC51" s="5">
        <v>19947.203000000001</v>
      </c>
      <c r="FD51" s="5">
        <v>20427.932000000001</v>
      </c>
      <c r="FE51" s="5">
        <v>20920.585999999999</v>
      </c>
      <c r="FF51" s="5">
        <v>21425.280999999999</v>
      </c>
      <c r="FG51" s="5">
        <v>21941.973999999998</v>
      </c>
      <c r="FH51" s="5">
        <v>22470.589</v>
      </c>
      <c r="FI51" s="5">
        <v>23010.664000000001</v>
      </c>
      <c r="FJ51" s="5">
        <v>23561.188999999998</v>
      </c>
      <c r="FK51" s="5">
        <v>24120.868999999999</v>
      </c>
      <c r="FL51" s="5">
        <v>24688.668000000001</v>
      </c>
      <c r="FM51" s="5">
        <v>25264.008000000002</v>
      </c>
      <c r="FN51" s="5">
        <v>25846.718000000001</v>
      </c>
      <c r="FO51" s="5">
        <v>26436.644</v>
      </c>
      <c r="FP51" s="5">
        <v>27033.778999999999</v>
      </c>
      <c r="FQ51" s="5">
        <v>27638.038</v>
      </c>
      <c r="FR51" s="5">
        <v>28249.094000000001</v>
      </c>
      <c r="FS51" s="5">
        <v>28866.484</v>
      </c>
      <c r="FT51" s="5">
        <v>29489.800999999999</v>
      </c>
      <c r="FU51" s="5">
        <v>30118.633999999998</v>
      </c>
      <c r="FV51" s="5">
        <v>30752.562999999998</v>
      </c>
      <c r="FW51" s="5">
        <v>31391.284</v>
      </c>
      <c r="FX51" s="5">
        <v>32034.498</v>
      </c>
      <c r="FY51" s="5">
        <v>32681.816999999999</v>
      </c>
      <c r="FZ51" s="5">
        <v>33332.830999999998</v>
      </c>
      <c r="GA51" s="5">
        <v>33987.190999999999</v>
      </c>
      <c r="GB51" s="5">
        <v>34644.593999999997</v>
      </c>
      <c r="GC51" s="5">
        <v>35304.834999999999</v>
      </c>
      <c r="GD51" s="5">
        <v>35967.733</v>
      </c>
      <c r="GE51" s="5">
        <v>36633.129999999997</v>
      </c>
      <c r="GF51" s="5">
        <v>37300.904000000002</v>
      </c>
      <c r="GG51" s="5">
        <v>37970.892</v>
      </c>
      <c r="GH51" s="5">
        <v>38642.932999999997</v>
      </c>
      <c r="GI51" s="5">
        <v>39316.862000000001</v>
      </c>
      <c r="GJ51" s="5">
        <v>39992.531000000003</v>
      </c>
      <c r="GK51" s="5">
        <v>40669.826000000001</v>
      </c>
      <c r="GL51" s="5">
        <v>41348.517</v>
      </c>
      <c r="GM51" s="5">
        <v>42028.553</v>
      </c>
      <c r="GN51" s="5">
        <v>42710.139000000003</v>
      </c>
      <c r="GO51" s="5">
        <v>43393.603999999999</v>
      </c>
      <c r="GP51" s="5">
        <v>44079.116999999998</v>
      </c>
      <c r="GQ51" s="5">
        <v>44766.64</v>
      </c>
      <c r="GR51" s="5">
        <v>45455.847999999998</v>
      </c>
      <c r="GS51" s="5">
        <v>46146.313999999998</v>
      </c>
      <c r="GT51" s="5">
        <v>46837.478000000003</v>
      </c>
      <c r="GU51" s="5">
        <v>47528.86</v>
      </c>
      <c r="GV51" s="5">
        <v>48220.120999999999</v>
      </c>
      <c r="GW51" s="5">
        <v>48911.046999999999</v>
      </c>
      <c r="GX51" s="5">
        <v>49601.398999999998</v>
      </c>
      <c r="GY51" s="5">
        <v>50290.940999999999</v>
      </c>
      <c r="GZ51" s="5">
        <v>50979.402999999998</v>
      </c>
      <c r="HA51" s="5">
        <v>51666.472999999998</v>
      </c>
      <c r="HB51" s="5">
        <v>52351.762000000002</v>
      </c>
      <c r="HC51" s="5">
        <v>53034.792000000001</v>
      </c>
      <c r="HD51" s="5">
        <v>53715.050999999999</v>
      </c>
      <c r="HE51" s="5">
        <v>54392.046999999999</v>
      </c>
      <c r="HF51" s="5">
        <v>55065.425999999999</v>
      </c>
      <c r="HG51" s="5">
        <v>55734.866999999998</v>
      </c>
      <c r="HH51" s="5">
        <v>56399.932999999997</v>
      </c>
      <c r="HI51" s="5">
        <v>57060.220999999998</v>
      </c>
      <c r="HJ51" s="5">
        <v>57715.338000000003</v>
      </c>
      <c r="HK51" s="5">
        <v>58364.981</v>
      </c>
      <c r="HL51" s="5">
        <v>59008.881999999998</v>
      </c>
      <c r="HM51" s="5">
        <v>59646.724000000002</v>
      </c>
      <c r="HN51" s="5">
        <v>60278.233999999997</v>
      </c>
      <c r="HO51" s="5">
        <v>60903.163999999997</v>
      </c>
      <c r="HP51" s="5">
        <v>61521.303999999996</v>
      </c>
      <c r="HQ51" s="5">
        <v>62132.487000000001</v>
      </c>
      <c r="HR51" s="5">
        <v>62736.599000000002</v>
      </c>
      <c r="HS51" s="5">
        <v>63333.574999999997</v>
      </c>
      <c r="HT51" s="5">
        <v>63923.358</v>
      </c>
      <c r="HU51" s="5">
        <v>64505.83</v>
      </c>
      <c r="HV51" s="5">
        <v>65080.887000000002</v>
      </c>
      <c r="HW51" s="5">
        <v>65648.572</v>
      </c>
      <c r="HX51" s="5">
        <v>66208.941000000006</v>
      </c>
      <c r="HY51" s="5">
        <v>66762.044999999998</v>
      </c>
      <c r="HZ51" s="5">
        <v>67307.843999999997</v>
      </c>
      <c r="IA51" s="5">
        <v>67846.286999999997</v>
      </c>
      <c r="IB51" s="5">
        <v>68377.281000000003</v>
      </c>
      <c r="IC51" s="5">
        <v>68900.735000000001</v>
      </c>
      <c r="ID51" s="5">
        <v>69416.56</v>
      </c>
      <c r="IE51" s="5">
        <v>69924.718999999997</v>
      </c>
      <c r="IF51" s="5">
        <v>70425.207999999999</v>
      </c>
      <c r="IG51" s="5">
        <v>70918.013999999996</v>
      </c>
      <c r="IH51" s="5">
        <v>71403.206999999995</v>
      </c>
      <c r="II51" s="5">
        <v>71880.857000000004</v>
      </c>
      <c r="IJ51" s="5">
        <v>14507.466</v>
      </c>
      <c r="IK51" s="5">
        <v>15027.254000000001</v>
      </c>
      <c r="IL51" s="5">
        <v>15562.129000000001</v>
      </c>
      <c r="IM51" s="5">
        <v>16107.612999999999</v>
      </c>
      <c r="IN51" s="5">
        <v>16657.955999999998</v>
      </c>
      <c r="IO51" s="5">
        <v>17210.182000000001</v>
      </c>
      <c r="IP51" s="5">
        <v>17757.493999999999</v>
      </c>
      <c r="IQ51" s="5">
        <v>18303.43</v>
      </c>
      <c r="IR51" s="5">
        <v>18867.559000000001</v>
      </c>
      <c r="IS51" s="5">
        <v>19476.652999999998</v>
      </c>
      <c r="IT51" s="5">
        <v>20147.592000000001</v>
      </c>
      <c r="IU51" s="5">
        <v>20891.441999999999</v>
      </c>
      <c r="IV51" s="5">
        <v>21696.240000000002</v>
      </c>
      <c r="IW51" s="5">
        <v>22527.837</v>
      </c>
      <c r="IX51" s="5">
        <v>23338.465</v>
      </c>
      <c r="IY51" s="5">
        <v>24094.741000000002</v>
      </c>
      <c r="IZ51" s="5">
        <v>24782.383999999998</v>
      </c>
      <c r="JA51" s="5">
        <v>25413.912</v>
      </c>
      <c r="JB51" s="5">
        <v>26015.518</v>
      </c>
      <c r="JC51" s="5">
        <v>26626.511999999999</v>
      </c>
      <c r="JD51" s="5">
        <v>27275.019</v>
      </c>
      <c r="JE51" s="5">
        <v>27971.077000000001</v>
      </c>
      <c r="JF51" s="5">
        <v>28704.786</v>
      </c>
      <c r="JG51" s="5">
        <v>29460.517</v>
      </c>
      <c r="JH51" s="5">
        <v>30214.188999999998</v>
      </c>
      <c r="JI51" s="5">
        <v>30949.513999999999</v>
      </c>
      <c r="JJ51" s="5">
        <v>31661.824000000001</v>
      </c>
      <c r="JK51" s="5">
        <v>32360.618999999999</v>
      </c>
      <c r="JL51" s="5">
        <v>33060.843999999997</v>
      </c>
      <c r="JM51" s="5">
        <v>33783.779000000002</v>
      </c>
      <c r="JN51" s="5">
        <v>34545.014000000003</v>
      </c>
      <c r="JO51" s="5">
        <v>35349.675999999999</v>
      </c>
      <c r="JP51" s="5">
        <v>36193.781000000003</v>
      </c>
      <c r="JQ51" s="5">
        <v>37072.555</v>
      </c>
      <c r="JR51" s="5">
        <v>37977.656999999999</v>
      </c>
      <c r="JS51" s="5">
        <v>38902.947999999997</v>
      </c>
      <c r="JT51" s="5">
        <v>39847.432999999997</v>
      </c>
      <c r="JU51" s="5">
        <v>40813.398000000001</v>
      </c>
      <c r="JV51" s="5">
        <v>41801.531999999999</v>
      </c>
      <c r="JW51" s="5">
        <v>42813.237000000001</v>
      </c>
      <c r="JX51" s="5">
        <v>43849.269</v>
      </c>
      <c r="JY51" s="5">
        <v>44909.351000000002</v>
      </c>
      <c r="JZ51" s="5">
        <v>45992.017999999996</v>
      </c>
      <c r="KA51" s="5">
        <v>47095.254999999997</v>
      </c>
      <c r="KB51" s="5">
        <v>48216.428999999996</v>
      </c>
      <c r="KC51" s="5">
        <v>49353.476999999999</v>
      </c>
      <c r="KD51" s="5">
        <v>50505.220999999998</v>
      </c>
      <c r="KE51" s="5">
        <v>51671.307000000001</v>
      </c>
      <c r="KF51" s="5">
        <v>52851.430999999997</v>
      </c>
      <c r="KG51" s="5">
        <v>54045.559000000001</v>
      </c>
      <c r="KH51" s="5">
        <v>55253.531000000003</v>
      </c>
      <c r="KI51" s="5">
        <v>56474.67</v>
      </c>
      <c r="KJ51" s="5">
        <v>57708.033000000003</v>
      </c>
      <c r="KK51" s="5">
        <v>58952.794000000002</v>
      </c>
      <c r="KL51" s="5">
        <v>60208.072</v>
      </c>
      <c r="KM51" s="5">
        <v>61473.01</v>
      </c>
      <c r="KN51" s="5">
        <v>62746.985000000001</v>
      </c>
      <c r="KO51" s="5">
        <v>64029.385999999999</v>
      </c>
      <c r="KP51" s="5">
        <v>65319.421000000002</v>
      </c>
      <c r="KQ51" s="5">
        <v>66616.292000000001</v>
      </c>
      <c r="KR51" s="5">
        <v>67919.277000000002</v>
      </c>
      <c r="KS51" s="5">
        <v>69227.767999999996</v>
      </c>
      <c r="KT51" s="5">
        <v>70541.335999999996</v>
      </c>
      <c r="KU51" s="5">
        <v>71859.597999999998</v>
      </c>
      <c r="KV51" s="5">
        <v>73182.240999999995</v>
      </c>
      <c r="KW51" s="5">
        <v>74508.989000000001</v>
      </c>
      <c r="KX51" s="5">
        <v>75839.512000000002</v>
      </c>
      <c r="KY51" s="5">
        <v>77173.48</v>
      </c>
      <c r="KZ51" s="5">
        <v>78510.55</v>
      </c>
      <c r="LA51" s="5">
        <v>79850.417000000001</v>
      </c>
      <c r="LB51" s="5">
        <v>81192.820999999996</v>
      </c>
      <c r="LC51" s="5">
        <v>82537.311000000002</v>
      </c>
      <c r="LD51" s="5">
        <v>83883.75</v>
      </c>
      <c r="LE51" s="5">
        <v>85232.581999999995</v>
      </c>
      <c r="LF51" s="5">
        <v>86584.467999999993</v>
      </c>
      <c r="LG51" s="5">
        <v>87939.764999999999</v>
      </c>
      <c r="LH51" s="5">
        <v>89298.375</v>
      </c>
      <c r="LI51" s="5">
        <v>90659.627999999997</v>
      </c>
      <c r="LJ51" s="5">
        <v>92022.607000000004</v>
      </c>
      <c r="LK51" s="5">
        <v>93386.115999999995</v>
      </c>
      <c r="LL51" s="5">
        <v>94749.119000000006</v>
      </c>
      <c r="LM51" s="5">
        <v>96110.942999999999</v>
      </c>
      <c r="LN51" s="5">
        <v>97471.146999999997</v>
      </c>
      <c r="LO51" s="5">
        <v>98829.195000000007</v>
      </c>
      <c r="LP51" s="5">
        <v>100184.54399999999</v>
      </c>
      <c r="LQ51" s="5">
        <v>101536.63099999999</v>
      </c>
      <c r="LR51" s="5">
        <v>102884.814</v>
      </c>
      <c r="LS51" s="5">
        <v>104228.36199999999</v>
      </c>
      <c r="LT51" s="5">
        <v>105566.359</v>
      </c>
      <c r="LU51" s="5">
        <v>106897.842</v>
      </c>
      <c r="LV51" s="5">
        <v>108221.908</v>
      </c>
      <c r="LW51" s="5">
        <v>109537.89</v>
      </c>
      <c r="LX51" s="5">
        <v>110845.20600000001</v>
      </c>
      <c r="LY51" s="5">
        <v>112143.086</v>
      </c>
      <c r="LZ51" s="5">
        <v>113430.77800000001</v>
      </c>
      <c r="MA51" s="5">
        <v>114707.59600000001</v>
      </c>
      <c r="MB51" s="5">
        <v>115973.00599999999</v>
      </c>
      <c r="MC51" s="5">
        <v>117226.58100000001</v>
      </c>
      <c r="MD51" s="5">
        <v>118467.861</v>
      </c>
      <c r="ME51" s="5">
        <v>119696.49</v>
      </c>
      <c r="MF51" s="5">
        <v>120912.12699999999</v>
      </c>
      <c r="MG51" s="5">
        <v>122114.46</v>
      </c>
      <c r="MH51" s="5">
        <v>123303.231</v>
      </c>
      <c r="MI51" s="5">
        <v>124478.34</v>
      </c>
      <c r="MJ51" s="5">
        <v>125639.776</v>
      </c>
      <c r="MK51" s="5">
        <v>126787.511</v>
      </c>
      <c r="ML51" s="5">
        <v>127921.414</v>
      </c>
      <c r="MM51" s="5">
        <v>129041.368</v>
      </c>
      <c r="MN51" s="5">
        <v>130147.433</v>
      </c>
      <c r="MO51" s="5">
        <v>131239.69899999999</v>
      </c>
      <c r="MP51" s="5">
        <v>132318.242</v>
      </c>
      <c r="MQ51" s="5">
        <v>133383.05300000001</v>
      </c>
      <c r="MR51" s="5">
        <v>134434.10699999999</v>
      </c>
      <c r="MS51" s="5">
        <v>135471.32</v>
      </c>
      <c r="MT51" s="5">
        <v>136494.62599999999</v>
      </c>
      <c r="MU51" s="5">
        <v>137503.962</v>
      </c>
      <c r="MV51" s="5">
        <v>138499.33499999999</v>
      </c>
      <c r="MW51" s="5">
        <v>139480.79300000001</v>
      </c>
      <c r="MX51" s="5">
        <v>140448.351</v>
      </c>
      <c r="MY51" s="5">
        <v>141402.16399999999</v>
      </c>
      <c r="MZ51" s="5">
        <v>142342.356</v>
      </c>
      <c r="NA51" s="16">
        <v>3.4169999999999998</v>
      </c>
      <c r="NB51" s="16">
        <v>3.1520000000000001</v>
      </c>
      <c r="NC51" s="16">
        <v>3.5779999999999998</v>
      </c>
      <c r="ND51" s="16">
        <v>2.48</v>
      </c>
      <c r="NE51" s="16">
        <v>2.528</v>
      </c>
      <c r="NF51" s="16">
        <v>2.198</v>
      </c>
      <c r="NG51" s="16">
        <v>2.3759999999999999</v>
      </c>
      <c r="NH51" s="16">
        <v>2.3940000000000001</v>
      </c>
      <c r="NI51" s="16">
        <v>2.3650000000000002</v>
      </c>
      <c r="NJ51" s="16">
        <v>2.258</v>
      </c>
      <c r="NK51" s="16">
        <v>2.133</v>
      </c>
      <c r="NL51" s="16">
        <v>1.994</v>
      </c>
      <c r="NM51" s="16">
        <v>1.8520000000000001</v>
      </c>
      <c r="NN51" s="16">
        <v>1.718</v>
      </c>
      <c r="NO51" s="16">
        <v>1.597</v>
      </c>
      <c r="NP51" s="16">
        <v>1.492</v>
      </c>
      <c r="NQ51" s="16">
        <v>1.3839999999999999</v>
      </c>
      <c r="NR51" s="16">
        <v>1.2749999999999999</v>
      </c>
      <c r="NS51" s="16">
        <v>1.1639999999999999</v>
      </c>
      <c r="NT51" s="16">
        <v>1.054</v>
      </c>
      <c r="NU51" s="16">
        <v>0.94899999999999995</v>
      </c>
      <c r="NV51" s="16">
        <v>0.85399999999999998</v>
      </c>
      <c r="NW51" s="16">
        <v>0.76900000000000002</v>
      </c>
      <c r="NX51" s="182">
        <v>0.69199999999999995</v>
      </c>
      <c r="NY51" s="16">
        <v>53.02</v>
      </c>
      <c r="NZ51" s="16">
        <v>53.7</v>
      </c>
      <c r="OA51" s="16">
        <v>54.46</v>
      </c>
      <c r="OB51" s="16">
        <v>55.83</v>
      </c>
      <c r="OC51" s="16">
        <v>57.54</v>
      </c>
      <c r="OD51" s="16">
        <v>59.81</v>
      </c>
      <c r="OE51" s="16">
        <v>62.07</v>
      </c>
      <c r="OF51" s="16">
        <v>63.13</v>
      </c>
      <c r="OG51" s="16">
        <v>64.180000000000007</v>
      </c>
      <c r="OH51" s="16">
        <v>65.17</v>
      </c>
      <c r="OI51" s="16">
        <v>66.06</v>
      </c>
      <c r="OJ51" s="16">
        <v>66.87</v>
      </c>
      <c r="OK51" s="16">
        <v>67.62</v>
      </c>
      <c r="OL51" s="16">
        <v>68.31</v>
      </c>
      <c r="OM51" s="16">
        <v>68.98</v>
      </c>
      <c r="ON51" s="16">
        <v>69.61</v>
      </c>
      <c r="OO51" s="16">
        <v>70.239999999999995</v>
      </c>
      <c r="OP51" s="16">
        <v>70.88</v>
      </c>
      <c r="OQ51" s="16">
        <v>71.52</v>
      </c>
      <c r="OR51" s="16">
        <v>72.2</v>
      </c>
      <c r="OS51" s="16">
        <v>72.89</v>
      </c>
      <c r="OT51" s="16">
        <v>73.61</v>
      </c>
      <c r="OU51" s="16">
        <v>74.34</v>
      </c>
      <c r="OV51" s="16">
        <v>75.12</v>
      </c>
      <c r="OW51" s="16">
        <v>55.95</v>
      </c>
      <c r="OX51" s="16">
        <v>56.63</v>
      </c>
      <c r="OY51" s="16">
        <v>57.59</v>
      </c>
      <c r="OZ51" s="16">
        <v>59.4</v>
      </c>
      <c r="PA51" s="16">
        <v>61.47</v>
      </c>
      <c r="PB51" s="16">
        <v>63.5</v>
      </c>
      <c r="PC51" s="16">
        <v>65.48</v>
      </c>
      <c r="PD51" s="16">
        <v>66.8</v>
      </c>
      <c r="PE51" s="16">
        <v>68.03</v>
      </c>
      <c r="PF51" s="16">
        <v>69.2</v>
      </c>
      <c r="PG51" s="16">
        <v>70.27</v>
      </c>
      <c r="PH51" s="16">
        <v>71.28</v>
      </c>
      <c r="PI51" s="16">
        <v>72.22</v>
      </c>
      <c r="PJ51" s="16">
        <v>73.099999999999994</v>
      </c>
      <c r="PK51" s="16">
        <v>73.930000000000007</v>
      </c>
      <c r="PL51" s="16">
        <v>74.7</v>
      </c>
      <c r="PM51" s="16">
        <v>75.45</v>
      </c>
      <c r="PN51" s="16">
        <v>76.180000000000007</v>
      </c>
      <c r="PO51" s="16">
        <v>76.87</v>
      </c>
      <c r="PP51" s="16">
        <v>77.540000000000006</v>
      </c>
      <c r="PQ51" s="16">
        <v>78.180000000000007</v>
      </c>
      <c r="PR51" s="16">
        <v>78.819999999999993</v>
      </c>
      <c r="PS51" s="16">
        <v>79.45</v>
      </c>
      <c r="PT51" s="16">
        <v>80.05</v>
      </c>
      <c r="PU51" s="16">
        <v>54.459000000000003</v>
      </c>
      <c r="PV51" s="16">
        <v>55.140999999999998</v>
      </c>
      <c r="PW51" s="16">
        <v>56</v>
      </c>
      <c r="PX51" s="16">
        <v>57.578000000000003</v>
      </c>
      <c r="PY51" s="16">
        <v>59.46</v>
      </c>
      <c r="PZ51" s="16">
        <v>61.624000000000002</v>
      </c>
      <c r="QA51" s="16">
        <v>63.756999999999998</v>
      </c>
      <c r="QB51" s="16">
        <v>64.947999999999993</v>
      </c>
      <c r="QC51" s="16">
        <v>66.087000000000003</v>
      </c>
      <c r="QD51" s="16">
        <v>67.158000000000001</v>
      </c>
      <c r="QE51" s="16">
        <v>68.137</v>
      </c>
      <c r="QF51" s="16">
        <v>69.040999999999997</v>
      </c>
      <c r="QG51" s="16">
        <v>69.887</v>
      </c>
      <c r="QH51" s="16">
        <v>70.667000000000002</v>
      </c>
      <c r="QI51" s="16">
        <v>71.417000000000002</v>
      </c>
      <c r="QJ51" s="16">
        <v>72.114999999999995</v>
      </c>
      <c r="QK51" s="16">
        <v>72.802999999999997</v>
      </c>
      <c r="QL51" s="16">
        <v>73.481999999999999</v>
      </c>
      <c r="QM51" s="16">
        <v>74.149000000000001</v>
      </c>
      <c r="QN51" s="16">
        <v>74.823999999999998</v>
      </c>
      <c r="QO51" s="16">
        <v>75.498999999999995</v>
      </c>
      <c r="QP51" s="16">
        <v>76.186000000000007</v>
      </c>
      <c r="QQ51" s="16">
        <v>76.870999999999995</v>
      </c>
      <c r="QR51" s="16">
        <v>77.569000000000003</v>
      </c>
      <c r="QS51" s="5">
        <v>86.974999999999994</v>
      </c>
      <c r="QT51" s="5">
        <v>84.072000000000003</v>
      </c>
      <c r="QU51" s="5">
        <v>79.912000000000006</v>
      </c>
      <c r="QV51" s="5">
        <v>70.102000000000004</v>
      </c>
      <c r="QW51" s="5">
        <v>61.789000000000001</v>
      </c>
      <c r="QX51" s="5">
        <v>53.179000000000002</v>
      </c>
      <c r="QY51" s="5">
        <v>47.825000000000003</v>
      </c>
      <c r="QZ51" s="5">
        <v>42.863999999999997</v>
      </c>
      <c r="RA51" s="5">
        <v>38.040999999999997</v>
      </c>
      <c r="RB51" s="5">
        <v>33.780999999999999</v>
      </c>
      <c r="RC51" s="5">
        <v>29.998999999999999</v>
      </c>
      <c r="RD51" s="5">
        <v>26.658999999999999</v>
      </c>
      <c r="RE51" s="5">
        <v>23.71</v>
      </c>
      <c r="RF51" s="5">
        <v>21.265999999999998</v>
      </c>
      <c r="RG51" s="5">
        <v>19.151</v>
      </c>
      <c r="RH51" s="5">
        <v>17.366</v>
      </c>
      <c r="RI51" s="5">
        <v>15.787000000000001</v>
      </c>
      <c r="RJ51" s="5">
        <v>14.396000000000001</v>
      </c>
      <c r="RK51" s="5">
        <v>13.146000000000001</v>
      </c>
      <c r="RL51" s="5">
        <v>11.984999999999999</v>
      </c>
      <c r="RM51" s="5">
        <v>10.993</v>
      </c>
      <c r="RN51" s="5">
        <v>10.106</v>
      </c>
      <c r="RO51" s="5">
        <v>9.2989999999999995</v>
      </c>
      <c r="RP51" s="5">
        <v>8.5489999999999995</v>
      </c>
      <c r="RQ51" s="5">
        <v>142.453</v>
      </c>
      <c r="RR51" s="5">
        <v>137.18100000000001</v>
      </c>
      <c r="RS51" s="5">
        <v>129.666</v>
      </c>
      <c r="RT51" s="5">
        <v>112.786</v>
      </c>
      <c r="RU51" s="5">
        <v>96.945999999999998</v>
      </c>
      <c r="RV51" s="5">
        <v>82.257999999999996</v>
      </c>
      <c r="RW51" s="5">
        <v>71.631</v>
      </c>
      <c r="RX51" s="5">
        <v>63.960999999999999</v>
      </c>
      <c r="RY51" s="5">
        <v>56.844999999999999</v>
      </c>
      <c r="RZ51" s="5">
        <v>50.253</v>
      </c>
      <c r="SA51" s="5">
        <v>44.398000000000003</v>
      </c>
      <c r="SB51" s="5">
        <v>39.222999999999999</v>
      </c>
      <c r="SC51" s="5">
        <v>34.65</v>
      </c>
      <c r="SD51" s="5">
        <v>30.841000000000001</v>
      </c>
      <c r="SE51" s="5">
        <v>27.54</v>
      </c>
      <c r="SF51" s="5">
        <v>24.748000000000001</v>
      </c>
      <c r="SG51" s="5">
        <v>22.283999999999999</v>
      </c>
      <c r="SH51" s="5">
        <v>20.12</v>
      </c>
      <c r="SI51" s="5">
        <v>18.186</v>
      </c>
      <c r="SJ51" s="5">
        <v>16.408999999999999</v>
      </c>
      <c r="SK51" s="5">
        <v>14.888999999999999</v>
      </c>
      <c r="SL51" s="5">
        <v>13.539</v>
      </c>
      <c r="SM51" s="5">
        <v>12.321</v>
      </c>
      <c r="SN51" s="5">
        <v>11.205</v>
      </c>
      <c r="SO51" s="16">
        <v>6.63</v>
      </c>
      <c r="SP51" s="16">
        <v>6.3</v>
      </c>
      <c r="SQ51" s="16">
        <v>6</v>
      </c>
      <c r="SR51" s="16">
        <v>5.65</v>
      </c>
      <c r="SS51" s="16">
        <v>5.3</v>
      </c>
      <c r="ST51" s="16">
        <v>5</v>
      </c>
      <c r="SU51" s="16">
        <v>4.75</v>
      </c>
      <c r="SV51" s="16">
        <v>4.4344999999999999</v>
      </c>
      <c r="SW51" s="16">
        <v>4.1536</v>
      </c>
      <c r="SX51" s="16">
        <v>3.9062000000000001</v>
      </c>
      <c r="SY51" s="16">
        <v>3.6739000000000002</v>
      </c>
      <c r="SZ51" s="16">
        <v>3.4712000000000001</v>
      </c>
      <c r="TA51" s="16">
        <v>3.2967</v>
      </c>
      <c r="TB51" s="16">
        <v>3.1456</v>
      </c>
      <c r="TC51" s="16">
        <v>3.0076999999999998</v>
      </c>
      <c r="TD51" s="16">
        <v>2.8925999999999998</v>
      </c>
      <c r="TE51" s="16">
        <v>2.7804000000000002</v>
      </c>
      <c r="TF51" s="16">
        <v>2.6810999999999998</v>
      </c>
      <c r="TG51" s="16">
        <v>2.5914000000000001</v>
      </c>
      <c r="TH51" s="16">
        <v>2.5063</v>
      </c>
      <c r="TI51" s="16">
        <v>2.4235000000000002</v>
      </c>
      <c r="TJ51" s="16">
        <v>2.3435999999999999</v>
      </c>
      <c r="TK51" s="16">
        <v>2.2707000000000002</v>
      </c>
      <c r="TL51" s="16">
        <v>2.2067000000000001</v>
      </c>
      <c r="TM51" s="5">
        <v>2751.9189999999999</v>
      </c>
      <c r="TN51" s="5">
        <v>4079.2440000000001</v>
      </c>
      <c r="TO51" s="5">
        <v>2734</v>
      </c>
      <c r="TP51" s="5">
        <v>4517.3159999999998</v>
      </c>
      <c r="TQ51" s="5">
        <v>424.98700000000002</v>
      </c>
      <c r="TR51" s="5">
        <v>3144.9920000000002</v>
      </c>
      <c r="TS51" s="5">
        <v>4873.1149999999998</v>
      </c>
      <c r="TT51" s="5">
        <v>3329.3539999999998</v>
      </c>
      <c r="TU51" s="5">
        <v>5361.8549999999996</v>
      </c>
      <c r="TV51" s="5">
        <v>500.86599999999999</v>
      </c>
      <c r="TW51" s="5">
        <v>3533.683</v>
      </c>
      <c r="TX51" s="5">
        <v>5636.8850000000002</v>
      </c>
      <c r="TY51" s="5">
        <v>4019.931</v>
      </c>
      <c r="TZ51" s="5">
        <v>6368.2169999999996</v>
      </c>
      <c r="UA51" s="5">
        <v>588.87599999999998</v>
      </c>
      <c r="UB51" s="5">
        <v>4177.607</v>
      </c>
      <c r="UC51" s="5">
        <v>6468.674</v>
      </c>
      <c r="UD51" s="5">
        <v>4819.0450000000001</v>
      </c>
      <c r="UE51" s="5">
        <v>7903.4120000000003</v>
      </c>
      <c r="UF51" s="5">
        <v>726.00300000000004</v>
      </c>
      <c r="UG51" s="5">
        <v>4669.643</v>
      </c>
      <c r="UH51" s="5">
        <v>7277.2879999999996</v>
      </c>
      <c r="UI51" s="5">
        <v>5423.2839999999997</v>
      </c>
      <c r="UJ51" s="5">
        <v>9070.0889999999999</v>
      </c>
      <c r="UK51" s="5">
        <v>834.71500000000003</v>
      </c>
      <c r="UL51" s="5">
        <v>5162.3689999999997</v>
      </c>
      <c r="UM51" s="5">
        <v>8291.5630000000001</v>
      </c>
      <c r="UN51" s="5">
        <v>6015.0940000000001</v>
      </c>
      <c r="UO51" s="5">
        <v>10514.537</v>
      </c>
      <c r="UP51" s="5">
        <v>965.95100000000002</v>
      </c>
      <c r="UQ51" s="5">
        <v>5557.9470000000001</v>
      </c>
      <c r="UR51" s="5">
        <v>9294.4869999999992</v>
      </c>
      <c r="US51" s="5">
        <v>6672.4840000000004</v>
      </c>
      <c r="UT51" s="5">
        <v>11891.683000000001</v>
      </c>
      <c r="UU51" s="5">
        <v>1128.413</v>
      </c>
      <c r="UV51" s="5">
        <v>5906.9179999999997</v>
      </c>
      <c r="UW51" s="5">
        <v>10239.325999999999</v>
      </c>
      <c r="UX51" s="5">
        <v>7809.875</v>
      </c>
      <c r="UY51" s="5">
        <v>13607.085999999999</v>
      </c>
      <c r="UZ51" s="5">
        <v>1339.7429999999999</v>
      </c>
      <c r="VA51" s="5">
        <v>6339.0780000000004</v>
      </c>
      <c r="VB51" s="5">
        <v>11112.652</v>
      </c>
      <c r="VC51" s="5">
        <v>8960.1209999999992</v>
      </c>
      <c r="VD51" s="5">
        <v>15826.341</v>
      </c>
      <c r="VE51" s="5">
        <v>1611.077</v>
      </c>
      <c r="VF51" s="5">
        <v>6825.4679999999998</v>
      </c>
      <c r="VG51" s="5">
        <v>11975.957</v>
      </c>
      <c r="VH51" s="5">
        <v>10023.323</v>
      </c>
      <c r="VI51" s="5">
        <v>18598.009999999998</v>
      </c>
      <c r="VJ51" s="5">
        <v>1930.7190000000001</v>
      </c>
      <c r="VK51" s="5">
        <v>7362.6360000000004</v>
      </c>
      <c r="VL51" s="5">
        <v>12918.06</v>
      </c>
      <c r="VM51" s="5">
        <v>10920.246999999999</v>
      </c>
      <c r="VN51" s="5">
        <v>21734.525000000001</v>
      </c>
      <c r="VO51" s="5">
        <v>2318.0630000000001</v>
      </c>
      <c r="VP51" s="5">
        <v>7844.63</v>
      </c>
      <c r="VQ51" s="5">
        <v>13956.186</v>
      </c>
      <c r="VR51" s="5">
        <v>11791.121999999999</v>
      </c>
      <c r="VS51" s="5">
        <v>25089.966</v>
      </c>
      <c r="VT51" s="5">
        <v>2791.1060000000002</v>
      </c>
      <c r="VU51" s="5">
        <v>8255.1820000000007</v>
      </c>
      <c r="VV51" s="5">
        <v>14989.691000000001</v>
      </c>
      <c r="VW51" s="5">
        <v>12739.691999999999</v>
      </c>
      <c r="VX51" s="5">
        <v>28620.048999999999</v>
      </c>
      <c r="VY51" s="5">
        <v>3314.663</v>
      </c>
      <c r="VZ51" s="5">
        <v>8604.1579999999994</v>
      </c>
      <c r="WA51" s="5">
        <v>15898.216</v>
      </c>
      <c r="WB51" s="5">
        <v>13783.385</v>
      </c>
      <c r="WC51" s="5">
        <v>32309.423999999999</v>
      </c>
      <c r="WD51" s="5">
        <v>3913.806</v>
      </c>
      <c r="WE51" s="5">
        <v>8927.4390000000003</v>
      </c>
      <c r="WF51" s="5">
        <v>16673.792000000001</v>
      </c>
      <c r="WG51" s="5">
        <v>14822.494000000001</v>
      </c>
      <c r="WH51" s="5">
        <v>36159.146000000001</v>
      </c>
      <c r="WI51" s="5">
        <v>4609.95</v>
      </c>
      <c r="WJ51" s="25">
        <v>18.9689846593471</v>
      </c>
      <c r="WK51" s="25">
        <v>28.118239256945401</v>
      </c>
      <c r="WL51" s="25">
        <v>18.845468946816801</v>
      </c>
      <c r="WM51" s="25">
        <v>49.9833396128587</v>
      </c>
      <c r="WN51" s="25">
        <v>31.137870666041898</v>
      </c>
      <c r="WO51" s="25">
        <v>4.6085994618219299</v>
      </c>
      <c r="WP51" s="25">
        <v>2.92943647084887</v>
      </c>
      <c r="WQ51" s="25">
        <v>0.33877039587754298</v>
      </c>
      <c r="WR51" s="25">
        <v>18.274019414786</v>
      </c>
      <c r="WS51" s="25">
        <v>28.3153019532275</v>
      </c>
      <c r="WT51" s="25">
        <v>19.345257359858302</v>
      </c>
      <c r="WU51" s="25">
        <v>50.500389827370803</v>
      </c>
      <c r="WV51" s="25">
        <v>31.155132467512502</v>
      </c>
      <c r="WW51" s="25">
        <v>4.5797423873843996</v>
      </c>
      <c r="WX51" s="25">
        <v>2.9102888046157802</v>
      </c>
      <c r="WY51" s="25">
        <v>0.33975236287448901</v>
      </c>
      <c r="WZ51" s="25">
        <v>17.538984311375799</v>
      </c>
      <c r="XA51" s="25">
        <v>27.977958854834899</v>
      </c>
      <c r="XB51" s="25">
        <v>19.952414164432199</v>
      </c>
      <c r="XC51" s="25">
        <v>51.560246008555303</v>
      </c>
      <c r="XD51" s="25">
        <v>31.607831844123101</v>
      </c>
      <c r="XE51" s="25">
        <v>4.5804927953673102</v>
      </c>
      <c r="XF51" s="25">
        <v>2.9228108252340999</v>
      </c>
      <c r="XG51" s="25">
        <v>0.35003686792942801</v>
      </c>
      <c r="XH51" s="25">
        <v>17.338252359716201</v>
      </c>
      <c r="XI51" s="25">
        <v>26.8468293558333</v>
      </c>
      <c r="XJ51" s="25">
        <v>20.000401747418699</v>
      </c>
      <c r="XK51" s="25">
        <v>52.801800193660497</v>
      </c>
      <c r="XL51" s="25">
        <v>32.801398446241897</v>
      </c>
      <c r="XM51" s="25">
        <v>4.7060808829611398</v>
      </c>
      <c r="XN51" s="25">
        <v>3.0131180907900199</v>
      </c>
      <c r="XO51" s="25">
        <v>0.36731251852842101</v>
      </c>
      <c r="XP51" s="25">
        <v>17.1205856905178</v>
      </c>
      <c r="XQ51" s="25">
        <v>26.681147316524299</v>
      </c>
      <c r="XR51" s="25">
        <v>19.8837038390331</v>
      </c>
      <c r="XS51" s="25">
        <v>53.137902488720499</v>
      </c>
      <c r="XT51" s="25">
        <v>33.254198649687503</v>
      </c>
      <c r="XU51" s="25">
        <v>4.7606419632558303</v>
      </c>
      <c r="XV51" s="25">
        <v>3.0603645042373699</v>
      </c>
      <c r="XW51" s="25">
        <v>0.37994840626875498</v>
      </c>
      <c r="XX51" s="25">
        <v>16.679967898688201</v>
      </c>
      <c r="XY51" s="25">
        <v>26.7906080851544</v>
      </c>
      <c r="XZ51" s="25">
        <v>19.435180791530399</v>
      </c>
      <c r="YA51" s="25">
        <v>53.408370160513698</v>
      </c>
      <c r="YB51" s="25">
        <v>33.973189368983299</v>
      </c>
      <c r="YC51" s="25">
        <v>4.8483540000014198</v>
      </c>
      <c r="YD51" s="25">
        <v>3.1210538556437402</v>
      </c>
      <c r="YE51" s="25">
        <v>0.39929544612558399</v>
      </c>
      <c r="YF51" s="25">
        <v>16.088999124446701</v>
      </c>
      <c r="YG51" s="25">
        <v>26.905437062494698</v>
      </c>
      <c r="YH51" s="25">
        <v>19.315331584465401</v>
      </c>
      <c r="YI51" s="25">
        <v>53.7390634723726</v>
      </c>
      <c r="YJ51" s="25">
        <v>34.423731887907202</v>
      </c>
      <c r="YK51" s="25">
        <v>5.0892177956564097</v>
      </c>
      <c r="YL51" s="25">
        <v>3.2665003406859201</v>
      </c>
      <c r="YM51" s="25">
        <v>0.42730913352647598</v>
      </c>
      <c r="YN51" s="25">
        <v>15.183728492761</v>
      </c>
      <c r="YO51" s="25">
        <v>26.320180157041101</v>
      </c>
      <c r="YP51" s="25">
        <v>20.075278099747099</v>
      </c>
      <c r="YQ51" s="25">
        <v>55.052282927247603</v>
      </c>
      <c r="YR51" s="25">
        <v>34.977004827500501</v>
      </c>
      <c r="YS51" s="25">
        <v>5.3586016154868297</v>
      </c>
      <c r="YT51" s="25">
        <v>3.4438084229503598</v>
      </c>
      <c r="YU51" s="25">
        <v>0.46033015287170498</v>
      </c>
      <c r="YV51" s="25">
        <v>14.4565192181425</v>
      </c>
      <c r="YW51" s="25">
        <v>25.342844369879899</v>
      </c>
      <c r="YX51" s="25">
        <v>20.4339119085429</v>
      </c>
      <c r="YY51" s="25">
        <v>56.526511308546603</v>
      </c>
      <c r="YZ51" s="25">
        <v>36.092599400003699</v>
      </c>
      <c r="ZA51" s="25">
        <v>5.6697250756905397</v>
      </c>
      <c r="ZB51" s="25">
        <v>3.67412510343103</v>
      </c>
      <c r="ZC51" s="25">
        <v>0.49515534683143803</v>
      </c>
      <c r="ZD51" s="25">
        <v>13.829761173665601</v>
      </c>
      <c r="ZE51" s="25">
        <v>24.265680409913202</v>
      </c>
      <c r="ZF51" s="25">
        <v>20.309253996430702</v>
      </c>
      <c r="ZG51" s="25">
        <v>57.992536169234803</v>
      </c>
      <c r="ZH51" s="25">
        <v>37.683282172804198</v>
      </c>
      <c r="ZI51" s="25">
        <v>6.0365878578321901</v>
      </c>
      <c r="ZJ51" s="25">
        <v>3.9120222471863499</v>
      </c>
      <c r="ZK51" s="25">
        <v>0.53343961966448705</v>
      </c>
      <c r="ZL51" s="25">
        <v>13.325186403019201</v>
      </c>
      <c r="ZM51" s="25">
        <v>23.379609893166801</v>
      </c>
      <c r="ZN51" s="25">
        <v>19.763889840813999</v>
      </c>
      <c r="ZO51" s="25">
        <v>59.099882684420699</v>
      </c>
      <c r="ZP51" s="25">
        <v>39.335992843606697</v>
      </c>
      <c r="ZQ51" s="25">
        <v>6.4751825543963903</v>
      </c>
      <c r="ZR51" s="25">
        <v>4.1953210193933099</v>
      </c>
      <c r="ZS51" s="25">
        <v>0.581153808975575</v>
      </c>
      <c r="ZT51" s="25">
        <v>12.761096292503</v>
      </c>
      <c r="ZU51" s="25">
        <v>22.702948822580801</v>
      </c>
      <c r="ZV51" s="25">
        <v>19.180973894071599</v>
      </c>
      <c r="ZW51" s="25">
        <v>59.995578547398303</v>
      </c>
      <c r="ZX51" s="25">
        <v>40.814604653326697</v>
      </c>
      <c r="ZY51" s="25">
        <v>6.9039892466628903</v>
      </c>
      <c r="ZZ51" s="25">
        <v>4.5403763375178796</v>
      </c>
      <c r="AAA51" s="25">
        <v>0.63798242513259096</v>
      </c>
      <c r="AAB51" s="25">
        <v>12.154402055840499</v>
      </c>
      <c r="AAC51" s="25">
        <v>22.069862433900798</v>
      </c>
      <c r="AAD51" s="25">
        <v>18.757107794301199</v>
      </c>
      <c r="AAE51" s="25">
        <v>60.895437682588998</v>
      </c>
      <c r="AAF51" s="25">
        <v>42.138329888287799</v>
      </c>
      <c r="AAG51" s="25">
        <v>7.3696411697668696</v>
      </c>
      <c r="AAH51" s="25">
        <v>4.8802978276697502</v>
      </c>
      <c r="AAI51" s="25">
        <v>0.69774594332033302</v>
      </c>
      <c r="AAJ51" s="25">
        <v>11.5478120364779</v>
      </c>
      <c r="AAK51" s="25">
        <v>21.3373127368565</v>
      </c>
      <c r="AAL51" s="25">
        <v>18.498955877659299</v>
      </c>
      <c r="AAM51" s="25">
        <v>61.862078144691999</v>
      </c>
      <c r="AAN51" s="25">
        <v>43.3631222670328</v>
      </c>
      <c r="AAO51" s="25">
        <v>7.8962271250251401</v>
      </c>
      <c r="AAP51" s="25">
        <v>5.2527970819735597</v>
      </c>
      <c r="AAQ51" s="25">
        <v>0.77436696933305604</v>
      </c>
      <c r="AAR51" s="25">
        <v>10.9953551188965</v>
      </c>
      <c r="AAS51" s="25">
        <v>20.536042219791799</v>
      </c>
      <c r="AAT51" s="25">
        <v>18.255916985567001</v>
      </c>
      <c r="AAU51" s="25">
        <v>62.79082235608</v>
      </c>
      <c r="AAV51" s="25">
        <v>44.534905370513002</v>
      </c>
      <c r="AAW51" s="25">
        <v>8.4680109833848505</v>
      </c>
      <c r="AAX51" s="25">
        <v>5.6777803052316704</v>
      </c>
      <c r="AAY51" s="25">
        <v>0.87152532857553999</v>
      </c>
      <c r="AAZ51" s="5">
        <v>1393.4390000000001</v>
      </c>
      <c r="ABA51" s="5">
        <v>1130.395</v>
      </c>
      <c r="ABB51" s="5">
        <v>930.20899999999995</v>
      </c>
      <c r="ABC51" s="5">
        <v>759.11800000000005</v>
      </c>
      <c r="ABD51" s="5">
        <v>618.35400000000004</v>
      </c>
      <c r="ABE51" s="5">
        <v>507.77300000000002</v>
      </c>
      <c r="ABF51" s="5">
        <v>415.536</v>
      </c>
      <c r="ABG51" s="5">
        <v>339.536</v>
      </c>
      <c r="ABH51" s="5">
        <v>281.714</v>
      </c>
      <c r="ABI51" s="5">
        <v>232.72300000000001</v>
      </c>
      <c r="ABJ51" s="5">
        <v>190.07499999999999</v>
      </c>
      <c r="ABK51" s="5">
        <v>153.37799999999999</v>
      </c>
      <c r="ABL51" s="5">
        <v>117.997</v>
      </c>
      <c r="ABM51" s="5">
        <v>86.582999999999998</v>
      </c>
      <c r="ABN51" s="5">
        <v>57.32</v>
      </c>
      <c r="ABO51" s="5">
        <v>32.1</v>
      </c>
      <c r="ABP51" s="5">
        <v>14.77</v>
      </c>
      <c r="ABQ51" s="5">
        <v>5.0780000000000003</v>
      </c>
      <c r="ABR51" s="5">
        <v>1.1379999999999999</v>
      </c>
      <c r="ABS51" s="5">
        <v>0.13700000000000001</v>
      </c>
      <c r="ABT51" s="5">
        <v>8.0000000000000002E-3</v>
      </c>
      <c r="ABU51" s="5">
        <v>3215.817</v>
      </c>
      <c r="ABV51" s="5">
        <v>2934.3939999999998</v>
      </c>
      <c r="ABW51" s="5">
        <v>2696.4279999999999</v>
      </c>
      <c r="ABX51" s="5">
        <v>2428.9409999999998</v>
      </c>
      <c r="ABY51" s="5">
        <v>2101.0839999999998</v>
      </c>
      <c r="ABZ51" s="5">
        <v>1747.912</v>
      </c>
      <c r="ACA51" s="5">
        <v>1393.9649999999999</v>
      </c>
      <c r="ACB51" s="5">
        <v>1172.941</v>
      </c>
      <c r="ACC51" s="5">
        <v>977.60599999999999</v>
      </c>
      <c r="ACD51" s="5">
        <v>826.52499999999998</v>
      </c>
      <c r="ACE51" s="5">
        <v>696.75699999999995</v>
      </c>
      <c r="ACF51" s="5">
        <v>547.16099999999994</v>
      </c>
      <c r="ACG51" s="5">
        <v>419.49700000000001</v>
      </c>
      <c r="ACH51" s="5">
        <v>313.23899999999998</v>
      </c>
      <c r="ACI51" s="5">
        <v>213.08699999999999</v>
      </c>
      <c r="ACJ51" s="5">
        <v>126.992</v>
      </c>
      <c r="ACK51" s="5">
        <v>63.402999999999999</v>
      </c>
      <c r="ACL51" s="5">
        <v>23.989000000000001</v>
      </c>
      <c r="ACM51" s="5">
        <v>6.3540000000000001</v>
      </c>
      <c r="ACN51" s="5">
        <v>1.093</v>
      </c>
      <c r="ACO51" s="5">
        <v>0.11</v>
      </c>
      <c r="ACP51" s="5">
        <v>3732.79</v>
      </c>
      <c r="ACQ51" s="5">
        <v>3406.8470000000002</v>
      </c>
      <c r="ACR51" s="5">
        <v>3132.8449999999998</v>
      </c>
      <c r="ACS51" s="5">
        <v>2883.3589999999999</v>
      </c>
      <c r="ACT51" s="5">
        <v>2639.2220000000002</v>
      </c>
      <c r="ACU51" s="5">
        <v>2358.9659999999999</v>
      </c>
      <c r="ACV51" s="5">
        <v>2027.894</v>
      </c>
      <c r="ACW51" s="5">
        <v>1676.501</v>
      </c>
      <c r="ACX51" s="5">
        <v>1324.2560000000001</v>
      </c>
      <c r="ACY51" s="5">
        <v>1101.441</v>
      </c>
      <c r="ACZ51" s="5">
        <v>904.63199999999995</v>
      </c>
      <c r="ADA51" s="5">
        <v>747.48800000000006</v>
      </c>
      <c r="ADB51" s="5">
        <v>605.495</v>
      </c>
      <c r="ADC51" s="5">
        <v>443.553</v>
      </c>
      <c r="ADD51" s="5">
        <v>302.63</v>
      </c>
      <c r="ADE51" s="5">
        <v>186.79499999999999</v>
      </c>
      <c r="ADF51" s="5">
        <v>93.891999999999996</v>
      </c>
      <c r="ADG51" s="5">
        <v>35.537999999999997</v>
      </c>
      <c r="ADH51" s="5">
        <v>9.52</v>
      </c>
      <c r="ADI51" s="5">
        <v>1.65</v>
      </c>
      <c r="ADJ51" s="5">
        <v>0.17899999999999999</v>
      </c>
      <c r="ADK51" s="5">
        <v>4523.7809999999999</v>
      </c>
      <c r="ADL51" s="5">
        <v>4316.3620000000001</v>
      </c>
      <c r="ADM51" s="5">
        <v>4114.4629999999997</v>
      </c>
      <c r="ADN51" s="5">
        <v>3880.4360000000001</v>
      </c>
      <c r="ADO51" s="5">
        <v>3601.058</v>
      </c>
      <c r="ADP51" s="5">
        <v>3288.6570000000002</v>
      </c>
      <c r="ADQ51" s="5">
        <v>2999.81</v>
      </c>
      <c r="ADR51" s="5">
        <v>2729.4059999999999</v>
      </c>
      <c r="ADS51" s="5">
        <v>2465.6729999999998</v>
      </c>
      <c r="ADT51" s="5">
        <v>2168.1129999999998</v>
      </c>
      <c r="ADU51" s="5">
        <v>1819.8489999999999</v>
      </c>
      <c r="ADV51" s="5">
        <v>1452.37</v>
      </c>
      <c r="ADW51" s="5">
        <v>1085.394</v>
      </c>
      <c r="ADX51" s="5">
        <v>823.64499999999998</v>
      </c>
      <c r="ADY51" s="5">
        <v>580.18100000000004</v>
      </c>
      <c r="ADZ51" s="5">
        <v>371.887</v>
      </c>
      <c r="AEA51" s="5">
        <v>199.76300000000001</v>
      </c>
      <c r="AEB51" s="5">
        <v>77.296999999999997</v>
      </c>
      <c r="AEC51" s="5">
        <v>20.82</v>
      </c>
      <c r="AED51" s="5">
        <v>3.6459999999999999</v>
      </c>
      <c r="AEE51" s="5">
        <v>0.38400000000000001</v>
      </c>
      <c r="AEF51" s="5">
        <v>1358.48</v>
      </c>
      <c r="AEG51" s="5">
        <v>1107.576</v>
      </c>
      <c r="AEH51" s="5">
        <v>911.06399999999996</v>
      </c>
      <c r="AEI51" s="5">
        <v>744.76499999999999</v>
      </c>
      <c r="AEJ51" s="5">
        <v>611.76300000000003</v>
      </c>
      <c r="AEK51" s="5">
        <v>506.86399999999998</v>
      </c>
      <c r="AEL51" s="5">
        <v>417.76400000000001</v>
      </c>
      <c r="AEM51" s="5">
        <v>343.661</v>
      </c>
      <c r="AEN51" s="5">
        <v>286.83300000000003</v>
      </c>
      <c r="AEO51" s="5">
        <v>239.381</v>
      </c>
      <c r="AEP51" s="5">
        <v>198.18600000000001</v>
      </c>
      <c r="AEQ51" s="5">
        <v>160.28800000000001</v>
      </c>
      <c r="AER51" s="5">
        <v>125.607</v>
      </c>
      <c r="AES51" s="5">
        <v>94.435000000000002</v>
      </c>
      <c r="AET51" s="5">
        <v>66.353999999999999</v>
      </c>
      <c r="AEU51" s="5">
        <v>39.048000000000002</v>
      </c>
      <c r="AEV51" s="5">
        <v>18.814</v>
      </c>
      <c r="AEW51" s="5">
        <v>7.2229999999999999</v>
      </c>
      <c r="AEX51" s="5">
        <v>1.72</v>
      </c>
      <c r="AEY51" s="5">
        <v>0.24</v>
      </c>
      <c r="AEZ51" s="5">
        <v>1.9E-2</v>
      </c>
      <c r="AFA51" s="5">
        <v>3123.261</v>
      </c>
      <c r="AFB51" s="5">
        <v>2855.3339999999998</v>
      </c>
      <c r="AFC51" s="5">
        <v>2626.4960000000001</v>
      </c>
      <c r="AFD51" s="5">
        <v>2371.7919999999999</v>
      </c>
      <c r="AFE51" s="5">
        <v>2058.3040000000001</v>
      </c>
      <c r="AFF51" s="5">
        <v>1719.8579999999999</v>
      </c>
      <c r="AFG51" s="5">
        <v>1405.37</v>
      </c>
      <c r="AFH51" s="5">
        <v>1230.9690000000001</v>
      </c>
      <c r="AFI51" s="5">
        <v>1049.2819999999999</v>
      </c>
      <c r="AFJ51" s="5">
        <v>873.90599999999995</v>
      </c>
      <c r="AFK51" s="5">
        <v>727.79899999999998</v>
      </c>
      <c r="AFL51" s="5">
        <v>581.23400000000004</v>
      </c>
      <c r="AFM51" s="5">
        <v>455.55900000000003</v>
      </c>
      <c r="AFN51" s="5">
        <v>347.66500000000002</v>
      </c>
      <c r="AFO51" s="5">
        <v>242.04300000000001</v>
      </c>
      <c r="AFP51" s="5">
        <v>150.929</v>
      </c>
      <c r="AFQ51" s="5">
        <v>79.47</v>
      </c>
      <c r="AFR51" s="5">
        <v>31.972999999999999</v>
      </c>
      <c r="AFS51" s="5">
        <v>8.9369999999999994</v>
      </c>
      <c r="AFT51" s="5">
        <v>1.621</v>
      </c>
      <c r="AFU51" s="5">
        <v>0.17199999999999999</v>
      </c>
      <c r="AFV51" s="5">
        <v>3629.846</v>
      </c>
      <c r="AFW51" s="5">
        <v>3322.181</v>
      </c>
      <c r="AFX51" s="5">
        <v>3056.1869999999999</v>
      </c>
      <c r="AFY51" s="5">
        <v>2813.63</v>
      </c>
      <c r="AFZ51" s="5">
        <v>2584.0360000000001</v>
      </c>
      <c r="AGA51" s="5">
        <v>2322.027</v>
      </c>
      <c r="AGB51" s="5">
        <v>2005.4290000000001</v>
      </c>
      <c r="AGC51" s="5">
        <v>1668.278</v>
      </c>
      <c r="AGD51" s="5">
        <v>1355.644</v>
      </c>
      <c r="AGE51" s="5">
        <v>1178.9690000000001</v>
      </c>
      <c r="AGF51" s="5">
        <v>992.98199999999997</v>
      </c>
      <c r="AGG51" s="5">
        <v>810.31399999999996</v>
      </c>
      <c r="AGH51" s="5">
        <v>654.20899999999995</v>
      </c>
      <c r="AGI51" s="5">
        <v>493.76</v>
      </c>
      <c r="AGJ51" s="5">
        <v>347.87</v>
      </c>
      <c r="AGK51" s="5">
        <v>222.34700000000001</v>
      </c>
      <c r="AGL51" s="5">
        <v>116.73699999999999</v>
      </c>
      <c r="AGM51" s="5">
        <v>47.198999999999998</v>
      </c>
      <c r="AGN51" s="5">
        <v>13.558999999999999</v>
      </c>
      <c r="AGO51" s="5">
        <v>2.5350000000000001</v>
      </c>
      <c r="AGP51" s="5">
        <v>0.29899999999999999</v>
      </c>
      <c r="AGQ51" s="5">
        <v>4403.6580000000004</v>
      </c>
      <c r="AGR51" s="5">
        <v>4217.1109999999999</v>
      </c>
      <c r="AGS51" s="5">
        <v>4025.8560000000002</v>
      </c>
      <c r="AGT51" s="5">
        <v>3802.6460000000002</v>
      </c>
      <c r="AGU51" s="5">
        <v>3538.3539999999998</v>
      </c>
      <c r="AGV51" s="5">
        <v>3242.38</v>
      </c>
      <c r="AGW51" s="5">
        <v>2968.154</v>
      </c>
      <c r="AGX51" s="5">
        <v>2712.66</v>
      </c>
      <c r="AGY51" s="5">
        <v>2470.4859999999999</v>
      </c>
      <c r="AGZ51" s="5">
        <v>2196.893</v>
      </c>
      <c r="AHA51" s="5">
        <v>1866.451</v>
      </c>
      <c r="AHB51" s="5">
        <v>1512.777</v>
      </c>
      <c r="AHC51" s="5">
        <v>1180.0730000000001</v>
      </c>
      <c r="AHD51" s="5">
        <v>955.09</v>
      </c>
      <c r="AHE51" s="5">
        <v>707.76900000000001</v>
      </c>
      <c r="AHF51" s="5">
        <v>463.762</v>
      </c>
      <c r="AHG51" s="5">
        <v>258.68099999999998</v>
      </c>
      <c r="AHH51" s="5">
        <v>108.25</v>
      </c>
      <c r="AHI51" s="5">
        <v>31.890999999999998</v>
      </c>
      <c r="AHJ51" s="5">
        <v>6.1589999999999998</v>
      </c>
      <c r="AHK51" s="5">
        <v>0.72499999999999998</v>
      </c>
      <c r="AHL51" s="5">
        <v>1503.883</v>
      </c>
      <c r="AHM51" s="5">
        <v>1230.117</v>
      </c>
      <c r="AHN51" s="5">
        <v>1014.6369999999999</v>
      </c>
      <c r="AHO51" s="5">
        <v>4800.7330000000002</v>
      </c>
      <c r="AHP51" s="5">
        <v>4159.3879999999999</v>
      </c>
      <c r="AHQ51" s="5">
        <v>3467.77</v>
      </c>
      <c r="AHR51" s="5">
        <v>5696.9889999999996</v>
      </c>
      <c r="AHS51" s="5">
        <v>5223.2579999999998</v>
      </c>
      <c r="AHT51" s="5">
        <v>4680.9930000000004</v>
      </c>
      <c r="AHU51" s="5">
        <v>7683.0820000000003</v>
      </c>
      <c r="AHV51" s="5">
        <v>7139.4120000000003</v>
      </c>
      <c r="AHW51" s="5">
        <v>6531.0370000000003</v>
      </c>
      <c r="AHX51" s="25">
        <v>4.3362388733988197</v>
      </c>
      <c r="AHY51" s="25">
        <v>2.7125865562848599</v>
      </c>
      <c r="AHZ51" s="25">
        <v>0.29076499498237401</v>
      </c>
      <c r="AIA51" s="25">
        <v>5.33048009806779</v>
      </c>
      <c r="AIB51" s="25">
        <v>3.41560653654411</v>
      </c>
      <c r="AIC51" s="25">
        <v>0.43341270567635098</v>
      </c>
      <c r="AID51" s="25">
        <v>6.0808329585135397</v>
      </c>
      <c r="AIE51" s="25">
        <v>3.8882412854262598</v>
      </c>
      <c r="AIF51" s="25">
        <v>0.50978267887522399</v>
      </c>
      <c r="AIG51" s="25">
        <v>7.8054867366047302</v>
      </c>
      <c r="AIH51" s="25">
        <v>5.1270223239916</v>
      </c>
      <c r="AII51" s="25">
        <v>0.74503377650146496</v>
      </c>
      <c r="AIJ51" s="25">
        <v>4.8819868827506898</v>
      </c>
      <c r="AIK51" s="25">
        <v>3.1471039359344499</v>
      </c>
      <c r="AIL51" s="25">
        <v>0.38695678296594599</v>
      </c>
      <c r="AIM51" s="25">
        <v>6.0084338811084201</v>
      </c>
      <c r="AIN51" s="25">
        <v>3.9322350851386498</v>
      </c>
      <c r="AIO51" s="25">
        <v>0.55680040455794899</v>
      </c>
      <c r="AIP51" s="25">
        <v>6.8692104700051404</v>
      </c>
      <c r="AIQ51" s="25">
        <v>4.5021502611726598</v>
      </c>
      <c r="AIR51" s="25">
        <v>0.65246671996036798</v>
      </c>
      <c r="AIS51" s="25">
        <v>9.1281433070306193</v>
      </c>
      <c r="AIT51" s="25">
        <v>6.2265498750842996</v>
      </c>
      <c r="AIU51" s="25">
        <v>0.99756020593744399</v>
      </c>
      <c r="AIV51" s="31">
        <v>52.9298340067973</v>
      </c>
      <c r="AIW51" s="25">
        <v>52.350803002583199</v>
      </c>
      <c r="AIX51" s="25">
        <v>51.770283456897999</v>
      </c>
      <c r="AIY51" s="25">
        <v>51.265471042841703</v>
      </c>
      <c r="AIZ51" s="25">
        <v>50.711677403385302</v>
      </c>
      <c r="AJA51" s="26">
        <v>50.1591715765842</v>
      </c>
      <c r="AJB51" s="25">
        <v>88.929366351607996</v>
      </c>
      <c r="AJC51" s="25">
        <v>91.019037463600398</v>
      </c>
      <c r="AJD51" s="25">
        <v>93.161005354077801</v>
      </c>
      <c r="AJE51" s="25">
        <v>95.063066749999507</v>
      </c>
      <c r="AJF51" s="25">
        <v>97.193240532257207</v>
      </c>
      <c r="AJG51" s="25">
        <v>99.365334109072506</v>
      </c>
      <c r="AJH51" s="25">
        <v>100.066663761447</v>
      </c>
      <c r="AJI51" s="25">
        <v>98.018273407071405</v>
      </c>
      <c r="AJJ51" s="25">
        <v>93.947872132742006</v>
      </c>
      <c r="AJK51" s="25">
        <v>89.387482307859202</v>
      </c>
      <c r="AJL51" s="25">
        <v>88.189588441558797</v>
      </c>
      <c r="AJM51" s="25">
        <v>87.236569285787496</v>
      </c>
      <c r="AJN51" s="25">
        <v>86.084374267910903</v>
      </c>
      <c r="AJO51" s="25">
        <v>81.645509836806497</v>
      </c>
      <c r="AJP51" s="25">
        <v>76.908140419556503</v>
      </c>
      <c r="AJQ51" s="25">
        <v>72.435983327540995</v>
      </c>
      <c r="AJR51" s="25">
        <v>69.205073610680799</v>
      </c>
      <c r="AJS51" s="25">
        <v>66.6789493845735</v>
      </c>
      <c r="AJT51" s="25">
        <v>64.215914698305298</v>
      </c>
      <c r="AJU51" s="25">
        <v>61.649920272813098</v>
      </c>
      <c r="AJV51" s="25">
        <v>59.258943023409998</v>
      </c>
      <c r="AJW51" s="25">
        <v>57.220379527148701</v>
      </c>
      <c r="AJX51" s="25">
        <v>56.164495435322898</v>
      </c>
      <c r="AJY51" s="25">
        <v>55.8233736094002</v>
      </c>
      <c r="AJZ51" s="25">
        <v>55.866996321520197</v>
      </c>
      <c r="AKA51" s="25">
        <v>55.849376864557598</v>
      </c>
      <c r="AKB51" s="25">
        <v>55.688531071522199</v>
      </c>
      <c r="AKC51" s="25">
        <v>55.488399398293801</v>
      </c>
      <c r="AKD51" s="25">
        <v>55.415357524672203</v>
      </c>
      <c r="AKE51" s="25">
        <v>55.6293621158093</v>
      </c>
      <c r="AKF51" s="25">
        <v>56.094138801580698</v>
      </c>
      <c r="AKG51" s="25">
        <v>94.205837947208494</v>
      </c>
      <c r="AKH51" s="25">
        <v>92.255369765012006</v>
      </c>
      <c r="AKI51" s="25">
        <v>88.279142730735003</v>
      </c>
      <c r="AKJ51" s="25">
        <v>83.681013816749399</v>
      </c>
      <c r="AKK51" s="25">
        <v>82.430301076222904</v>
      </c>
      <c r="AKL51" s="25">
        <v>81.3928151209183</v>
      </c>
      <c r="AKM51" s="25">
        <v>80.005927548486298</v>
      </c>
      <c r="AKN51" s="25">
        <v>75.389986469135394</v>
      </c>
      <c r="AKO51" s="25">
        <v>70.408314022388495</v>
      </c>
      <c r="AKP51" s="25">
        <v>65.690249297613093</v>
      </c>
      <c r="AKQ51" s="25">
        <v>62.106377591612002</v>
      </c>
      <c r="AKR51" s="25">
        <v>59.111097807092897</v>
      </c>
      <c r="AKS51" s="25">
        <v>56.201688980595897</v>
      </c>
      <c r="AKT51" s="25">
        <v>53.158777977710201</v>
      </c>
      <c r="AKU51" s="25">
        <v>50.216570122106702</v>
      </c>
      <c r="AKV51" s="25">
        <v>47.564304942917197</v>
      </c>
      <c r="AKW51" s="25">
        <v>45.496736106974602</v>
      </c>
      <c r="AKX51" s="25">
        <v>43.846349372598297</v>
      </c>
      <c r="AKY51" s="25">
        <v>42.437740175795902</v>
      </c>
      <c r="AKZ51" s="25">
        <v>41.024088139418197</v>
      </c>
      <c r="ALA51" s="25">
        <v>39.5936524851301</v>
      </c>
      <c r="ALB51" s="25">
        <v>38.1786884855876</v>
      </c>
      <c r="ALC51" s="25">
        <v>36.847831168193601</v>
      </c>
      <c r="ALD51" s="25">
        <v>35.668780595780198</v>
      </c>
      <c r="ALE51" s="25">
        <v>34.636005492308499</v>
      </c>
      <c r="ALF51" s="25">
        <v>5.8608258142384102</v>
      </c>
      <c r="ALG51" s="25">
        <v>5.7629036420594604</v>
      </c>
      <c r="ALH51" s="25">
        <v>5.6687294020069796</v>
      </c>
      <c r="ALI51" s="25">
        <v>5.7064684911098498</v>
      </c>
      <c r="ALJ51" s="25">
        <v>5.7592873653358696</v>
      </c>
      <c r="ALK51" s="25">
        <v>5.8437541648691402</v>
      </c>
      <c r="ALL51" s="25">
        <v>6.0784467194245799</v>
      </c>
      <c r="ALM51" s="25">
        <v>6.2555233676710698</v>
      </c>
      <c r="ALN51" s="25">
        <v>6.49982639716794</v>
      </c>
      <c r="ALO51" s="25">
        <v>6.7457340299279602</v>
      </c>
      <c r="ALP51" s="25">
        <v>7.0986960190688198</v>
      </c>
      <c r="ALQ51" s="25">
        <v>7.5678515774805799</v>
      </c>
      <c r="ALR51" s="25">
        <v>8.0142257177093992</v>
      </c>
      <c r="ALS51" s="25">
        <v>8.4911422951029092</v>
      </c>
      <c r="ALT51" s="25">
        <v>9.0423729013032901</v>
      </c>
      <c r="ALU51" s="25">
        <v>9.6560745842315203</v>
      </c>
      <c r="ALV51" s="25">
        <v>10.6677593283483</v>
      </c>
      <c r="ALW51" s="25">
        <v>11.977024236801901</v>
      </c>
      <c r="ALX51" s="25">
        <v>13.429256145724301</v>
      </c>
      <c r="ALY51" s="25">
        <v>14.8252887251394</v>
      </c>
      <c r="ALZ51" s="25">
        <v>16.094878586392099</v>
      </c>
      <c r="AMA51" s="25">
        <v>17.309710912706201</v>
      </c>
      <c r="AMB51" s="25">
        <v>18.567526356478599</v>
      </c>
      <c r="AMC51" s="25">
        <v>19.960581520028999</v>
      </c>
      <c r="AMD51" s="25">
        <v>21.458133309272199</v>
      </c>
    </row>
    <row r="52" spans="1:1018">
      <c r="A52" s="6" t="s">
        <v>103</v>
      </c>
      <c r="B52" s="5">
        <v>3873.1289999999999</v>
      </c>
      <c r="C52" s="5">
        <v>4020.36</v>
      </c>
      <c r="D52" s="5">
        <v>4177.7359999999999</v>
      </c>
      <c r="E52" s="5">
        <v>4343.9610000000002</v>
      </c>
      <c r="F52" s="5">
        <v>4517.4229999999998</v>
      </c>
      <c r="G52" s="5">
        <v>4697.6660000000002</v>
      </c>
      <c r="H52" s="5">
        <v>4880.8710000000001</v>
      </c>
      <c r="I52" s="5">
        <v>5068.6670000000004</v>
      </c>
      <c r="J52" s="5">
        <v>5272.2470000000003</v>
      </c>
      <c r="K52" s="5">
        <v>5506.8559999999998</v>
      </c>
      <c r="L52" s="5">
        <v>5781.7730000000001</v>
      </c>
      <c r="M52" s="5">
        <v>6103.1589999999997</v>
      </c>
      <c r="N52" s="5">
        <v>6463.3310000000001</v>
      </c>
      <c r="O52" s="5">
        <v>6840.8069999999998</v>
      </c>
      <c r="P52" s="5">
        <v>7205.8140000000003</v>
      </c>
      <c r="Q52" s="5">
        <v>7537.1930000000002</v>
      </c>
      <c r="R52" s="5">
        <v>7826.9880000000003</v>
      </c>
      <c r="S52" s="5">
        <v>8082.1279999999997</v>
      </c>
      <c r="T52" s="5">
        <v>8314.6820000000007</v>
      </c>
      <c r="U52" s="5">
        <v>8543.58</v>
      </c>
      <c r="V52" s="5">
        <v>8782.9140000000007</v>
      </c>
      <c r="W52" s="5">
        <v>9035.6170000000002</v>
      </c>
      <c r="X52" s="5">
        <v>9298.0020000000004</v>
      </c>
      <c r="Y52" s="5">
        <v>9569.7720000000008</v>
      </c>
      <c r="Z52" s="5">
        <v>9849.0460000000003</v>
      </c>
      <c r="AA52" s="5">
        <v>10134.482</v>
      </c>
      <c r="AB52" s="5">
        <v>10426.557000000001</v>
      </c>
      <c r="AC52" s="5">
        <v>10726.485000000001</v>
      </c>
      <c r="AD52" s="5">
        <v>11034.174000000001</v>
      </c>
      <c r="AE52" s="5">
        <v>11349.365</v>
      </c>
      <c r="AF52" s="5">
        <v>11671.584999999999</v>
      </c>
      <c r="AG52" s="5">
        <v>12000.931</v>
      </c>
      <c r="AH52" s="5">
        <v>12336.651</v>
      </c>
      <c r="AI52" s="5">
        <v>12676.361999999999</v>
      </c>
      <c r="AJ52" s="5">
        <v>13016.978999999999</v>
      </c>
      <c r="AK52" s="5">
        <v>13356.196</v>
      </c>
      <c r="AL52" s="5">
        <v>13692.907999999999</v>
      </c>
      <c r="AM52" s="5">
        <v>14027.299000000001</v>
      </c>
      <c r="AN52" s="5">
        <v>14360.013999999999</v>
      </c>
      <c r="AO52" s="5">
        <v>14692.284</v>
      </c>
      <c r="AP52" s="5">
        <v>15024.985000000001</v>
      </c>
      <c r="AQ52" s="5">
        <v>15358.046</v>
      </c>
      <c r="AR52" s="5">
        <v>15690.895</v>
      </c>
      <c r="AS52" s="5">
        <v>16023.334999999999</v>
      </c>
      <c r="AT52" s="5">
        <v>16355.050999999999</v>
      </c>
      <c r="AU52" s="5">
        <v>16685.796999999999</v>
      </c>
      <c r="AV52" s="5">
        <v>17015.43</v>
      </c>
      <c r="AW52" s="5">
        <v>17343.88</v>
      </c>
      <c r="AX52" s="5">
        <v>17671.080999999998</v>
      </c>
      <c r="AY52" s="5">
        <v>17996.998</v>
      </c>
      <c r="AZ52" s="5">
        <v>18321.53</v>
      </c>
      <c r="BA52" s="5">
        <v>18644.483</v>
      </c>
      <c r="BB52" s="5">
        <v>18965.647000000001</v>
      </c>
      <c r="BC52" s="5">
        <v>19284.873</v>
      </c>
      <c r="BD52" s="5">
        <v>19602.050999999999</v>
      </c>
      <c r="BE52" s="5">
        <v>19916.97</v>
      </c>
      <c r="BF52" s="5">
        <v>20229.448</v>
      </c>
      <c r="BG52" s="5">
        <v>20539.111000000001</v>
      </c>
      <c r="BH52" s="5">
        <v>20845.468000000001</v>
      </c>
      <c r="BI52" s="5">
        <v>21147.934000000001</v>
      </c>
      <c r="BJ52" s="5">
        <v>21445.977999999999</v>
      </c>
      <c r="BK52" s="5">
        <v>21739.241999999998</v>
      </c>
      <c r="BL52" s="5">
        <v>22027.447</v>
      </c>
      <c r="BM52" s="5">
        <v>22310.201000000001</v>
      </c>
      <c r="BN52" s="5">
        <v>22587.129000000001</v>
      </c>
      <c r="BO52" s="5">
        <v>22857.857</v>
      </c>
      <c r="BP52" s="5">
        <v>23122.034</v>
      </c>
      <c r="BQ52" s="5">
        <v>23379.399000000001</v>
      </c>
      <c r="BR52" s="5">
        <v>23629.728999999999</v>
      </c>
      <c r="BS52" s="5">
        <v>23872.877</v>
      </c>
      <c r="BT52" s="5">
        <v>24108.636999999999</v>
      </c>
      <c r="BU52" s="5">
        <v>24336.855</v>
      </c>
      <c r="BV52" s="5">
        <v>24557.26</v>
      </c>
      <c r="BW52" s="5">
        <v>24769.46</v>
      </c>
      <c r="BX52" s="5">
        <v>24972.98</v>
      </c>
      <c r="BY52" s="5">
        <v>25167.476999999999</v>
      </c>
      <c r="BZ52" s="5">
        <v>25352.749</v>
      </c>
      <c r="CA52" s="5">
        <v>25528.774000000001</v>
      </c>
      <c r="CB52" s="5">
        <v>25695.669000000002</v>
      </c>
      <c r="CC52" s="5">
        <v>25853.684000000001</v>
      </c>
      <c r="CD52" s="5">
        <v>26002.99</v>
      </c>
      <c r="CE52" s="5">
        <v>26143.646000000001</v>
      </c>
      <c r="CF52" s="5">
        <v>26275.606</v>
      </c>
      <c r="CG52" s="5">
        <v>26398.781999999999</v>
      </c>
      <c r="CH52" s="5">
        <v>26513.058000000001</v>
      </c>
      <c r="CI52" s="5">
        <v>26618.383000000002</v>
      </c>
      <c r="CJ52" s="5">
        <v>26714.830999999998</v>
      </c>
      <c r="CK52" s="5">
        <v>26802.57</v>
      </c>
      <c r="CL52" s="5">
        <v>26881.809000000001</v>
      </c>
      <c r="CM52" s="5">
        <v>26952.837</v>
      </c>
      <c r="CN52" s="5">
        <v>27015.925999999999</v>
      </c>
      <c r="CO52" s="5">
        <v>27071.215</v>
      </c>
      <c r="CP52" s="5">
        <v>27118.879000000001</v>
      </c>
      <c r="CQ52" s="5">
        <v>27159.24</v>
      </c>
      <c r="CR52" s="5">
        <v>27192.659</v>
      </c>
      <c r="CS52" s="5">
        <v>27219.45</v>
      </c>
      <c r="CT52" s="5">
        <v>27239.837</v>
      </c>
      <c r="CU52" s="5">
        <v>27253.94</v>
      </c>
      <c r="CV52" s="5">
        <v>27261.88</v>
      </c>
      <c r="CW52" s="5">
        <v>27263.74</v>
      </c>
      <c r="CX52" s="5">
        <v>27259.612000000001</v>
      </c>
      <c r="CY52" s="5">
        <v>27249.662</v>
      </c>
      <c r="CZ52" s="5">
        <v>27234.026000000002</v>
      </c>
      <c r="DA52" s="5">
        <v>27212.741000000002</v>
      </c>
      <c r="DB52" s="5">
        <v>27185.84</v>
      </c>
      <c r="DC52" s="5">
        <v>27153.367999999999</v>
      </c>
      <c r="DD52" s="5">
        <v>27115.449000000001</v>
      </c>
      <c r="DE52" s="5">
        <v>27072.238000000001</v>
      </c>
      <c r="DF52" s="5">
        <v>27023.877</v>
      </c>
      <c r="DG52" s="5">
        <v>26970.517</v>
      </c>
      <c r="DH52" s="5">
        <v>26912.324000000001</v>
      </c>
      <c r="DI52" s="5">
        <v>26849.464</v>
      </c>
      <c r="DJ52" s="5">
        <v>26782.113000000001</v>
      </c>
      <c r="DK52" s="5">
        <v>26710.448</v>
      </c>
      <c r="DL52" s="5">
        <v>26634.656999999999</v>
      </c>
      <c r="DM52" s="5">
        <v>26554.944</v>
      </c>
      <c r="DN52" s="5">
        <v>26471.512999999999</v>
      </c>
      <c r="DO52" s="5">
        <v>26384.615000000002</v>
      </c>
      <c r="DP52" s="5">
        <v>26294.454000000002</v>
      </c>
      <c r="DQ52" s="5">
        <v>26201.294000000002</v>
      </c>
      <c r="DR52" s="5">
        <v>26105.395</v>
      </c>
      <c r="DS52" s="5">
        <v>4068.7739999999999</v>
      </c>
      <c r="DT52" s="5">
        <v>4211.5450000000001</v>
      </c>
      <c r="DU52" s="5">
        <v>4363.8689999999997</v>
      </c>
      <c r="DV52" s="5">
        <v>4525.402</v>
      </c>
      <c r="DW52" s="5">
        <v>4695.6549999999997</v>
      </c>
      <c r="DX52" s="5">
        <v>4874.5039999999999</v>
      </c>
      <c r="DY52" s="5">
        <v>5060.2309999999998</v>
      </c>
      <c r="DZ52" s="5">
        <v>5253.3770000000004</v>
      </c>
      <c r="EA52" s="5">
        <v>5458.6170000000002</v>
      </c>
      <c r="EB52" s="5">
        <v>5682.3289999999997</v>
      </c>
      <c r="EC52" s="5">
        <v>5928.2139999999999</v>
      </c>
      <c r="ED52" s="5">
        <v>6198.9679999999998</v>
      </c>
      <c r="EE52" s="5">
        <v>6490.826</v>
      </c>
      <c r="EF52" s="5">
        <v>6793.2749999999996</v>
      </c>
      <c r="EG52" s="5">
        <v>7091.8029999999999</v>
      </c>
      <c r="EH52" s="5">
        <v>7376.12</v>
      </c>
      <c r="EI52" s="5">
        <v>7642.2860000000001</v>
      </c>
      <c r="EJ52" s="5">
        <v>7893.5479999999998</v>
      </c>
      <c r="EK52" s="5">
        <v>8135.6239999999998</v>
      </c>
      <c r="EL52" s="5">
        <v>8377.5769999999993</v>
      </c>
      <c r="EM52" s="5">
        <v>8626.1569999999992</v>
      </c>
      <c r="EN52" s="5">
        <v>8882.7520000000004</v>
      </c>
      <c r="EO52" s="5">
        <v>9145.6820000000007</v>
      </c>
      <c r="EP52" s="5">
        <v>9415.2289999999994</v>
      </c>
      <c r="EQ52" s="5">
        <v>9691.0499999999993</v>
      </c>
      <c r="ER52" s="5">
        <v>9972.9339999999993</v>
      </c>
      <c r="ES52" s="5">
        <v>10261.091</v>
      </c>
      <c r="ET52" s="5">
        <v>10556.029</v>
      </c>
      <c r="EU52" s="5">
        <v>10857.975</v>
      </c>
      <c r="EV52" s="5">
        <v>11167.099</v>
      </c>
      <c r="EW52" s="5">
        <v>11483.269</v>
      </c>
      <c r="EX52" s="5">
        <v>11806.655000000001</v>
      </c>
      <c r="EY52" s="5">
        <v>12136.525</v>
      </c>
      <c r="EZ52" s="5">
        <v>12470.75</v>
      </c>
      <c r="FA52" s="5">
        <v>12806.509</v>
      </c>
      <c r="FB52" s="5">
        <v>13141.684999999999</v>
      </c>
      <c r="FC52" s="5">
        <v>13475.302</v>
      </c>
      <c r="FD52" s="5">
        <v>13807.512000000001</v>
      </c>
      <c r="FE52" s="5">
        <v>14138.669</v>
      </c>
      <c r="FF52" s="5">
        <v>14469.638000000001</v>
      </c>
      <c r="FG52" s="5">
        <v>14800.983</v>
      </c>
      <c r="FH52" s="5">
        <v>15132.593000000001</v>
      </c>
      <c r="FI52" s="5">
        <v>15463.971</v>
      </c>
      <c r="FJ52" s="5">
        <v>15794.905000000001</v>
      </c>
      <c r="FK52" s="5">
        <v>16125.145</v>
      </c>
      <c r="FL52" s="5">
        <v>16454.502</v>
      </c>
      <c r="FM52" s="5">
        <v>16782.773000000001</v>
      </c>
      <c r="FN52" s="5">
        <v>17109.927</v>
      </c>
      <c r="FO52" s="5">
        <v>17435.994999999999</v>
      </c>
      <c r="FP52" s="5">
        <v>17761.127</v>
      </c>
      <c r="FQ52" s="5">
        <v>18085.365000000002</v>
      </c>
      <c r="FR52" s="5">
        <v>18408.595000000001</v>
      </c>
      <c r="FS52" s="5">
        <v>18730.569</v>
      </c>
      <c r="FT52" s="5">
        <v>19050.984</v>
      </c>
      <c r="FU52" s="5">
        <v>19369.48</v>
      </c>
      <c r="FV52" s="5">
        <v>19685.706999999999</v>
      </c>
      <c r="FW52" s="5">
        <v>19999.419999999998</v>
      </c>
      <c r="FX52" s="5">
        <v>20310.403999999999</v>
      </c>
      <c r="FY52" s="5">
        <v>20618.366999999998</v>
      </c>
      <c r="FZ52" s="5">
        <v>20923.012999999999</v>
      </c>
      <c r="GA52" s="5">
        <v>21224.044999999998</v>
      </c>
      <c r="GB52" s="5">
        <v>21521.197</v>
      </c>
      <c r="GC52" s="5">
        <v>21814.197</v>
      </c>
      <c r="GD52" s="5">
        <v>22102.713</v>
      </c>
      <c r="GE52" s="5">
        <v>22386.378000000001</v>
      </c>
      <c r="GF52" s="5">
        <v>22664.883000000002</v>
      </c>
      <c r="GG52" s="5">
        <v>22937.923999999999</v>
      </c>
      <c r="GH52" s="5">
        <v>23205.243999999999</v>
      </c>
      <c r="GI52" s="5">
        <v>23466.692999999999</v>
      </c>
      <c r="GJ52" s="5">
        <v>23722.125</v>
      </c>
      <c r="GK52" s="5">
        <v>23971.375</v>
      </c>
      <c r="GL52" s="5">
        <v>24214.281999999999</v>
      </c>
      <c r="GM52" s="5">
        <v>24450.560000000001</v>
      </c>
      <c r="GN52" s="5">
        <v>24679.776000000002</v>
      </c>
      <c r="GO52" s="5">
        <v>24901.431</v>
      </c>
      <c r="GP52" s="5">
        <v>25115.127</v>
      </c>
      <c r="GQ52" s="5">
        <v>25320.624</v>
      </c>
      <c r="GR52" s="5">
        <v>25517.83</v>
      </c>
      <c r="GS52" s="5">
        <v>25706.773000000001</v>
      </c>
      <c r="GT52" s="5">
        <v>25887.556</v>
      </c>
      <c r="GU52" s="5">
        <v>26060.233</v>
      </c>
      <c r="GV52" s="5">
        <v>26224.795999999998</v>
      </c>
      <c r="GW52" s="5">
        <v>26381.132000000001</v>
      </c>
      <c r="GX52" s="5">
        <v>26529.073</v>
      </c>
      <c r="GY52" s="5">
        <v>26668.431</v>
      </c>
      <c r="GZ52" s="5">
        <v>26799.085999999999</v>
      </c>
      <c r="HA52" s="5">
        <v>26921.042000000001</v>
      </c>
      <c r="HB52" s="5">
        <v>27034.416000000001</v>
      </c>
      <c r="HC52" s="5">
        <v>27139.374</v>
      </c>
      <c r="HD52" s="5">
        <v>27236.115000000002</v>
      </c>
      <c r="HE52" s="5">
        <v>27324.867999999999</v>
      </c>
      <c r="HF52" s="5">
        <v>27405.748</v>
      </c>
      <c r="HG52" s="5">
        <v>27478.891</v>
      </c>
      <c r="HH52" s="5">
        <v>27544.578000000001</v>
      </c>
      <c r="HI52" s="5">
        <v>27603.163</v>
      </c>
      <c r="HJ52" s="5">
        <v>27654.938999999998</v>
      </c>
      <c r="HK52" s="5">
        <v>27700.081999999999</v>
      </c>
      <c r="HL52" s="5">
        <v>27738.717000000001</v>
      </c>
      <c r="HM52" s="5">
        <v>27770.994999999999</v>
      </c>
      <c r="HN52" s="5">
        <v>27797.069</v>
      </c>
      <c r="HO52" s="5">
        <v>27817.069</v>
      </c>
      <c r="HP52" s="5">
        <v>27831.137999999999</v>
      </c>
      <c r="HQ52" s="5">
        <v>27839.376</v>
      </c>
      <c r="HR52" s="5">
        <v>27841.832999999999</v>
      </c>
      <c r="HS52" s="5">
        <v>27838.517</v>
      </c>
      <c r="HT52" s="5">
        <v>27829.467000000001</v>
      </c>
      <c r="HU52" s="5">
        <v>27814.772000000001</v>
      </c>
      <c r="HV52" s="5">
        <v>27794.55</v>
      </c>
      <c r="HW52" s="5">
        <v>27768.829000000002</v>
      </c>
      <c r="HX52" s="5">
        <v>27737.664000000001</v>
      </c>
      <c r="HY52" s="5">
        <v>27701.11</v>
      </c>
      <c r="HZ52" s="5">
        <v>27659.262999999999</v>
      </c>
      <c r="IA52" s="5">
        <v>27612.215</v>
      </c>
      <c r="IB52" s="5">
        <v>27560.137999999999</v>
      </c>
      <c r="IC52" s="5">
        <v>27503.147000000001</v>
      </c>
      <c r="ID52" s="5">
        <v>27441.386999999999</v>
      </c>
      <c r="IE52" s="5">
        <v>27375.016</v>
      </c>
      <c r="IF52" s="5">
        <v>27304.151000000002</v>
      </c>
      <c r="IG52" s="5">
        <v>27228.934000000001</v>
      </c>
      <c r="IH52" s="5">
        <v>27149.484</v>
      </c>
      <c r="II52" s="5">
        <v>27065.924999999999</v>
      </c>
      <c r="IJ52" s="5">
        <v>7941.9030000000002</v>
      </c>
      <c r="IK52" s="5">
        <v>8231.9050000000007</v>
      </c>
      <c r="IL52" s="5">
        <v>8541.6049999999996</v>
      </c>
      <c r="IM52" s="5">
        <v>8869.3629999999994</v>
      </c>
      <c r="IN52" s="5">
        <v>9213.0779999999995</v>
      </c>
      <c r="IO52" s="5">
        <v>9572.17</v>
      </c>
      <c r="IP52" s="5">
        <v>9941.1020000000008</v>
      </c>
      <c r="IQ52" s="5">
        <v>10322.044</v>
      </c>
      <c r="IR52" s="5">
        <v>10730.864</v>
      </c>
      <c r="IS52" s="5">
        <v>11189.184999999999</v>
      </c>
      <c r="IT52" s="5">
        <v>11709.986999999999</v>
      </c>
      <c r="IU52" s="5">
        <v>12302.127</v>
      </c>
      <c r="IV52" s="5">
        <v>12954.156999999999</v>
      </c>
      <c r="IW52" s="5">
        <v>13634.082</v>
      </c>
      <c r="IX52" s="5">
        <v>14297.617</v>
      </c>
      <c r="IY52" s="5">
        <v>14913.313</v>
      </c>
      <c r="IZ52" s="5">
        <v>15469.273999999999</v>
      </c>
      <c r="JA52" s="5">
        <v>15975.675999999999</v>
      </c>
      <c r="JB52" s="5">
        <v>16450.306</v>
      </c>
      <c r="JC52" s="5">
        <v>16921.156999999999</v>
      </c>
      <c r="JD52" s="5">
        <v>17409.071</v>
      </c>
      <c r="JE52" s="5">
        <v>17918.368999999999</v>
      </c>
      <c r="JF52" s="5">
        <v>18443.684000000001</v>
      </c>
      <c r="JG52" s="5">
        <v>18985.001</v>
      </c>
      <c r="JH52" s="5">
        <v>19540.096000000001</v>
      </c>
      <c r="JI52" s="5">
        <v>20107.416000000001</v>
      </c>
      <c r="JJ52" s="5">
        <v>20687.648000000001</v>
      </c>
      <c r="JK52" s="5">
        <v>21282.513999999999</v>
      </c>
      <c r="JL52" s="5">
        <v>21892.149000000001</v>
      </c>
      <c r="JM52" s="5">
        <v>22516.464</v>
      </c>
      <c r="JN52" s="5">
        <v>23154.853999999999</v>
      </c>
      <c r="JO52" s="5">
        <v>23807.585999999999</v>
      </c>
      <c r="JP52" s="5">
        <v>24473.175999999999</v>
      </c>
      <c r="JQ52" s="5">
        <v>25147.112000000001</v>
      </c>
      <c r="JR52" s="5">
        <v>25823.488000000001</v>
      </c>
      <c r="JS52" s="5">
        <v>26497.881000000001</v>
      </c>
      <c r="JT52" s="5">
        <v>27168.21</v>
      </c>
      <c r="JU52" s="5">
        <v>27834.811000000002</v>
      </c>
      <c r="JV52" s="5">
        <v>28498.683000000001</v>
      </c>
      <c r="JW52" s="5">
        <v>29161.921999999999</v>
      </c>
      <c r="JX52" s="5">
        <v>29825.968000000001</v>
      </c>
      <c r="JY52" s="5">
        <v>30490.638999999999</v>
      </c>
      <c r="JZ52" s="5">
        <v>31154.866000000002</v>
      </c>
      <c r="KA52" s="5">
        <v>31818.240000000002</v>
      </c>
      <c r="KB52" s="5">
        <v>32480.196</v>
      </c>
      <c r="KC52" s="5">
        <v>33140.298999999999</v>
      </c>
      <c r="KD52" s="5">
        <v>33798.203000000001</v>
      </c>
      <c r="KE52" s="5">
        <v>34453.807000000001</v>
      </c>
      <c r="KF52" s="5">
        <v>35107.076000000001</v>
      </c>
      <c r="KG52" s="5">
        <v>35758.125</v>
      </c>
      <c r="KH52" s="5">
        <v>36406.894999999997</v>
      </c>
      <c r="KI52" s="5">
        <v>37053.078000000001</v>
      </c>
      <c r="KJ52" s="5">
        <v>37696.216</v>
      </c>
      <c r="KK52" s="5">
        <v>38335.857000000004</v>
      </c>
      <c r="KL52" s="5">
        <v>38971.531000000003</v>
      </c>
      <c r="KM52" s="5">
        <v>39602.677000000003</v>
      </c>
      <c r="KN52" s="5">
        <v>40228.868000000002</v>
      </c>
      <c r="KO52" s="5">
        <v>40849.514999999999</v>
      </c>
      <c r="KP52" s="5">
        <v>41463.834999999999</v>
      </c>
      <c r="KQ52" s="5">
        <v>42070.947</v>
      </c>
      <c r="KR52" s="5">
        <v>42670.023000000001</v>
      </c>
      <c r="KS52" s="5">
        <v>43260.438999999998</v>
      </c>
      <c r="KT52" s="5">
        <v>43841.644</v>
      </c>
      <c r="KU52" s="5">
        <v>44412.913999999997</v>
      </c>
      <c r="KV52" s="5">
        <v>44973.506999999998</v>
      </c>
      <c r="KW52" s="5">
        <v>45522.74</v>
      </c>
      <c r="KX52" s="5">
        <v>46059.957999999999</v>
      </c>
      <c r="KY52" s="5">
        <v>46584.642999999996</v>
      </c>
      <c r="KZ52" s="5">
        <v>47096.421999999999</v>
      </c>
      <c r="LA52" s="5">
        <v>47595.002</v>
      </c>
      <c r="LB52" s="5">
        <v>48080.012000000002</v>
      </c>
      <c r="LC52" s="5">
        <v>48551.137000000002</v>
      </c>
      <c r="LD52" s="5">
        <v>49007.82</v>
      </c>
      <c r="LE52" s="5">
        <v>49449.235999999997</v>
      </c>
      <c r="LF52" s="5">
        <v>49874.411</v>
      </c>
      <c r="LG52" s="5">
        <v>50282.603999999999</v>
      </c>
      <c r="LH52" s="5">
        <v>50673.373</v>
      </c>
      <c r="LI52" s="5">
        <v>51046.603999999999</v>
      </c>
      <c r="LJ52" s="5">
        <v>51402.442000000003</v>
      </c>
      <c r="LK52" s="5">
        <v>51741.24</v>
      </c>
      <c r="LL52" s="5">
        <v>52063.222999999998</v>
      </c>
      <c r="LM52" s="5">
        <v>52368.442000000003</v>
      </c>
      <c r="LN52" s="5">
        <v>52656.737999999998</v>
      </c>
      <c r="LO52" s="5">
        <v>52927.855000000003</v>
      </c>
      <c r="LP52" s="5">
        <v>53181.489000000001</v>
      </c>
      <c r="LQ52" s="5">
        <v>53417.468999999997</v>
      </c>
      <c r="LR52" s="5">
        <v>53635.873</v>
      </c>
      <c r="LS52" s="5">
        <v>53836.985999999997</v>
      </c>
      <c r="LT52" s="5">
        <v>54021.182999999997</v>
      </c>
      <c r="LU52" s="5">
        <v>54188.951999999997</v>
      </c>
      <c r="LV52" s="5">
        <v>54340.794000000002</v>
      </c>
      <c r="LW52" s="5">
        <v>54476.963000000003</v>
      </c>
      <c r="LX52" s="5">
        <v>54597.77</v>
      </c>
      <c r="LY52" s="5">
        <v>54703.817999999999</v>
      </c>
      <c r="LZ52" s="5">
        <v>54795.822</v>
      </c>
      <c r="MA52" s="5">
        <v>54874.389000000003</v>
      </c>
      <c r="MB52" s="5">
        <v>54939.919000000002</v>
      </c>
      <c r="MC52" s="5">
        <v>54992.656999999999</v>
      </c>
      <c r="MD52" s="5">
        <v>55032.875</v>
      </c>
      <c r="ME52" s="5">
        <v>55060.809000000001</v>
      </c>
      <c r="MF52" s="5">
        <v>55076.680999999997</v>
      </c>
      <c r="MG52" s="5">
        <v>55080.800000000003</v>
      </c>
      <c r="MH52" s="5">
        <v>55073.402000000002</v>
      </c>
      <c r="MI52" s="5">
        <v>55054.574000000001</v>
      </c>
      <c r="MJ52" s="5">
        <v>55024.357000000004</v>
      </c>
      <c r="MK52" s="5">
        <v>54982.834999999999</v>
      </c>
      <c r="ML52" s="5">
        <v>54930.220999999998</v>
      </c>
      <c r="MM52" s="5">
        <v>54866.788</v>
      </c>
      <c r="MN52" s="5">
        <v>54792.705999999998</v>
      </c>
      <c r="MO52" s="5">
        <v>54708.180999999997</v>
      </c>
      <c r="MP52" s="5">
        <v>54613.434000000001</v>
      </c>
      <c r="MQ52" s="5">
        <v>54508.726999999999</v>
      </c>
      <c r="MR52" s="5">
        <v>54394.328000000001</v>
      </c>
      <c r="MS52" s="5">
        <v>54270.586000000003</v>
      </c>
      <c r="MT52" s="5">
        <v>54137.803999999996</v>
      </c>
      <c r="MU52" s="5">
        <v>53996.330999999998</v>
      </c>
      <c r="MV52" s="5">
        <v>53846.529000000002</v>
      </c>
      <c r="MW52" s="5">
        <v>53688.766000000003</v>
      </c>
      <c r="MX52" s="5">
        <v>53523.387999999999</v>
      </c>
      <c r="MY52" s="5">
        <v>53350.777999999998</v>
      </c>
      <c r="MZ52" s="5">
        <v>53171.32</v>
      </c>
      <c r="NA52" s="16">
        <v>3.734</v>
      </c>
      <c r="NB52" s="16">
        <v>4.032</v>
      </c>
      <c r="NC52" s="16">
        <v>4.8360000000000003</v>
      </c>
      <c r="ND52" s="16">
        <v>3.0950000000000002</v>
      </c>
      <c r="NE52" s="16">
        <v>2.8820000000000001</v>
      </c>
      <c r="NF52" s="16">
        <v>2.8220000000000001</v>
      </c>
      <c r="NG52" s="16">
        <v>2.6970000000000001</v>
      </c>
      <c r="NH52" s="16">
        <v>2.3660000000000001</v>
      </c>
      <c r="NI52" s="16">
        <v>2.1070000000000002</v>
      </c>
      <c r="NJ52" s="16">
        <v>1.88</v>
      </c>
      <c r="NK52" s="16">
        <v>1.6830000000000001</v>
      </c>
      <c r="NL52" s="16">
        <v>1.492</v>
      </c>
      <c r="NM52" s="16">
        <v>1.294</v>
      </c>
      <c r="NN52" s="16">
        <v>1.093</v>
      </c>
      <c r="NO52" s="16">
        <v>0.89600000000000002</v>
      </c>
      <c r="NP52" s="16">
        <v>0.69599999999999995</v>
      </c>
      <c r="NQ52" s="16">
        <v>0.51400000000000001</v>
      </c>
      <c r="NR52" s="16">
        <v>0.34300000000000003</v>
      </c>
      <c r="NS52" s="16">
        <v>0.19500000000000001</v>
      </c>
      <c r="NT52" s="16">
        <v>7.3999999999999996E-2</v>
      </c>
      <c r="NU52" s="16">
        <v>-3.4000000000000002E-2</v>
      </c>
      <c r="NV52" s="16">
        <v>-0.13500000000000001</v>
      </c>
      <c r="NW52" s="16">
        <v>-0.22700000000000001</v>
      </c>
      <c r="NX52" s="182">
        <v>-0.308</v>
      </c>
      <c r="NY52" s="16">
        <v>50.01</v>
      </c>
      <c r="NZ52" s="16">
        <v>54.4</v>
      </c>
      <c r="OA52" s="16">
        <v>56.58</v>
      </c>
      <c r="OB52" s="16">
        <v>58.02</v>
      </c>
      <c r="OC52" s="16">
        <v>60.56</v>
      </c>
      <c r="OD52" s="16">
        <v>63.13</v>
      </c>
      <c r="OE52" s="16">
        <v>64.34</v>
      </c>
      <c r="OF52" s="16">
        <v>64.36</v>
      </c>
      <c r="OG52" s="16">
        <v>64.72</v>
      </c>
      <c r="OH52" s="16">
        <v>65.41</v>
      </c>
      <c r="OI52" s="16">
        <v>66.44</v>
      </c>
      <c r="OJ52" s="16">
        <v>67.02</v>
      </c>
      <c r="OK52" s="16">
        <v>67.569999999999993</v>
      </c>
      <c r="OL52" s="16">
        <v>68.08</v>
      </c>
      <c r="OM52" s="16">
        <v>68.58</v>
      </c>
      <c r="ON52" s="16">
        <v>69.05</v>
      </c>
      <c r="OO52" s="16">
        <v>69.540000000000006</v>
      </c>
      <c r="OP52" s="16">
        <v>70.03</v>
      </c>
      <c r="OQ52" s="16">
        <v>70.540000000000006</v>
      </c>
      <c r="OR52" s="16">
        <v>71.08</v>
      </c>
      <c r="OS52" s="16">
        <v>71.62</v>
      </c>
      <c r="OT52" s="16">
        <v>72.209999999999994</v>
      </c>
      <c r="OU52" s="16">
        <v>72.83</v>
      </c>
      <c r="OV52" s="16">
        <v>73.459999999999994</v>
      </c>
      <c r="OW52" s="16">
        <v>53.09</v>
      </c>
      <c r="OX52" s="16">
        <v>57.56</v>
      </c>
      <c r="OY52" s="16">
        <v>59.68</v>
      </c>
      <c r="OZ52" s="16">
        <v>61.09</v>
      </c>
      <c r="PA52" s="16">
        <v>63.65</v>
      </c>
      <c r="PB52" s="16">
        <v>66.349999999999994</v>
      </c>
      <c r="PC52" s="16">
        <v>67.7</v>
      </c>
      <c r="PD52" s="16">
        <v>67.73</v>
      </c>
      <c r="PE52" s="16">
        <v>68.16</v>
      </c>
      <c r="PF52" s="16">
        <v>69.010000000000005</v>
      </c>
      <c r="PG52" s="16">
        <v>70.260000000000005</v>
      </c>
      <c r="PH52" s="16">
        <v>70.989999999999995</v>
      </c>
      <c r="PI52" s="16">
        <v>71.69</v>
      </c>
      <c r="PJ52" s="16">
        <v>72.37</v>
      </c>
      <c r="PK52" s="16">
        <v>73.010000000000005</v>
      </c>
      <c r="PL52" s="16">
        <v>73.62</v>
      </c>
      <c r="PM52" s="16">
        <v>74.23</v>
      </c>
      <c r="PN52" s="16">
        <v>74.84</v>
      </c>
      <c r="PO52" s="16">
        <v>75.430000000000007</v>
      </c>
      <c r="PP52" s="16">
        <v>76</v>
      </c>
      <c r="PQ52" s="16">
        <v>76.58</v>
      </c>
      <c r="PR52" s="16">
        <v>77.150000000000006</v>
      </c>
      <c r="PS52" s="16">
        <v>77.72</v>
      </c>
      <c r="PT52" s="16">
        <v>78.27</v>
      </c>
      <c r="PU52" s="16">
        <v>51.582000000000001</v>
      </c>
      <c r="PV52" s="16">
        <v>56.021999999999998</v>
      </c>
      <c r="PW52" s="16">
        <v>58.186</v>
      </c>
      <c r="PX52" s="16">
        <v>59.496000000000002</v>
      </c>
      <c r="PY52" s="16">
        <v>62.061</v>
      </c>
      <c r="PZ52" s="16">
        <v>64.706000000000003</v>
      </c>
      <c r="QA52" s="16">
        <v>65.995000000000005</v>
      </c>
      <c r="QB52" s="16">
        <v>66.033000000000001</v>
      </c>
      <c r="QC52" s="16">
        <v>66.436000000000007</v>
      </c>
      <c r="QD52" s="16">
        <v>67.203999999999994</v>
      </c>
      <c r="QE52" s="16">
        <v>68.334999999999994</v>
      </c>
      <c r="QF52" s="16">
        <v>68.989999999999995</v>
      </c>
      <c r="QG52" s="16">
        <v>69.603999999999999</v>
      </c>
      <c r="QH52" s="16">
        <v>70.186000000000007</v>
      </c>
      <c r="QI52" s="16">
        <v>70.753</v>
      </c>
      <c r="QJ52" s="16">
        <v>71.290999999999997</v>
      </c>
      <c r="QK52" s="16">
        <v>71.840999999999994</v>
      </c>
      <c r="QL52" s="16">
        <v>72.382999999999996</v>
      </c>
      <c r="QM52" s="16">
        <v>72.938000000000002</v>
      </c>
      <c r="QN52" s="16">
        <v>73.494</v>
      </c>
      <c r="QO52" s="16">
        <v>74.058000000000007</v>
      </c>
      <c r="QP52" s="16">
        <v>74.641999999999996</v>
      </c>
      <c r="QQ52" s="16">
        <v>75.241</v>
      </c>
      <c r="QR52" s="16">
        <v>75.837999999999994</v>
      </c>
      <c r="QS52" s="5">
        <v>121.011</v>
      </c>
      <c r="QT52" s="5">
        <v>96.132000000000005</v>
      </c>
      <c r="QU52" s="5">
        <v>83.540999999999997</v>
      </c>
      <c r="QV52" s="5">
        <v>74.879000000000005</v>
      </c>
      <c r="QW52" s="5">
        <v>61.561</v>
      </c>
      <c r="QX52" s="5">
        <v>48.640999999999998</v>
      </c>
      <c r="QY52" s="5">
        <v>43.283000000000001</v>
      </c>
      <c r="QZ52" s="5">
        <v>43.231999999999999</v>
      </c>
      <c r="RA52" s="5">
        <v>41.997999999999998</v>
      </c>
      <c r="RB52" s="5">
        <v>37.945</v>
      </c>
      <c r="RC52" s="5">
        <v>32.162999999999997</v>
      </c>
      <c r="RD52" s="5">
        <v>29.044</v>
      </c>
      <c r="RE52" s="5">
        <v>26.297000000000001</v>
      </c>
      <c r="RF52" s="5">
        <v>23.94</v>
      </c>
      <c r="RG52" s="5">
        <v>21.887</v>
      </c>
      <c r="RH52" s="5">
        <v>20.138999999999999</v>
      </c>
      <c r="RI52" s="5">
        <v>18.515000000000001</v>
      </c>
      <c r="RJ52" s="5">
        <v>17.071999999999999</v>
      </c>
      <c r="RK52" s="5">
        <v>15.752000000000001</v>
      </c>
      <c r="RL52" s="5">
        <v>14.563000000000001</v>
      </c>
      <c r="RM52" s="5">
        <v>13.464</v>
      </c>
      <c r="RN52" s="5">
        <v>12.412000000000001</v>
      </c>
      <c r="RO52" s="5">
        <v>11.468</v>
      </c>
      <c r="RP52" s="5">
        <v>10.666</v>
      </c>
      <c r="RQ52" s="5">
        <v>178.51</v>
      </c>
      <c r="RR52" s="5">
        <v>138.24299999999999</v>
      </c>
      <c r="RS52" s="5">
        <v>118.256</v>
      </c>
      <c r="RT52" s="5">
        <v>104.617</v>
      </c>
      <c r="RU52" s="5">
        <v>83.680999999999997</v>
      </c>
      <c r="RV52" s="5">
        <v>63.527999999999999</v>
      </c>
      <c r="RW52" s="5">
        <v>55.503999999999998</v>
      </c>
      <c r="RX52" s="5">
        <v>55.432000000000002</v>
      </c>
      <c r="RY52" s="5">
        <v>53.302999999999997</v>
      </c>
      <c r="RZ52" s="5">
        <v>48.180999999999997</v>
      </c>
      <c r="SA52" s="5">
        <v>40.853999999999999</v>
      </c>
      <c r="SB52" s="5">
        <v>36.863999999999997</v>
      </c>
      <c r="SC52" s="5">
        <v>33.331000000000003</v>
      </c>
      <c r="SD52" s="5">
        <v>30.276</v>
      </c>
      <c r="SE52" s="5">
        <v>27.609000000000002</v>
      </c>
      <c r="SF52" s="5">
        <v>25.327000000000002</v>
      </c>
      <c r="SG52" s="5">
        <v>23.202999999999999</v>
      </c>
      <c r="SH52" s="5">
        <v>21.306999999999999</v>
      </c>
      <c r="SI52" s="5">
        <v>19.579999999999998</v>
      </c>
      <c r="SJ52" s="5">
        <v>18.023</v>
      </c>
      <c r="SK52" s="5">
        <v>16.585000000000001</v>
      </c>
      <c r="SL52" s="5">
        <v>15.214</v>
      </c>
      <c r="SM52" s="5">
        <v>13.99</v>
      </c>
      <c r="SN52" s="5">
        <v>12.952999999999999</v>
      </c>
      <c r="SO52" s="16">
        <v>8.8000000000000007</v>
      </c>
      <c r="SP52" s="16">
        <v>8.8000000000000007</v>
      </c>
      <c r="SQ52" s="16">
        <v>8.1999999999999993</v>
      </c>
      <c r="SR52" s="16">
        <v>6.8</v>
      </c>
      <c r="SS52" s="16">
        <v>5.9</v>
      </c>
      <c r="ST52" s="16">
        <v>5</v>
      </c>
      <c r="SU52" s="16">
        <v>4.4000000000000004</v>
      </c>
      <c r="SV52" s="16">
        <v>3.8372000000000002</v>
      </c>
      <c r="SW52" s="16">
        <v>3.4268000000000001</v>
      </c>
      <c r="SX52" s="16">
        <v>3.0911</v>
      </c>
      <c r="SY52" s="16">
        <v>2.8201000000000001</v>
      </c>
      <c r="SZ52" s="16">
        <v>2.5851999999999999</v>
      </c>
      <c r="TA52" s="16">
        <v>2.3912</v>
      </c>
      <c r="TB52" s="16">
        <v>2.2183000000000002</v>
      </c>
      <c r="TC52" s="16">
        <v>2.0762999999999998</v>
      </c>
      <c r="TD52" s="16">
        <v>1.9524999999999999</v>
      </c>
      <c r="TE52" s="16">
        <v>1.86</v>
      </c>
      <c r="TF52" s="16">
        <v>1.7816000000000001</v>
      </c>
      <c r="TG52" s="16">
        <v>1.7249000000000001</v>
      </c>
      <c r="TH52" s="16">
        <v>1.6940999999999999</v>
      </c>
      <c r="TI52" s="16">
        <v>1.6767000000000001</v>
      </c>
      <c r="TJ52" s="16">
        <v>1.6667000000000001</v>
      </c>
      <c r="TK52" s="16">
        <v>1.6656</v>
      </c>
      <c r="TL52" s="16">
        <v>1.6727000000000001</v>
      </c>
      <c r="TM52" s="5">
        <v>1632.28</v>
      </c>
      <c r="TN52" s="5">
        <v>2305.6579999999999</v>
      </c>
      <c r="TO52" s="5">
        <v>1445.154</v>
      </c>
      <c r="TP52" s="5">
        <v>2318.6570000000002</v>
      </c>
      <c r="TQ52" s="5">
        <v>240.154</v>
      </c>
      <c r="TR52" s="5">
        <v>2044.44</v>
      </c>
      <c r="TS52" s="5">
        <v>2801.4160000000002</v>
      </c>
      <c r="TT52" s="5">
        <v>1795.125</v>
      </c>
      <c r="TU52" s="5">
        <v>2665.6030000000001</v>
      </c>
      <c r="TV52" s="5">
        <v>265.58600000000001</v>
      </c>
      <c r="TW52" s="5">
        <v>2544.165</v>
      </c>
      <c r="TX52" s="5">
        <v>3495.172</v>
      </c>
      <c r="TY52" s="5">
        <v>2222.6410000000001</v>
      </c>
      <c r="TZ52" s="5">
        <v>3151.76</v>
      </c>
      <c r="UA52" s="5">
        <v>296.24900000000002</v>
      </c>
      <c r="UB52" s="5">
        <v>3033.759</v>
      </c>
      <c r="UC52" s="5">
        <v>4471.732</v>
      </c>
      <c r="UD52" s="5">
        <v>2673.19</v>
      </c>
      <c r="UE52" s="5">
        <v>4279.4030000000002</v>
      </c>
      <c r="UF52" s="5">
        <v>455.22899999999998</v>
      </c>
      <c r="UG52" s="5">
        <v>3092.8339999999998</v>
      </c>
      <c r="UH52" s="5">
        <v>5425.549</v>
      </c>
      <c r="UI52" s="5">
        <v>3437.4470000000001</v>
      </c>
      <c r="UJ52" s="5">
        <v>4968.3999999999996</v>
      </c>
      <c r="UK52" s="5">
        <v>484.84100000000001</v>
      </c>
      <c r="UL52" s="5">
        <v>3309.04</v>
      </c>
      <c r="UM52" s="5">
        <v>5951.9589999999998</v>
      </c>
      <c r="UN52" s="5">
        <v>4355.2250000000004</v>
      </c>
      <c r="UO52" s="5">
        <v>5955.2520000000004</v>
      </c>
      <c r="UP52" s="5">
        <v>535.94000000000005</v>
      </c>
      <c r="UQ52" s="5">
        <v>3616.1550000000002</v>
      </c>
      <c r="UR52" s="5">
        <v>6264.741</v>
      </c>
      <c r="US52" s="5">
        <v>5310.8419999999996</v>
      </c>
      <c r="UT52" s="5">
        <v>7346.48</v>
      </c>
      <c r="UU52" s="5">
        <v>616.63599999999997</v>
      </c>
      <c r="UV52" s="5">
        <v>3963.0540000000001</v>
      </c>
      <c r="UW52" s="5">
        <v>6819.424</v>
      </c>
      <c r="UX52" s="5">
        <v>5843.7560000000003</v>
      </c>
      <c r="UY52" s="5">
        <v>9130.7890000000007</v>
      </c>
      <c r="UZ52" s="5">
        <v>740.85799999999995</v>
      </c>
      <c r="VA52" s="5">
        <v>4115.3059999999996</v>
      </c>
      <c r="VB52" s="5">
        <v>7466.7830000000004</v>
      </c>
      <c r="VC52" s="5">
        <v>6126.8389999999999</v>
      </c>
      <c r="VD52" s="5">
        <v>11242.843999999999</v>
      </c>
      <c r="VE52" s="5">
        <v>874.19600000000003</v>
      </c>
      <c r="VF52" s="5">
        <v>4192.8720000000003</v>
      </c>
      <c r="VG52" s="5">
        <v>7962.1090000000004</v>
      </c>
      <c r="VH52" s="5">
        <v>6649.9480000000003</v>
      </c>
      <c r="VI52" s="5">
        <v>13297.082</v>
      </c>
      <c r="VJ52" s="5">
        <v>1038.288</v>
      </c>
      <c r="VK52" s="5">
        <v>4223.62</v>
      </c>
      <c r="VL52" s="5">
        <v>8198.8700000000008</v>
      </c>
      <c r="VM52" s="5">
        <v>7301.5129999999999</v>
      </c>
      <c r="VN52" s="5">
        <v>15452.134</v>
      </c>
      <c r="VO52" s="5">
        <v>1230.758</v>
      </c>
      <c r="VP52" s="5">
        <v>4246.1499999999996</v>
      </c>
      <c r="VQ52" s="5">
        <v>8318.9979999999996</v>
      </c>
      <c r="VR52" s="5">
        <v>7803.7820000000002</v>
      </c>
      <c r="VS52" s="5">
        <v>17796.245999999999</v>
      </c>
      <c r="VT52" s="5">
        <v>1437.501</v>
      </c>
      <c r="VU52" s="5">
        <v>4217.1170000000002</v>
      </c>
      <c r="VV52" s="5">
        <v>8385.3860000000004</v>
      </c>
      <c r="VW52" s="5">
        <v>8059.3680000000004</v>
      </c>
      <c r="VX52" s="5">
        <v>20279.114000000001</v>
      </c>
      <c r="VY52" s="5">
        <v>1729.038</v>
      </c>
      <c r="VZ52" s="5">
        <v>4163.9520000000002</v>
      </c>
      <c r="WA52" s="5">
        <v>8386.9920000000002</v>
      </c>
      <c r="WB52" s="5">
        <v>8191.9930000000004</v>
      </c>
      <c r="WC52" s="5">
        <v>22592.507000000001</v>
      </c>
      <c r="WD52" s="5">
        <v>2187.2959999999998</v>
      </c>
      <c r="WE52" s="5">
        <v>4061.9670000000001</v>
      </c>
      <c r="WF52" s="5">
        <v>8311.8719999999994</v>
      </c>
      <c r="WG52" s="5">
        <v>8263.1119999999992</v>
      </c>
      <c r="WH52" s="5">
        <v>24600.966</v>
      </c>
      <c r="WI52" s="5">
        <v>2842.0949999999998</v>
      </c>
      <c r="WJ52" s="25">
        <v>20.552756688163999</v>
      </c>
      <c r="WK52" s="25">
        <v>29.0315557870702</v>
      </c>
      <c r="WL52" s="25">
        <v>18.1965707715141</v>
      </c>
      <c r="WM52" s="25">
        <v>47.391802695147497</v>
      </c>
      <c r="WN52" s="25">
        <v>29.195231923633401</v>
      </c>
      <c r="WO52" s="25">
        <v>4.76373231957127</v>
      </c>
      <c r="WP52" s="25">
        <v>3.0238848296182899</v>
      </c>
      <c r="WQ52" s="25">
        <v>0.31949521418229399</v>
      </c>
      <c r="WR52" s="25">
        <v>21.358166434570201</v>
      </c>
      <c r="WS52" s="25">
        <v>29.266258330138299</v>
      </c>
      <c r="WT52" s="25">
        <v>18.753584610386099</v>
      </c>
      <c r="WU52" s="25">
        <v>46.601011056009199</v>
      </c>
      <c r="WV52" s="25">
        <v>27.8474264456231</v>
      </c>
      <c r="WW52" s="25">
        <v>4.3462663116095896</v>
      </c>
      <c r="WX52" s="25">
        <v>2.7745641792822302</v>
      </c>
      <c r="WY52" s="25">
        <v>0.29700684379821901</v>
      </c>
      <c r="WZ52" s="25">
        <v>21.726454521256102</v>
      </c>
      <c r="XA52" s="25">
        <v>29.847787192248799</v>
      </c>
      <c r="XB52" s="25">
        <v>18.980729867590799</v>
      </c>
      <c r="XC52" s="25">
        <v>45.8958750338493</v>
      </c>
      <c r="XD52" s="25">
        <v>26.915145166258501</v>
      </c>
      <c r="XE52" s="25">
        <v>3.9446841401275701</v>
      </c>
      <c r="XF52" s="25">
        <v>2.5298832526458002</v>
      </c>
      <c r="XG52" s="25">
        <v>0.27873643241448498</v>
      </c>
      <c r="XH52" s="25">
        <v>20.342622729101201</v>
      </c>
      <c r="XI52" s="25">
        <v>29.984833014635999</v>
      </c>
      <c r="XJ52" s="25">
        <v>17.924856804118601</v>
      </c>
      <c r="XK52" s="25">
        <v>46.620043447086502</v>
      </c>
      <c r="XL52" s="25">
        <v>28.695186642967901</v>
      </c>
      <c r="XM52" s="25">
        <v>4.5894094759494397</v>
      </c>
      <c r="XN52" s="25">
        <v>3.0525008091763399</v>
      </c>
      <c r="XO52" s="25">
        <v>0.36392316046742901</v>
      </c>
      <c r="XP52" s="25">
        <v>17.765646426509502</v>
      </c>
      <c r="XQ52" s="25">
        <v>31.165069060836199</v>
      </c>
      <c r="XR52" s="25">
        <v>19.745148951371402</v>
      </c>
      <c r="XS52" s="25">
        <v>48.284293860367399</v>
      </c>
      <c r="XT52" s="25">
        <v>28.539144908996001</v>
      </c>
      <c r="XU52" s="25">
        <v>4.2831808773713398</v>
      </c>
      <c r="XV52" s="25">
        <v>2.7849906522869601</v>
      </c>
      <c r="XW52" s="25">
        <v>0.36179989156227799</v>
      </c>
      <c r="XX52" s="25">
        <v>16.456813744739801</v>
      </c>
      <c r="XY52" s="25">
        <v>29.6008149431036</v>
      </c>
      <c r="XZ52" s="25">
        <v>21.659794575294999</v>
      </c>
      <c r="YA52" s="25">
        <v>51.276986560580397</v>
      </c>
      <c r="YB52" s="25">
        <v>29.617191985285402</v>
      </c>
      <c r="YC52" s="25">
        <v>4.1684918638973798</v>
      </c>
      <c r="YD52" s="25">
        <v>2.6653847515762301</v>
      </c>
      <c r="YE52" s="25">
        <v>0.34818496817293698</v>
      </c>
      <c r="YF52" s="25">
        <v>15.6172653906606</v>
      </c>
      <c r="YG52" s="25">
        <v>27.055843237016301</v>
      </c>
      <c r="YH52" s="25">
        <v>22.936192990031401</v>
      </c>
      <c r="YI52" s="25">
        <v>54.663795332071601</v>
      </c>
      <c r="YJ52" s="25">
        <v>31.727602342040299</v>
      </c>
      <c r="YK52" s="25">
        <v>4.2797678620646904</v>
      </c>
      <c r="YL52" s="25">
        <v>2.6630960402514301</v>
      </c>
      <c r="YM52" s="25">
        <v>0.33113143360782998</v>
      </c>
      <c r="YN52" s="25">
        <v>14.9561166796696</v>
      </c>
      <c r="YO52" s="25">
        <v>25.735733359207099</v>
      </c>
      <c r="YP52" s="25">
        <v>22.053672895579801</v>
      </c>
      <c r="YQ52" s="25">
        <v>56.512235827460998</v>
      </c>
      <c r="YR52" s="25">
        <v>34.458562931881197</v>
      </c>
      <c r="YS52" s="25">
        <v>4.4066467050704903</v>
      </c>
      <c r="YT52" s="25">
        <v>2.79591413366223</v>
      </c>
      <c r="YU52" s="25">
        <v>0.325218458034437</v>
      </c>
      <c r="YV52" s="25">
        <v>13.7977282078489</v>
      </c>
      <c r="YW52" s="25">
        <v>25.034503490381301</v>
      </c>
      <c r="YX52" s="25">
        <v>20.541961957445899</v>
      </c>
      <c r="YY52" s="25">
        <v>58.236778769426699</v>
      </c>
      <c r="YZ52" s="25">
        <v>37.6948168119808</v>
      </c>
      <c r="ZA52" s="25">
        <v>4.6384512985462898</v>
      </c>
      <c r="ZB52" s="25">
        <v>2.9309895323430899</v>
      </c>
      <c r="ZC52" s="25">
        <v>0.33709551354712097</v>
      </c>
      <c r="ZD52" s="25">
        <v>12.651883436537499</v>
      </c>
      <c r="ZE52" s="25">
        <v>24.0254591547288</v>
      </c>
      <c r="ZF52" s="25">
        <v>20.0660470806253</v>
      </c>
      <c r="ZG52" s="25">
        <v>60.1896500692405</v>
      </c>
      <c r="ZH52" s="25">
        <v>40.123602988615197</v>
      </c>
      <c r="ZI52" s="25">
        <v>4.9276169777466396</v>
      </c>
      <c r="ZJ52" s="25">
        <v>3.1330073394932301</v>
      </c>
      <c r="ZK52" s="25">
        <v>0.35498774467906902</v>
      </c>
      <c r="ZL52" s="25">
        <v>11.601154122042001</v>
      </c>
      <c r="ZM52" s="25">
        <v>22.5201023047969</v>
      </c>
      <c r="ZN52" s="25">
        <v>20.055302711203499</v>
      </c>
      <c r="ZO52" s="25">
        <v>62.4981806330916</v>
      </c>
      <c r="ZP52" s="25">
        <v>42.442877921888197</v>
      </c>
      <c r="ZQ52" s="25">
        <v>5.2197969642838302</v>
      </c>
      <c r="ZR52" s="25">
        <v>3.3805629400694599</v>
      </c>
      <c r="ZS52" s="25">
        <v>0.400426897157805</v>
      </c>
      <c r="ZT52" s="25">
        <v>10.7218762004397</v>
      </c>
      <c r="ZU52" s="25">
        <v>21.0061506700671</v>
      </c>
      <c r="ZV52" s="25">
        <v>19.7051881113996</v>
      </c>
      <c r="ZW52" s="25">
        <v>64.642165477853894</v>
      </c>
      <c r="ZX52" s="25">
        <v>44.9369773664543</v>
      </c>
      <c r="ZY52" s="25">
        <v>5.7404427483525904</v>
      </c>
      <c r="ZZ52" s="25">
        <v>3.6298076516393101</v>
      </c>
      <c r="AAA52" s="25">
        <v>0.44110906947022799</v>
      </c>
      <c r="AAB52" s="25">
        <v>9.88309052469927</v>
      </c>
      <c r="AAC52" s="25">
        <v>19.651702554741998</v>
      </c>
      <c r="AAD52" s="25">
        <v>18.887657970092999</v>
      </c>
      <c r="AAE52" s="25">
        <v>66.413092863812096</v>
      </c>
      <c r="AAF52" s="25">
        <v>47.525434893719201</v>
      </c>
      <c r="AAG52" s="25">
        <v>6.6640999935716003</v>
      </c>
      <c r="AAH52" s="25">
        <v>4.0521140567465803</v>
      </c>
      <c r="AAI52" s="25">
        <v>0.499226353826901</v>
      </c>
      <c r="AAJ52" s="25">
        <v>9.1469713817753497</v>
      </c>
      <c r="AAK52" s="25">
        <v>18.423741628908999</v>
      </c>
      <c r="AAL52" s="25">
        <v>17.995386481569401</v>
      </c>
      <c r="AAM52" s="25">
        <v>67.624444398557699</v>
      </c>
      <c r="AAN52" s="25">
        <v>49.629057916988302</v>
      </c>
      <c r="AAO52" s="25">
        <v>8.0217227697629792</v>
      </c>
      <c r="AAP52" s="25">
        <v>4.8048425907579402</v>
      </c>
      <c r="AAQ52" s="25">
        <v>0.56897278151534803</v>
      </c>
      <c r="AAR52" s="25">
        <v>8.4483485569845502</v>
      </c>
      <c r="AAS52" s="25">
        <v>17.2875830397047</v>
      </c>
      <c r="AAT52" s="25">
        <v>17.186168755531899</v>
      </c>
      <c r="AAU52" s="25">
        <v>68.352890594120495</v>
      </c>
      <c r="AAV52" s="25">
        <v>51.1667218385886</v>
      </c>
      <c r="AAW52" s="25">
        <v>9.7963910657925801</v>
      </c>
      <c r="AAX52" s="25">
        <v>5.9111778091902298</v>
      </c>
      <c r="AAY52" s="25">
        <v>0.63472737901978904</v>
      </c>
      <c r="AAZ52" s="5">
        <v>827.03399999999999</v>
      </c>
      <c r="ABA52" s="5">
        <v>645.04</v>
      </c>
      <c r="ABB52" s="5">
        <v>517.61099999999999</v>
      </c>
      <c r="ABC52" s="5">
        <v>405.166</v>
      </c>
      <c r="ABD52" s="5">
        <v>314.64100000000002</v>
      </c>
      <c r="ABE52" s="5">
        <v>235.98</v>
      </c>
      <c r="ABF52" s="5">
        <v>202.08</v>
      </c>
      <c r="ABG52" s="5">
        <v>155.40100000000001</v>
      </c>
      <c r="ABH52" s="5">
        <v>126.691</v>
      </c>
      <c r="ABI52" s="5">
        <v>106.373</v>
      </c>
      <c r="ABJ52" s="5">
        <v>90.852000000000004</v>
      </c>
      <c r="ABK52" s="5">
        <v>77.019000000000005</v>
      </c>
      <c r="ABL52" s="5">
        <v>62.273000000000003</v>
      </c>
      <c r="ABM52" s="5">
        <v>46.97</v>
      </c>
      <c r="ABN52" s="5">
        <v>31.632000000000001</v>
      </c>
      <c r="ABO52" s="5">
        <v>17.701000000000001</v>
      </c>
      <c r="ABP52" s="5">
        <v>7.7830000000000004</v>
      </c>
      <c r="ABQ52" s="5">
        <v>2.2919999999999998</v>
      </c>
      <c r="ABR52" s="5">
        <v>0.51400000000000001</v>
      </c>
      <c r="ABS52" s="5">
        <v>7.0999999999999994E-2</v>
      </c>
      <c r="ABT52" s="5">
        <v>5.0000000000000001E-3</v>
      </c>
      <c r="ABU52" s="5">
        <v>2099.8429999999998</v>
      </c>
      <c r="ABV52" s="5">
        <v>1998.2660000000001</v>
      </c>
      <c r="ABW52" s="5">
        <v>1808.3050000000001</v>
      </c>
      <c r="ABX52" s="5">
        <v>1627.521</v>
      </c>
      <c r="ABY52" s="5">
        <v>1482.136</v>
      </c>
      <c r="ABZ52" s="5">
        <v>1419.1890000000001</v>
      </c>
      <c r="ACA52" s="5">
        <v>1173.529</v>
      </c>
      <c r="ACB52" s="5">
        <v>908.53499999999997</v>
      </c>
      <c r="ACC52" s="5">
        <v>694.88300000000004</v>
      </c>
      <c r="ACD52" s="5">
        <v>509.27499999999998</v>
      </c>
      <c r="ACE52" s="5">
        <v>363.68099999999998</v>
      </c>
      <c r="ACF52" s="5">
        <v>299.483</v>
      </c>
      <c r="ACG52" s="5">
        <v>243.80600000000001</v>
      </c>
      <c r="ACH52" s="5">
        <v>173.95</v>
      </c>
      <c r="ACI52" s="5">
        <v>118.244</v>
      </c>
      <c r="ACJ52" s="5">
        <v>63.895000000000003</v>
      </c>
      <c r="ACK52" s="5">
        <v>28.427</v>
      </c>
      <c r="ACL52" s="5">
        <v>9.3829999999999991</v>
      </c>
      <c r="ACM52" s="5">
        <v>2.262</v>
      </c>
      <c r="ACN52" s="5">
        <v>0.34499999999999997</v>
      </c>
      <c r="ACO52" s="5">
        <v>2.7E-2</v>
      </c>
      <c r="ACP52" s="5">
        <v>2154.375</v>
      </c>
      <c r="ACQ52" s="5">
        <v>2117.5160000000001</v>
      </c>
      <c r="ACR52" s="5">
        <v>2061.8290000000002</v>
      </c>
      <c r="ACS52" s="5">
        <v>1958.59</v>
      </c>
      <c r="ACT52" s="5">
        <v>1748.808</v>
      </c>
      <c r="ACU52" s="5">
        <v>1560.665</v>
      </c>
      <c r="ACV52" s="5">
        <v>1423.088</v>
      </c>
      <c r="ACW52" s="5">
        <v>1366.3140000000001</v>
      </c>
      <c r="ACX52" s="5">
        <v>1125.2280000000001</v>
      </c>
      <c r="ACY52" s="5">
        <v>861.38699999999994</v>
      </c>
      <c r="ACZ52" s="5">
        <v>644.86800000000005</v>
      </c>
      <c r="ADA52" s="5">
        <v>455.279</v>
      </c>
      <c r="ADB52" s="5">
        <v>305.80200000000002</v>
      </c>
      <c r="ADC52" s="5">
        <v>228.86699999999999</v>
      </c>
      <c r="ADD52" s="5">
        <v>160.34700000000001</v>
      </c>
      <c r="ADE52" s="5">
        <v>90.146000000000001</v>
      </c>
      <c r="ADF52" s="5">
        <v>42.3</v>
      </c>
      <c r="ADG52" s="5">
        <v>13.106999999999999</v>
      </c>
      <c r="ADH52" s="5">
        <v>2.6629999999999998</v>
      </c>
      <c r="ADI52" s="5">
        <v>0.32400000000000001</v>
      </c>
      <c r="ADJ52" s="5">
        <v>2.7E-2</v>
      </c>
      <c r="ADK52" s="5">
        <v>2070.1869999999999</v>
      </c>
      <c r="ADL52" s="5">
        <v>2108.1089999999999</v>
      </c>
      <c r="ADM52" s="5">
        <v>2123.614</v>
      </c>
      <c r="ADN52" s="5">
        <v>2118.3139999999999</v>
      </c>
      <c r="ADO52" s="5">
        <v>2077.4789999999998</v>
      </c>
      <c r="ADP52" s="5">
        <v>2029.508</v>
      </c>
      <c r="ADQ52" s="5">
        <v>1957.93</v>
      </c>
      <c r="ADR52" s="5">
        <v>1848.4690000000001</v>
      </c>
      <c r="ADS52" s="5">
        <v>1643.558</v>
      </c>
      <c r="ADT52" s="5">
        <v>1452.4349999999999</v>
      </c>
      <c r="ADU52" s="5">
        <v>1293.989</v>
      </c>
      <c r="ADV52" s="5">
        <v>1188.7059999999999</v>
      </c>
      <c r="ADW52" s="5">
        <v>906.00199999999995</v>
      </c>
      <c r="ADX52" s="5">
        <v>611.29399999999998</v>
      </c>
      <c r="ADY52" s="5">
        <v>374.35899999999998</v>
      </c>
      <c r="ADZ52" s="5">
        <v>192.17</v>
      </c>
      <c r="AEA52" s="5">
        <v>78.326999999999998</v>
      </c>
      <c r="AEB52" s="5">
        <v>27.21</v>
      </c>
      <c r="AEC52" s="5">
        <v>6.1779999999999999</v>
      </c>
      <c r="AED52" s="5">
        <v>0.746</v>
      </c>
      <c r="AEE52" s="5">
        <v>5.2999999999999999E-2</v>
      </c>
      <c r="AEF52" s="5">
        <v>805.24599999999998</v>
      </c>
      <c r="AEG52" s="5">
        <v>631.45399999999995</v>
      </c>
      <c r="AEH52" s="5">
        <v>511.553</v>
      </c>
      <c r="AEI52" s="5">
        <v>403.94600000000003</v>
      </c>
      <c r="AEJ52" s="5">
        <v>321.40100000000001</v>
      </c>
      <c r="AEK52" s="5">
        <v>257.7</v>
      </c>
      <c r="AEL52" s="5">
        <v>231.87799999999999</v>
      </c>
      <c r="AEM52" s="5">
        <v>192.47900000000001</v>
      </c>
      <c r="AEN52" s="5">
        <v>162.43199999999999</v>
      </c>
      <c r="AEO52" s="5">
        <v>135.32900000000001</v>
      </c>
      <c r="AEP52" s="5">
        <v>112.545</v>
      </c>
      <c r="AEQ52" s="5">
        <v>93.721000000000004</v>
      </c>
      <c r="AER52" s="5">
        <v>75.903999999999996</v>
      </c>
      <c r="AES52" s="5">
        <v>57.35</v>
      </c>
      <c r="AET52" s="5">
        <v>38.887999999999998</v>
      </c>
      <c r="AEU52" s="5">
        <v>22.239000000000001</v>
      </c>
      <c r="AEV52" s="5">
        <v>10.233000000000001</v>
      </c>
      <c r="AEW52" s="5">
        <v>3.4540000000000002</v>
      </c>
      <c r="AEX52" s="5">
        <v>0.872</v>
      </c>
      <c r="AEY52" s="5">
        <v>0.13700000000000001</v>
      </c>
      <c r="AEZ52" s="5">
        <v>1.2999999999999999E-2</v>
      </c>
      <c r="AFA52" s="5">
        <v>2015.463</v>
      </c>
      <c r="AFB52" s="5">
        <v>1919.836</v>
      </c>
      <c r="AFC52" s="5">
        <v>1740.376</v>
      </c>
      <c r="AFD52" s="5">
        <v>1574.0719999999999</v>
      </c>
      <c r="AFE52" s="5">
        <v>1443.11</v>
      </c>
      <c r="AFF52" s="5">
        <v>1388.3109999999999</v>
      </c>
      <c r="AFG52" s="5">
        <v>1155.787</v>
      </c>
      <c r="AFH52" s="5">
        <v>902.58699999999999</v>
      </c>
      <c r="AFI52" s="5">
        <v>667.20799999999997</v>
      </c>
      <c r="AFJ52" s="5">
        <v>491.43799999999999</v>
      </c>
      <c r="AFK52" s="5">
        <v>409.63200000000001</v>
      </c>
      <c r="AFL52" s="5">
        <v>350.03899999999999</v>
      </c>
      <c r="AFM52" s="5">
        <v>265.46100000000001</v>
      </c>
      <c r="AFN52" s="5">
        <v>196.233</v>
      </c>
      <c r="AFO52" s="5">
        <v>140.73400000000001</v>
      </c>
      <c r="AFP52" s="5">
        <v>80.597999999999999</v>
      </c>
      <c r="AFQ52" s="5">
        <v>40.713999999999999</v>
      </c>
      <c r="AFR52" s="5">
        <v>15.04</v>
      </c>
      <c r="AFS52" s="5">
        <v>3.7269999999999999</v>
      </c>
      <c r="AFT52" s="5">
        <v>0.56599999999999995</v>
      </c>
      <c r="AFU52" s="5">
        <v>5.0999999999999997E-2</v>
      </c>
      <c r="AFV52" s="5">
        <v>2069.2449999999999</v>
      </c>
      <c r="AFW52" s="5">
        <v>2035.394</v>
      </c>
      <c r="AFX52" s="5">
        <v>1984.1310000000001</v>
      </c>
      <c r="AFY52" s="5">
        <v>1891.63</v>
      </c>
      <c r="AFZ52" s="5">
        <v>1702.4849999999999</v>
      </c>
      <c r="AGA52" s="5">
        <v>1531.653</v>
      </c>
      <c r="AGB52" s="5">
        <v>1402.105</v>
      </c>
      <c r="AGC52" s="5">
        <v>1347.741</v>
      </c>
      <c r="AGD52" s="5">
        <v>1117.0840000000001</v>
      </c>
      <c r="AGE52" s="5">
        <v>864.47400000000005</v>
      </c>
      <c r="AGF52" s="5">
        <v>629.48900000000003</v>
      </c>
      <c r="AGG52" s="5">
        <v>453.15100000000001</v>
      </c>
      <c r="AGH52" s="5">
        <v>363.80599999999998</v>
      </c>
      <c r="AGI52" s="5">
        <v>291.06</v>
      </c>
      <c r="AGJ52" s="5">
        <v>196.32499999999999</v>
      </c>
      <c r="AGK52" s="5">
        <v>118.23</v>
      </c>
      <c r="AGL52" s="5">
        <v>60.627000000000002</v>
      </c>
      <c r="AGM52" s="5">
        <v>20.84</v>
      </c>
      <c r="AGN52" s="5">
        <v>5.1100000000000003</v>
      </c>
      <c r="AGO52" s="5">
        <v>0.72599999999999998</v>
      </c>
      <c r="AGP52" s="5">
        <v>5.8999999999999997E-2</v>
      </c>
      <c r="AGQ52" s="5">
        <v>1991.78</v>
      </c>
      <c r="AGR52" s="5">
        <v>2031.528</v>
      </c>
      <c r="AGS52" s="5">
        <v>2048.6210000000001</v>
      </c>
      <c r="AGT52" s="5">
        <v>2048.9029999999998</v>
      </c>
      <c r="AGU52" s="5">
        <v>2018.4159999999999</v>
      </c>
      <c r="AGV52" s="5">
        <v>1980.308</v>
      </c>
      <c r="AGW52" s="5">
        <v>1918.2339999999999</v>
      </c>
      <c r="AGX52" s="5">
        <v>1818.808</v>
      </c>
      <c r="AGY52" s="5">
        <v>1627.4069999999999</v>
      </c>
      <c r="AGZ52" s="5">
        <v>1450.0150000000001</v>
      </c>
      <c r="AHA52" s="5">
        <v>1304.944</v>
      </c>
      <c r="AHB52" s="5">
        <v>1218.644</v>
      </c>
      <c r="AHC52" s="5">
        <v>962.00900000000001</v>
      </c>
      <c r="AHD52" s="5">
        <v>685.37900000000002</v>
      </c>
      <c r="AHE52" s="5">
        <v>432.06700000000001</v>
      </c>
      <c r="AHF52" s="5">
        <v>241.649</v>
      </c>
      <c r="AHG52" s="5">
        <v>126.827</v>
      </c>
      <c r="AHH52" s="5">
        <v>51.368000000000002</v>
      </c>
      <c r="AHI52" s="5">
        <v>12.507999999999999</v>
      </c>
      <c r="AHJ52" s="5">
        <v>1.8120000000000001</v>
      </c>
      <c r="AHK52" s="5">
        <v>0.14799999999999999</v>
      </c>
      <c r="AHL52" s="5">
        <v>809.11199999999997</v>
      </c>
      <c r="AHM52" s="5">
        <v>636.04200000000003</v>
      </c>
      <c r="AHN52" s="5">
        <v>493.68</v>
      </c>
      <c r="AHO52" s="5">
        <v>3201.5929999999998</v>
      </c>
      <c r="AHP52" s="5">
        <v>2925.2460000000001</v>
      </c>
      <c r="AHQ52" s="5">
        <v>2807.5</v>
      </c>
      <c r="AHR52" s="5">
        <v>3850.22</v>
      </c>
      <c r="AHS52" s="5">
        <v>3451.2930000000001</v>
      </c>
      <c r="AHT52" s="5">
        <v>3092.3180000000002</v>
      </c>
      <c r="AHU52" s="5">
        <v>4167.2169999999996</v>
      </c>
      <c r="AHV52" s="5">
        <v>4095.895</v>
      </c>
      <c r="AHW52" s="5">
        <v>4009.8159999999998</v>
      </c>
      <c r="AHX52" s="25">
        <v>4.3696194988599704</v>
      </c>
      <c r="AHY52" s="25">
        <v>2.7617980191209699</v>
      </c>
      <c r="AHZ52" s="25">
        <v>0.275358760320144</v>
      </c>
      <c r="AIA52" s="25">
        <v>4.2618278820245097</v>
      </c>
      <c r="AIB52" s="25">
        <v>2.63915737686261</v>
      </c>
      <c r="AIC52" s="25">
        <v>0.269178305336079</v>
      </c>
      <c r="AID52" s="25">
        <v>4.6043261670832099</v>
      </c>
      <c r="AIE52" s="25">
        <v>2.9352406704025298</v>
      </c>
      <c r="AIF52" s="25">
        <v>0.31886529127207203</v>
      </c>
      <c r="AIG52" s="25">
        <v>9.1101749136626804</v>
      </c>
      <c r="AIH52" s="25">
        <v>5.35217731305175</v>
      </c>
      <c r="AII52" s="25">
        <v>0.46669581527981002</v>
      </c>
      <c r="AIJ52" s="25">
        <v>5.1388944188101897</v>
      </c>
      <c r="AIK52" s="25">
        <v>3.27336932451888</v>
      </c>
      <c r="AIL52" s="25">
        <v>0.36150938833171897</v>
      </c>
      <c r="AIM52" s="25">
        <v>5.0207746336848</v>
      </c>
      <c r="AIN52" s="25">
        <v>3.2272383530202</v>
      </c>
      <c r="AIO52" s="25">
        <v>0.40604059878995902</v>
      </c>
      <c r="AIP52" s="25">
        <v>5.8433047936826297</v>
      </c>
      <c r="AIQ52" s="25">
        <v>3.83170038315511</v>
      </c>
      <c r="AIR52" s="25">
        <v>0.48305356292228502</v>
      </c>
      <c r="AIS52" s="25">
        <v>10.486536546193101</v>
      </c>
      <c r="AIT52" s="25">
        <v>6.4733791866340598</v>
      </c>
      <c r="AIU52" s="25">
        <v>0.80372110485944204</v>
      </c>
      <c r="AIV52" s="31">
        <v>53.765050322025303</v>
      </c>
      <c r="AIW52" s="25">
        <v>54.1511976376514</v>
      </c>
      <c r="AIX52" s="25">
        <v>54.2878165524723</v>
      </c>
      <c r="AIY52" s="25">
        <v>54.096088425724297</v>
      </c>
      <c r="AIZ52" s="25">
        <v>51.674812731466901</v>
      </c>
      <c r="AJA52" s="26">
        <v>48.552588699955599</v>
      </c>
      <c r="AJB52" s="25">
        <v>85.994432072602507</v>
      </c>
      <c r="AJC52" s="25">
        <v>84.668122520839304</v>
      </c>
      <c r="AJD52" s="25">
        <v>84.203392861351006</v>
      </c>
      <c r="AJE52" s="25">
        <v>84.856249148777806</v>
      </c>
      <c r="AJF52" s="25">
        <v>93.517875951790003</v>
      </c>
      <c r="AJG52" s="25">
        <v>105.96224151502599</v>
      </c>
      <c r="AJH52" s="25">
        <v>111.006955450207</v>
      </c>
      <c r="AJI52" s="25">
        <v>114.58761888194</v>
      </c>
      <c r="AJJ52" s="25">
        <v>117.884504710385</v>
      </c>
      <c r="AJK52" s="25">
        <v>114.50001459887</v>
      </c>
      <c r="AJL52" s="25">
        <v>107.10668419256299</v>
      </c>
      <c r="AJM52" s="25">
        <v>95.0192605056003</v>
      </c>
      <c r="AJN52" s="25">
        <v>82.936437897368805</v>
      </c>
      <c r="AJO52" s="25">
        <v>76.952828950729398</v>
      </c>
      <c r="AJP52" s="25">
        <v>71.712794067686801</v>
      </c>
      <c r="AJQ52" s="25">
        <v>66.141520817886203</v>
      </c>
      <c r="AJR52" s="25">
        <v>60.004657714870902</v>
      </c>
      <c r="AJS52" s="25">
        <v>54.697787830544598</v>
      </c>
      <c r="AJT52" s="25">
        <v>50.572719456179797</v>
      </c>
      <c r="AJU52" s="25">
        <v>47.875521772320504</v>
      </c>
      <c r="AJV52" s="25">
        <v>46.299591913091199</v>
      </c>
      <c r="AJW52" s="25">
        <v>45.792938994294801</v>
      </c>
      <c r="AJX52" s="25">
        <v>45.8848122688537</v>
      </c>
      <c r="AJY52" s="25">
        <v>45.5516945804738</v>
      </c>
      <c r="AJZ52" s="25">
        <v>45.404773252677003</v>
      </c>
      <c r="AKA52" s="25">
        <v>45.922230655742098</v>
      </c>
      <c r="AKB52" s="25">
        <v>47.303837662030602</v>
      </c>
      <c r="AKC52" s="25">
        <v>49.097631622991301</v>
      </c>
      <c r="AKD52" s="25">
        <v>51.0938997425949</v>
      </c>
      <c r="AKE52" s="25">
        <v>53.128343883836898</v>
      </c>
      <c r="AKF52" s="25">
        <v>55.269854176112197</v>
      </c>
      <c r="AKG52" s="25">
        <v>104.62634813490899</v>
      </c>
      <c r="AKH52" s="25">
        <v>108.633747675267</v>
      </c>
      <c r="AKI52" s="25">
        <v>112.372281115607</v>
      </c>
      <c r="AKJ52" s="25">
        <v>107.95239991755599</v>
      </c>
      <c r="AKK52" s="25">
        <v>101.338782397538</v>
      </c>
      <c r="AKL52" s="25">
        <v>89.821246873447294</v>
      </c>
      <c r="AKM52" s="25">
        <v>78.064664863546994</v>
      </c>
      <c r="AKN52" s="25">
        <v>72.005379796180804</v>
      </c>
      <c r="AKO52" s="25">
        <v>66.679910047869001</v>
      </c>
      <c r="AKP52" s="25">
        <v>60.936294776716103</v>
      </c>
      <c r="AKQ52" s="25">
        <v>54.595599553776999</v>
      </c>
      <c r="AKR52" s="25">
        <v>49.082555690954699</v>
      </c>
      <c r="AKS52" s="25">
        <v>44.471341125470303</v>
      </c>
      <c r="AKT52" s="25">
        <v>40.770335720898501</v>
      </c>
      <c r="AKU52" s="25">
        <v>37.651562900988701</v>
      </c>
      <c r="AKV52" s="25">
        <v>35.077988369236998</v>
      </c>
      <c r="AKW52" s="25">
        <v>32.819957622609202</v>
      </c>
      <c r="AKX52" s="25">
        <v>30.729366797240701</v>
      </c>
      <c r="AKY52" s="25">
        <v>28.925462117659801</v>
      </c>
      <c r="AKZ52" s="25">
        <v>27.5430685450686</v>
      </c>
      <c r="ALA52" s="25">
        <v>26.567390699208001</v>
      </c>
      <c r="ALB52" s="25">
        <v>25.895464357415801</v>
      </c>
      <c r="ALC52" s="25">
        <v>25.429559976716199</v>
      </c>
      <c r="ALD52" s="25">
        <v>25.0796945392424</v>
      </c>
      <c r="ALE52" s="25">
        <v>24.862276985081799</v>
      </c>
      <c r="ALF52" s="25">
        <v>6.3806073152982403</v>
      </c>
      <c r="ALG52" s="25">
        <v>5.9538712066729902</v>
      </c>
      <c r="ALH52" s="25">
        <v>5.5122235947782796</v>
      </c>
      <c r="ALI52" s="25">
        <v>6.5476146813138696</v>
      </c>
      <c r="ALJ52" s="25">
        <v>5.7679017950243399</v>
      </c>
      <c r="ALK52" s="25">
        <v>5.1980136321529997</v>
      </c>
      <c r="ALL52" s="25">
        <v>4.8717730338218397</v>
      </c>
      <c r="ALM52" s="25">
        <v>4.9474491545486003</v>
      </c>
      <c r="ALN52" s="25">
        <v>5.0328840198177502</v>
      </c>
      <c r="ALO52" s="25">
        <v>5.2052260411700404</v>
      </c>
      <c r="ALP52" s="25">
        <v>5.4090581610939097</v>
      </c>
      <c r="ALQ52" s="25">
        <v>5.6152321395898497</v>
      </c>
      <c r="ALR52" s="25">
        <v>6.1013783307094602</v>
      </c>
      <c r="ALS52" s="25">
        <v>7.1051860514219802</v>
      </c>
      <c r="ALT52" s="25">
        <v>8.6480290121025192</v>
      </c>
      <c r="ALU52" s="25">
        <v>10.714950625057799</v>
      </c>
      <c r="ALV52" s="25">
        <v>13.0648546462445</v>
      </c>
      <c r="ALW52" s="25">
        <v>14.822327783233099</v>
      </c>
      <c r="ALX52" s="25">
        <v>16.479311135017301</v>
      </c>
      <c r="ALY52" s="25">
        <v>18.379162110673501</v>
      </c>
      <c r="ALZ52" s="25">
        <v>20.736446962822601</v>
      </c>
      <c r="AMA52" s="25">
        <v>23.202167265575401</v>
      </c>
      <c r="AMB52" s="25">
        <v>25.664339765878701</v>
      </c>
      <c r="AMC52" s="25">
        <v>28.048649344594502</v>
      </c>
      <c r="AMD52" s="25">
        <v>30.407577191030398</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33"/>
  <sheetViews>
    <sheetView topLeftCell="A16" workbookViewId="0">
      <selection activeCell="C31" sqref="C31"/>
    </sheetView>
  </sheetViews>
  <sheetFormatPr defaultRowHeight="15"/>
  <sheetData>
    <row r="1" spans="1:10">
      <c r="A1" s="8">
        <v>1</v>
      </c>
      <c r="B1" s="9">
        <v>2</v>
      </c>
      <c r="C1" s="8">
        <v>3</v>
      </c>
      <c r="D1" s="9">
        <v>4</v>
      </c>
      <c r="E1" s="8">
        <v>5</v>
      </c>
      <c r="F1" s="9">
        <v>6</v>
      </c>
      <c r="G1" s="8">
        <v>7</v>
      </c>
      <c r="H1" s="9">
        <v>8</v>
      </c>
      <c r="I1" s="8">
        <v>9</v>
      </c>
      <c r="J1" s="9">
        <v>10</v>
      </c>
    </row>
    <row r="2" spans="1:10">
      <c r="B2" s="7"/>
      <c r="C2" s="19" t="s">
        <v>553</v>
      </c>
      <c r="D2" s="7"/>
      <c r="E2" s="19" t="s">
        <v>1065</v>
      </c>
      <c r="F2" s="7"/>
      <c r="G2" s="19" t="s">
        <v>1066</v>
      </c>
      <c r="H2" s="7"/>
      <c r="I2" t="s">
        <v>1067</v>
      </c>
      <c r="J2" s="7"/>
    </row>
    <row r="3" spans="1:10">
      <c r="A3" s="12" t="s">
        <v>552</v>
      </c>
      <c r="B3" s="136" t="s">
        <v>1068</v>
      </c>
      <c r="C3" s="12">
        <v>1990</v>
      </c>
      <c r="D3" s="136">
        <v>2015</v>
      </c>
      <c r="E3" s="12">
        <v>1990</v>
      </c>
      <c r="F3" s="136">
        <v>2015</v>
      </c>
      <c r="G3" s="12">
        <v>1990</v>
      </c>
      <c r="H3" s="136">
        <v>2015</v>
      </c>
      <c r="I3" s="12">
        <v>1990</v>
      </c>
      <c r="J3" s="136">
        <v>2015</v>
      </c>
    </row>
    <row r="4" spans="1:10">
      <c r="A4" t="s">
        <v>80</v>
      </c>
      <c r="B4" s="7" t="s">
        <v>1069</v>
      </c>
      <c r="C4">
        <v>216</v>
      </c>
      <c r="D4" s="7">
        <v>140</v>
      </c>
      <c r="E4">
        <v>832268</v>
      </c>
      <c r="F4" s="7">
        <v>936377</v>
      </c>
      <c r="G4">
        <f>E4/$E$26</f>
        <v>0.1061189360667161</v>
      </c>
      <c r="H4" s="7">
        <f>F4/$F$26</f>
        <v>9.0728570056840457E-2</v>
      </c>
      <c r="I4">
        <f>C4*G4</f>
        <v>22.921690190410679</v>
      </c>
      <c r="J4" s="7">
        <f>D4*H4</f>
        <v>12.701999807957664</v>
      </c>
    </row>
    <row r="5" spans="1:10">
      <c r="A5" t="s">
        <v>89</v>
      </c>
      <c r="B5" s="7" t="s">
        <v>1070</v>
      </c>
      <c r="C5">
        <v>26</v>
      </c>
      <c r="D5" s="7">
        <v>15</v>
      </c>
      <c r="E5">
        <v>14406</v>
      </c>
      <c r="F5" s="7">
        <v>19745</v>
      </c>
      <c r="G5">
        <f>E5/$E$26</f>
        <v>1.8368474974132275E-3</v>
      </c>
      <c r="H5" s="7">
        <f t="shared" ref="H5:H25" si="0">F5/$F$26</f>
        <v>1.9131563630592325E-3</v>
      </c>
      <c r="I5">
        <f>C5*G5</f>
        <v>4.7758034932743915E-2</v>
      </c>
      <c r="J5" s="7">
        <f t="shared" ref="I5:J25" si="1">D5*H5</f>
        <v>2.8697345445888488E-2</v>
      </c>
    </row>
    <row r="6" spans="1:10">
      <c r="A6" t="s">
        <v>29</v>
      </c>
      <c r="B6" s="7" t="s">
        <v>1071</v>
      </c>
      <c r="C6">
        <v>635</v>
      </c>
      <c r="D6" s="7">
        <v>335</v>
      </c>
      <c r="E6">
        <v>17706</v>
      </c>
      <c r="F6" s="7">
        <v>26375</v>
      </c>
      <c r="G6">
        <f>E6/$E$26</f>
        <v>2.2576163951963492E-3</v>
      </c>
      <c r="H6" s="7">
        <f t="shared" si="0"/>
        <v>2.5555583223948975E-3</v>
      </c>
      <c r="I6">
        <f t="shared" si="1"/>
        <v>1.4335864109496816</v>
      </c>
      <c r="J6" s="7">
        <f t="shared" si="1"/>
        <v>0.85611203800229063</v>
      </c>
    </row>
    <row r="7" spans="1:10">
      <c r="A7" t="s">
        <v>30</v>
      </c>
      <c r="B7" s="7" t="s">
        <v>1071</v>
      </c>
      <c r="C7">
        <v>517</v>
      </c>
      <c r="D7" s="7">
        <v>229</v>
      </c>
      <c r="E7">
        <v>22784</v>
      </c>
      <c r="F7" s="7">
        <v>21960</v>
      </c>
      <c r="G7">
        <f t="shared" ref="G7:G25" si="2">E7/$E$26</f>
        <v>2.9050904748759527E-3</v>
      </c>
      <c r="H7" s="7">
        <f t="shared" si="0"/>
        <v>2.1277748155371359E-3</v>
      </c>
      <c r="I7">
        <f t="shared" si="1"/>
        <v>1.5019317755108677</v>
      </c>
      <c r="J7" s="7">
        <f t="shared" si="1"/>
        <v>0.48726043275800413</v>
      </c>
    </row>
    <row r="8" spans="1:10">
      <c r="A8" t="s">
        <v>81</v>
      </c>
      <c r="B8" s="7" t="s">
        <v>1072</v>
      </c>
      <c r="C8">
        <v>106</v>
      </c>
      <c r="D8" s="7">
        <v>33</v>
      </c>
      <c r="E8">
        <v>1870626</v>
      </c>
      <c r="F8" s="7">
        <v>2487935</v>
      </c>
      <c r="G8">
        <f t="shared" si="2"/>
        <v>0.23851552732862114</v>
      </c>
      <c r="H8" s="7">
        <f t="shared" si="0"/>
        <v>0.24106399980388815</v>
      </c>
      <c r="I8">
        <f t="shared" si="1"/>
        <v>25.282645896833841</v>
      </c>
      <c r="J8" s="7">
        <f t="shared" si="1"/>
        <v>7.955111993528309</v>
      </c>
    </row>
    <row r="9" spans="1:10">
      <c r="A9" t="s">
        <v>92</v>
      </c>
      <c r="B9" s="7" t="s">
        <v>1072</v>
      </c>
      <c r="C9">
        <v>107</v>
      </c>
      <c r="D9" s="7">
        <v>50</v>
      </c>
      <c r="E9">
        <v>663561</v>
      </c>
      <c r="F9" s="7">
        <v>1243841</v>
      </c>
      <c r="G9">
        <f t="shared" si="2"/>
        <v>8.4607827449050307E-2</v>
      </c>
      <c r="H9" s="7">
        <f t="shared" si="0"/>
        <v>0.12051974291131723</v>
      </c>
      <c r="I9">
        <f t="shared" si="1"/>
        <v>9.0530375370483824</v>
      </c>
      <c r="J9" s="7">
        <f t="shared" si="1"/>
        <v>6.0259871455658613</v>
      </c>
    </row>
    <row r="10" spans="1:10">
      <c r="A10" t="s">
        <v>94</v>
      </c>
      <c r="B10" s="7" t="s">
        <v>1072</v>
      </c>
      <c r="C10">
        <v>110</v>
      </c>
      <c r="D10" s="7">
        <v>58</v>
      </c>
      <c r="E10">
        <v>118812</v>
      </c>
      <c r="F10" s="7">
        <v>199164</v>
      </c>
      <c r="G10">
        <f t="shared" si="2"/>
        <v>1.5149210388911592E-2</v>
      </c>
      <c r="H10" s="7">
        <f t="shared" si="0"/>
        <v>1.9297638586595542E-2</v>
      </c>
      <c r="I10">
        <f t="shared" si="1"/>
        <v>1.6664131427802751</v>
      </c>
      <c r="J10" s="7">
        <f t="shared" si="1"/>
        <v>1.1192630380225415</v>
      </c>
    </row>
    <row r="11" spans="1:10">
      <c r="A11" t="s">
        <v>95</v>
      </c>
      <c r="B11" s="7" t="s">
        <v>1070</v>
      </c>
      <c r="C11">
        <v>7</v>
      </c>
      <c r="D11" s="7">
        <v>4</v>
      </c>
      <c r="E11">
        <v>41194</v>
      </c>
      <c r="F11" s="7">
        <v>74871</v>
      </c>
      <c r="G11">
        <f t="shared" si="2"/>
        <v>5.2524709015993685E-3</v>
      </c>
      <c r="H11" s="7">
        <f t="shared" si="0"/>
        <v>7.2544912665792752E-3</v>
      </c>
      <c r="I11">
        <f t="shared" si="1"/>
        <v>3.6767296311195581E-2</v>
      </c>
      <c r="J11" s="7">
        <f t="shared" si="1"/>
        <v>2.9017965066317101E-2</v>
      </c>
    </row>
    <row r="12" spans="1:10">
      <c r="A12" t="s">
        <v>96</v>
      </c>
      <c r="B12" s="7" t="s">
        <v>1072</v>
      </c>
      <c r="C12">
        <v>74</v>
      </c>
      <c r="D12" s="7">
        <v>15</v>
      </c>
      <c r="E12">
        <v>68031</v>
      </c>
      <c r="F12" s="7">
        <v>85629</v>
      </c>
      <c r="G12">
        <f t="shared" si="2"/>
        <v>8.6743420863889548E-3</v>
      </c>
      <c r="H12" s="7">
        <f t="shared" si="0"/>
        <v>8.2968683824967849E-3</v>
      </c>
      <c r="I12">
        <f t="shared" si="1"/>
        <v>0.64190131439278264</v>
      </c>
      <c r="J12" s="7">
        <f t="shared" si="1"/>
        <v>0.12445302573745178</v>
      </c>
    </row>
    <row r="13" spans="1:10">
      <c r="A13" t="s">
        <v>82</v>
      </c>
      <c r="B13" s="7" t="s">
        <v>1069</v>
      </c>
      <c r="C13">
        <v>39</v>
      </c>
      <c r="D13" s="7">
        <v>9</v>
      </c>
      <c r="E13">
        <v>125965</v>
      </c>
      <c r="F13" s="7">
        <v>129352</v>
      </c>
      <c r="G13">
        <f t="shared" si="2"/>
        <v>1.606125885128816E-2</v>
      </c>
      <c r="H13" s="7">
        <f t="shared" si="0"/>
        <v>1.2533330051883406E-2</v>
      </c>
      <c r="I13">
        <f t="shared" si="1"/>
        <v>0.62638909520023822</v>
      </c>
      <c r="J13" s="7">
        <f t="shared" si="1"/>
        <v>0.11279997046695066</v>
      </c>
    </row>
    <row r="14" spans="1:10">
      <c r="A14" t="s">
        <v>73</v>
      </c>
      <c r="B14" s="7" t="s">
        <v>1071</v>
      </c>
      <c r="C14">
        <v>859</v>
      </c>
      <c r="D14" s="7">
        <v>602</v>
      </c>
      <c r="E14">
        <v>82584</v>
      </c>
      <c r="F14" s="7">
        <v>134366</v>
      </c>
      <c r="G14">
        <f t="shared" si="2"/>
        <v>1.0529932925612521E-2</v>
      </c>
      <c r="H14" s="7">
        <f t="shared" si="0"/>
        <v>1.301915258945641E-2</v>
      </c>
      <c r="I14">
        <f t="shared" si="1"/>
        <v>9.0452123831011555</v>
      </c>
      <c r="J14" s="7">
        <f t="shared" si="1"/>
        <v>7.8375298588527587</v>
      </c>
    </row>
    <row r="15" spans="1:10">
      <c r="A15" t="s">
        <v>83</v>
      </c>
      <c r="B15" s="7" t="s">
        <v>1069</v>
      </c>
      <c r="C15">
        <v>317</v>
      </c>
      <c r="D15" s="7">
        <v>121</v>
      </c>
      <c r="E15">
        <v>733576</v>
      </c>
      <c r="F15" s="7">
        <v>699210</v>
      </c>
      <c r="G15">
        <f t="shared" si="2"/>
        <v>9.3535140897015534E-2</v>
      </c>
      <c r="H15" s="7">
        <f t="shared" si="0"/>
        <v>6.774869894224593E-2</v>
      </c>
      <c r="I15">
        <f t="shared" si="1"/>
        <v>29.650639664353925</v>
      </c>
      <c r="J15" s="7">
        <f t="shared" si="1"/>
        <v>8.1975925720117573</v>
      </c>
    </row>
    <row r="16" spans="1:10">
      <c r="A16" t="s">
        <v>97</v>
      </c>
      <c r="B16" s="7" t="s">
        <v>1070</v>
      </c>
      <c r="C16">
        <v>30</v>
      </c>
      <c r="D16" s="7">
        <v>17</v>
      </c>
      <c r="E16">
        <v>70052</v>
      </c>
      <c r="F16" s="7">
        <v>81492</v>
      </c>
      <c r="G16">
        <f t="shared" si="2"/>
        <v>8.932031159849467E-3</v>
      </c>
      <c r="H16" s="7">
        <f t="shared" si="0"/>
        <v>7.8960211870561132E-3</v>
      </c>
      <c r="I16">
        <f t="shared" si="1"/>
        <v>0.267960934795484</v>
      </c>
      <c r="J16" s="7">
        <f t="shared" si="1"/>
        <v>0.13423236017995394</v>
      </c>
    </row>
    <row r="17" spans="1:10">
      <c r="A17" t="s">
        <v>98</v>
      </c>
      <c r="B17" s="7" t="s">
        <v>1070</v>
      </c>
      <c r="C17">
        <v>29</v>
      </c>
      <c r="D17" s="7">
        <v>13</v>
      </c>
      <c r="E17">
        <v>10510</v>
      </c>
      <c r="F17" s="7">
        <v>26173</v>
      </c>
      <c r="G17">
        <f t="shared" si="2"/>
        <v>1.3400851865759422E-3</v>
      </c>
      <c r="H17" s="7">
        <f t="shared" si="0"/>
        <v>2.5359858946745655E-3</v>
      </c>
      <c r="I17">
        <f t="shared" si="1"/>
        <v>3.8862470410702322E-2</v>
      </c>
      <c r="J17" s="7">
        <f t="shared" si="1"/>
        <v>3.296781663076935E-2</v>
      </c>
    </row>
    <row r="18" spans="1:10">
      <c r="A18" t="s">
        <v>99</v>
      </c>
      <c r="B18" s="7" t="s">
        <v>1070</v>
      </c>
      <c r="C18">
        <v>46</v>
      </c>
      <c r="D18" s="7">
        <v>12</v>
      </c>
      <c r="E18">
        <v>579327</v>
      </c>
      <c r="F18" s="7">
        <v>619112</v>
      </c>
      <c r="G18">
        <f t="shared" si="2"/>
        <v>7.3867510074546228E-2</v>
      </c>
      <c r="H18" s="7">
        <f t="shared" si="0"/>
        <v>5.9987746885101417E-2</v>
      </c>
      <c r="I18">
        <f t="shared" si="1"/>
        <v>3.3979054634291264</v>
      </c>
      <c r="J18" s="7">
        <f t="shared" si="1"/>
        <v>0.71985296262121701</v>
      </c>
    </row>
    <row r="19" spans="1:10">
      <c r="A19" t="s">
        <v>22</v>
      </c>
      <c r="B19" s="7" t="s">
        <v>1071</v>
      </c>
      <c r="C19">
        <v>1210</v>
      </c>
      <c r="D19" s="7">
        <v>732</v>
      </c>
      <c r="E19">
        <v>302033</v>
      </c>
      <c r="F19" s="7">
        <v>470875</v>
      </c>
      <c r="G19">
        <f t="shared" si="2"/>
        <v>3.8510937122463514E-2</v>
      </c>
      <c r="H19" s="7">
        <f t="shared" si="0"/>
        <v>4.5624588627780002E-2</v>
      </c>
      <c r="I19">
        <f t="shared" si="1"/>
        <v>46.598233918180853</v>
      </c>
      <c r="J19" s="7">
        <f t="shared" si="1"/>
        <v>33.397198875534961</v>
      </c>
    </row>
    <row r="20" spans="1:10">
      <c r="A20" t="s">
        <v>23</v>
      </c>
      <c r="B20" s="7" t="s">
        <v>1072</v>
      </c>
      <c r="C20">
        <v>118</v>
      </c>
      <c r="D20" s="7">
        <v>45</v>
      </c>
      <c r="E20">
        <v>97572</v>
      </c>
      <c r="F20" s="7">
        <v>151313</v>
      </c>
      <c r="G20">
        <f t="shared" si="2"/>
        <v>1.24409887559075E-2</v>
      </c>
      <c r="H20" s="7">
        <f t="shared" si="0"/>
        <v>1.4661201760627077E-2</v>
      </c>
      <c r="I20">
        <f t="shared" si="1"/>
        <v>1.4680366731970851</v>
      </c>
      <c r="J20" s="7">
        <f t="shared" si="1"/>
        <v>0.65975407922821849</v>
      </c>
    </row>
    <row r="21" spans="1:10">
      <c r="A21" t="s">
        <v>84</v>
      </c>
      <c r="B21" s="7" t="s">
        <v>1071</v>
      </c>
      <c r="C21">
        <v>744</v>
      </c>
      <c r="D21" s="7">
        <v>311</v>
      </c>
      <c r="E21">
        <v>850794</v>
      </c>
      <c r="F21" s="7">
        <v>1319062</v>
      </c>
      <c r="G21">
        <f t="shared" si="2"/>
        <v>0.10848110715772522</v>
      </c>
      <c r="H21" s="7">
        <f t="shared" si="0"/>
        <v>0.12780814680018421</v>
      </c>
      <c r="I21">
        <f t="shared" si="1"/>
        <v>80.709943725347557</v>
      </c>
      <c r="J21" s="7">
        <f t="shared" si="1"/>
        <v>39.748333654857291</v>
      </c>
    </row>
    <row r="22" spans="1:10">
      <c r="A22" t="s">
        <v>100</v>
      </c>
      <c r="B22" s="7" t="s">
        <v>1072</v>
      </c>
      <c r="C22">
        <v>123</v>
      </c>
      <c r="D22" s="7">
        <v>68</v>
      </c>
      <c r="E22">
        <v>445134</v>
      </c>
      <c r="F22" s="7">
        <v>437841</v>
      </c>
      <c r="G22">
        <f t="shared" si="2"/>
        <v>5.675713410478548E-2</v>
      </c>
      <c r="H22" s="7">
        <f t="shared" si="0"/>
        <v>4.2423818443059882E-2</v>
      </c>
      <c r="I22">
        <f t="shared" si="1"/>
        <v>6.9811274948886144</v>
      </c>
      <c r="J22" s="7">
        <f t="shared" si="1"/>
        <v>2.884819654128072</v>
      </c>
    </row>
    <row r="23" spans="1:10">
      <c r="A23" t="s">
        <v>85</v>
      </c>
      <c r="B23" s="7" t="s">
        <v>1069</v>
      </c>
      <c r="C23">
        <v>131</v>
      </c>
      <c r="D23" s="7">
        <v>62</v>
      </c>
      <c r="E23">
        <v>213741</v>
      </c>
      <c r="F23" s="7">
        <v>201682</v>
      </c>
      <c r="G23">
        <f t="shared" si="2"/>
        <v>2.7253201509412791E-2</v>
      </c>
      <c r="H23" s="7">
        <f t="shared" si="0"/>
        <v>1.9541615680653945E-2</v>
      </c>
      <c r="I23">
        <f t="shared" si="1"/>
        <v>3.5701693977330757</v>
      </c>
      <c r="J23" s="7">
        <f t="shared" si="1"/>
        <v>1.2115801722005446</v>
      </c>
    </row>
    <row r="24" spans="1:10">
      <c r="A24" t="s">
        <v>102</v>
      </c>
      <c r="B24" s="7" t="s">
        <v>1070</v>
      </c>
      <c r="C24">
        <v>17</v>
      </c>
      <c r="D24" s="7">
        <v>6</v>
      </c>
      <c r="E24">
        <v>46678</v>
      </c>
      <c r="F24" s="7">
        <v>98298</v>
      </c>
      <c r="G24">
        <f t="shared" si="2"/>
        <v>5.9517123062789558E-3</v>
      </c>
      <c r="H24" s="7">
        <f t="shared" si="0"/>
        <v>9.5244084161051623E-3</v>
      </c>
      <c r="I24">
        <f t="shared" si="1"/>
        <v>0.10117910920674225</v>
      </c>
      <c r="J24" s="7">
        <f t="shared" si="1"/>
        <v>5.7146450496630974E-2</v>
      </c>
    </row>
    <row r="25" spans="1:10">
      <c r="A25" s="76" t="s">
        <v>103</v>
      </c>
      <c r="B25" s="77" t="s">
        <v>1071</v>
      </c>
      <c r="C25" s="76">
        <v>547</v>
      </c>
      <c r="D25" s="77">
        <v>385</v>
      </c>
      <c r="E25" s="76">
        <v>635431</v>
      </c>
      <c r="F25" s="77">
        <v>855968</v>
      </c>
      <c r="G25" s="76">
        <f t="shared" si="2"/>
        <v>8.1021091359765693E-2</v>
      </c>
      <c r="H25" s="77">
        <f t="shared" si="0"/>
        <v>8.2937484212463164E-2</v>
      </c>
      <c r="I25" s="76">
        <f t="shared" si="1"/>
        <v>44.318536973791836</v>
      </c>
      <c r="J25" s="77">
        <f t="shared" si="1"/>
        <v>31.930931421798316</v>
      </c>
    </row>
    <row r="26" spans="1:10">
      <c r="B26" s="7"/>
      <c r="D26" s="7"/>
      <c r="E26">
        <f>SUBTOTAL(9, E4:E25)</f>
        <v>7842785</v>
      </c>
      <c r="F26" s="7">
        <f>SUBTOTAL(9, F4:F25)</f>
        <v>10320641</v>
      </c>
      <c r="G26">
        <f t="shared" ref="G26:J26" si="3">SUBTOTAL(9, G4:G25)</f>
        <v>0.99999999999999989</v>
      </c>
      <c r="H26" s="7">
        <f t="shared" si="3"/>
        <v>0.99999999999999989</v>
      </c>
      <c r="I26" s="137">
        <f t="shared" si="3"/>
        <v>289.35992890280687</v>
      </c>
      <c r="J26" s="138">
        <f t="shared" si="3"/>
        <v>156.25264264109174</v>
      </c>
    </row>
    <row r="28" spans="1:10">
      <c r="B28" s="12">
        <v>1990</v>
      </c>
      <c r="C28" s="136">
        <v>2015</v>
      </c>
    </row>
    <row r="29" spans="1:10">
      <c r="A29" s="139" t="s">
        <v>1030</v>
      </c>
      <c r="B29" s="116">
        <v>289.35992890280687</v>
      </c>
      <c r="C29" s="116">
        <v>156.25264264109174</v>
      </c>
    </row>
    <row r="30" spans="1:10">
      <c r="A30" s="139" t="s">
        <v>1026</v>
      </c>
      <c r="B30" s="116">
        <v>233.64707617223371</v>
      </c>
      <c r="C30" s="116">
        <v>116.62930579913467</v>
      </c>
    </row>
    <row r="31" spans="1:10">
      <c r="A31" s="139" t="s">
        <v>1027</v>
      </c>
      <c r="B31" s="116">
        <v>108.35924688761592</v>
      </c>
      <c r="C31" s="116">
        <v>42.059004634017285</v>
      </c>
    </row>
    <row r="32" spans="1:10">
      <c r="A32" s="139" t="s">
        <v>1028</v>
      </c>
      <c r="B32" s="116">
        <v>40.033000641591677</v>
      </c>
      <c r="C32" s="116">
        <v>11.243345862903954</v>
      </c>
    </row>
    <row r="33" spans="1:3">
      <c r="A33" s="139" t="s">
        <v>1029</v>
      </c>
      <c r="B33" s="116">
        <v>753.39800568399414</v>
      </c>
      <c r="C33" s="116">
        <v>416.88706698635298</v>
      </c>
    </row>
  </sheetData>
  <autoFilter ref="A3:J25"/>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dimension ref="A1:L80"/>
  <sheetViews>
    <sheetView topLeftCell="A48" workbookViewId="0">
      <selection activeCell="M73" sqref="M73"/>
    </sheetView>
  </sheetViews>
  <sheetFormatPr defaultRowHeight="15"/>
  <cols>
    <col min="2" max="2" width="13.5703125" bestFit="1" customWidth="1"/>
    <col min="3" max="3" width="26.7109375" bestFit="1" customWidth="1"/>
    <col min="6" max="6" width="10" customWidth="1"/>
    <col min="7" max="7" width="11.5703125" customWidth="1"/>
    <col min="8" max="8" width="15.42578125" hidden="1" customWidth="1"/>
    <col min="9" max="9" width="11.85546875" customWidth="1"/>
  </cols>
  <sheetData>
    <row r="1" spans="1:9" ht="15.75" thickBot="1"/>
    <row r="2" spans="1:9" ht="15.75" thickBot="1">
      <c r="A2" s="96" t="s">
        <v>970</v>
      </c>
      <c r="B2" s="149" t="s">
        <v>1068</v>
      </c>
      <c r="C2" s="149" t="s">
        <v>1073</v>
      </c>
      <c r="D2" s="97" t="s">
        <v>971</v>
      </c>
      <c r="E2" s="97" t="s">
        <v>19</v>
      </c>
      <c r="F2" s="97" t="s">
        <v>972</v>
      </c>
      <c r="G2" s="97" t="s">
        <v>973</v>
      </c>
      <c r="H2" s="98" t="s">
        <v>974</v>
      </c>
      <c r="I2" s="147" t="s">
        <v>1074</v>
      </c>
    </row>
    <row r="3" spans="1:9">
      <c r="A3" s="99" t="s">
        <v>886</v>
      </c>
      <c r="B3" s="100" t="s">
        <v>1087</v>
      </c>
      <c r="C3" s="100" t="s">
        <v>1075</v>
      </c>
      <c r="D3" s="100" t="s">
        <v>975</v>
      </c>
      <c r="E3" s="101">
        <v>1980</v>
      </c>
      <c r="F3" s="101">
        <v>31</v>
      </c>
      <c r="G3" s="102">
        <v>812.6</v>
      </c>
      <c r="H3" s="103" t="s">
        <v>977</v>
      </c>
      <c r="I3" s="148">
        <v>2623</v>
      </c>
    </row>
    <row r="4" spans="1:9" hidden="1">
      <c r="A4" s="99" t="s">
        <v>887</v>
      </c>
      <c r="B4" s="100" t="s">
        <v>1088</v>
      </c>
      <c r="C4" s="100" t="s">
        <v>1076</v>
      </c>
      <c r="D4" s="100" t="s">
        <v>975</v>
      </c>
      <c r="E4" s="101">
        <v>2020</v>
      </c>
      <c r="F4" s="101">
        <v>63.5</v>
      </c>
      <c r="G4" s="102">
        <v>3310.8</v>
      </c>
      <c r="H4" s="103" t="s">
        <v>976</v>
      </c>
      <c r="I4" s="148">
        <v>5213</v>
      </c>
    </row>
    <row r="5" spans="1:9" hidden="1">
      <c r="A5" s="99" t="s">
        <v>888</v>
      </c>
      <c r="B5" s="100" t="s">
        <v>1089</v>
      </c>
      <c r="C5" s="100" t="s">
        <v>1077</v>
      </c>
      <c r="D5" s="100" t="s">
        <v>975</v>
      </c>
      <c r="E5" s="101">
        <v>2030</v>
      </c>
      <c r="F5" s="101">
        <v>66.5</v>
      </c>
      <c r="G5" s="102">
        <v>3673.3</v>
      </c>
      <c r="H5" s="103" t="s">
        <v>976</v>
      </c>
      <c r="I5" s="148">
        <v>5527</v>
      </c>
    </row>
    <row r="6" spans="1:9">
      <c r="A6" s="99" t="s">
        <v>907</v>
      </c>
      <c r="B6" s="100" t="s">
        <v>1087</v>
      </c>
      <c r="C6" s="100" t="s">
        <v>1081</v>
      </c>
      <c r="D6" s="100" t="s">
        <v>975</v>
      </c>
      <c r="E6" s="101">
        <v>1980</v>
      </c>
      <c r="F6" s="101">
        <v>45.7</v>
      </c>
      <c r="G6" s="102">
        <v>22</v>
      </c>
      <c r="H6" s="103" t="s">
        <v>977</v>
      </c>
      <c r="I6" s="148">
        <v>48</v>
      </c>
    </row>
    <row r="7" spans="1:9" hidden="1">
      <c r="A7" s="99" t="s">
        <v>908</v>
      </c>
      <c r="B7" s="100" t="s">
        <v>1088</v>
      </c>
      <c r="C7" s="100" t="s">
        <v>1082</v>
      </c>
      <c r="D7" s="100" t="s">
        <v>975</v>
      </c>
      <c r="E7" s="101">
        <v>2020</v>
      </c>
      <c r="F7" s="101">
        <v>66.3</v>
      </c>
      <c r="G7" s="102">
        <v>112.9</v>
      </c>
      <c r="H7" s="103" t="s">
        <v>976</v>
      </c>
      <c r="I7" s="148">
        <v>170</v>
      </c>
    </row>
    <row r="8" spans="1:9" hidden="1">
      <c r="A8" s="99" t="s">
        <v>909</v>
      </c>
      <c r="B8" s="100" t="s">
        <v>1089</v>
      </c>
      <c r="C8" s="100" t="s">
        <v>1083</v>
      </c>
      <c r="D8" s="100" t="s">
        <v>975</v>
      </c>
      <c r="E8" s="101">
        <v>2030</v>
      </c>
      <c r="F8" s="101">
        <v>68.8</v>
      </c>
      <c r="G8" s="102">
        <v>131</v>
      </c>
      <c r="H8" s="103" t="s">
        <v>976</v>
      </c>
      <c r="I8" s="148">
        <v>191</v>
      </c>
    </row>
    <row r="9" spans="1:9">
      <c r="A9" s="99" t="s">
        <v>877</v>
      </c>
      <c r="B9" s="100" t="s">
        <v>1087</v>
      </c>
      <c r="C9" s="100" t="s">
        <v>1084</v>
      </c>
      <c r="D9" s="100" t="s">
        <v>975</v>
      </c>
      <c r="E9" s="101">
        <v>1980</v>
      </c>
      <c r="F9" s="101">
        <v>9.5</v>
      </c>
      <c r="G9" s="102">
        <v>4.3</v>
      </c>
      <c r="H9" s="103" t="s">
        <v>976</v>
      </c>
      <c r="I9" s="148">
        <v>45</v>
      </c>
    </row>
    <row r="10" spans="1:9" hidden="1">
      <c r="A10" s="99" t="s">
        <v>878</v>
      </c>
      <c r="B10" s="100" t="s">
        <v>1088</v>
      </c>
      <c r="C10" s="100" t="s">
        <v>1085</v>
      </c>
      <c r="D10" s="100" t="s">
        <v>975</v>
      </c>
      <c r="E10" s="101">
        <v>2020</v>
      </c>
      <c r="F10" s="101">
        <v>26.1</v>
      </c>
      <c r="G10" s="102">
        <v>35.1</v>
      </c>
      <c r="H10" s="103" t="s">
        <v>976</v>
      </c>
      <c r="I10" s="148">
        <v>134</v>
      </c>
    </row>
    <row r="11" spans="1:9" hidden="1">
      <c r="A11" s="99" t="s">
        <v>879</v>
      </c>
      <c r="B11" s="100" t="s">
        <v>1089</v>
      </c>
      <c r="C11" s="100" t="s">
        <v>1086</v>
      </c>
      <c r="D11" s="100" t="s">
        <v>975</v>
      </c>
      <c r="E11" s="101">
        <v>2030</v>
      </c>
      <c r="F11" s="101">
        <v>35.799999999999997</v>
      </c>
      <c r="G11" s="102">
        <v>58.3</v>
      </c>
      <c r="H11" s="103" t="s">
        <v>976</v>
      </c>
      <c r="I11" s="148">
        <v>163</v>
      </c>
    </row>
    <row r="12" spans="1:9">
      <c r="A12" s="99" t="s">
        <v>880</v>
      </c>
      <c r="B12" s="100" t="s">
        <v>1087</v>
      </c>
      <c r="C12" s="100" t="s">
        <v>1084</v>
      </c>
      <c r="D12" s="100" t="s">
        <v>975</v>
      </c>
      <c r="E12" s="101">
        <v>1980</v>
      </c>
      <c r="F12" s="101">
        <v>2.7</v>
      </c>
      <c r="G12" s="102">
        <v>1</v>
      </c>
      <c r="H12" s="103" t="s">
        <v>976</v>
      </c>
      <c r="I12" s="148">
        <v>36</v>
      </c>
    </row>
    <row r="13" spans="1:9" hidden="1">
      <c r="A13" s="99" t="s">
        <v>881</v>
      </c>
      <c r="B13" s="100" t="s">
        <v>1088</v>
      </c>
      <c r="C13" s="100" t="s">
        <v>1085</v>
      </c>
      <c r="D13" s="100" t="s">
        <v>975</v>
      </c>
      <c r="E13" s="101">
        <v>2020</v>
      </c>
      <c r="F13" s="101">
        <v>27.4</v>
      </c>
      <c r="G13" s="102">
        <v>30.8</v>
      </c>
      <c r="H13" s="103" t="s">
        <v>976</v>
      </c>
      <c r="I13" s="148">
        <v>112</v>
      </c>
    </row>
    <row r="14" spans="1:9" hidden="1">
      <c r="A14" s="99" t="s">
        <v>882</v>
      </c>
      <c r="B14" s="100" t="s">
        <v>1089</v>
      </c>
      <c r="C14" s="100" t="s">
        <v>1086</v>
      </c>
      <c r="D14" s="100" t="s">
        <v>975</v>
      </c>
      <c r="E14" s="101">
        <v>2030</v>
      </c>
      <c r="F14" s="101">
        <v>38.9</v>
      </c>
      <c r="G14" s="102">
        <v>53.8</v>
      </c>
      <c r="H14" s="103" t="s">
        <v>976</v>
      </c>
      <c r="I14" s="148">
        <v>138</v>
      </c>
    </row>
    <row r="15" spans="1:9">
      <c r="A15" s="99" t="s">
        <v>889</v>
      </c>
      <c r="B15" s="100" t="s">
        <v>1087</v>
      </c>
      <c r="C15" s="100" t="s">
        <v>1078</v>
      </c>
      <c r="D15" s="100" t="s">
        <v>975</v>
      </c>
      <c r="E15" s="101">
        <v>1980</v>
      </c>
      <c r="F15" s="101">
        <v>29.4</v>
      </c>
      <c r="G15" s="102">
        <v>1859.8</v>
      </c>
      <c r="H15" s="103" t="s">
        <v>977</v>
      </c>
      <c r="I15" s="148">
        <v>6325</v>
      </c>
    </row>
    <row r="16" spans="1:9" hidden="1">
      <c r="A16" s="99" t="s">
        <v>890</v>
      </c>
      <c r="B16" s="100" t="s">
        <v>1088</v>
      </c>
      <c r="C16" s="100" t="s">
        <v>1079</v>
      </c>
      <c r="D16" s="100" t="s">
        <v>975</v>
      </c>
      <c r="E16" s="101">
        <v>2020</v>
      </c>
      <c r="F16" s="101">
        <v>61.1</v>
      </c>
      <c r="G16" s="102">
        <v>11124.7</v>
      </c>
      <c r="H16" s="103" t="s">
        <v>976</v>
      </c>
      <c r="I16" s="148">
        <v>18209</v>
      </c>
    </row>
    <row r="17" spans="1:9" hidden="1">
      <c r="A17" s="99" t="s">
        <v>891</v>
      </c>
      <c r="B17" s="100" t="s">
        <v>1089</v>
      </c>
      <c r="C17" s="100" t="s">
        <v>1080</v>
      </c>
      <c r="D17" s="100" t="s">
        <v>975</v>
      </c>
      <c r="E17" s="101">
        <v>2030</v>
      </c>
      <c r="F17" s="101">
        <v>64.5</v>
      </c>
      <c r="G17" s="102">
        <v>12919.6</v>
      </c>
      <c r="H17" s="103" t="s">
        <v>976</v>
      </c>
      <c r="I17" s="148">
        <v>20045</v>
      </c>
    </row>
    <row r="18" spans="1:9">
      <c r="A18" s="99" t="s">
        <v>910</v>
      </c>
      <c r="B18" s="100" t="s">
        <v>1087</v>
      </c>
      <c r="C18" s="100" t="s">
        <v>1078</v>
      </c>
      <c r="D18" s="100" t="s">
        <v>975</v>
      </c>
      <c r="E18" s="101">
        <v>1980</v>
      </c>
      <c r="F18" s="101">
        <v>17.600000000000001</v>
      </c>
      <c r="G18" s="102">
        <v>335.8</v>
      </c>
      <c r="H18" s="103" t="s">
        <v>977</v>
      </c>
      <c r="I18" s="148">
        <v>1910</v>
      </c>
    </row>
    <row r="19" spans="1:9" hidden="1">
      <c r="A19" s="99" t="s">
        <v>911</v>
      </c>
      <c r="B19" s="100" t="s">
        <v>1088</v>
      </c>
      <c r="C19" s="100" t="s">
        <v>1079</v>
      </c>
      <c r="D19" s="100" t="s">
        <v>975</v>
      </c>
      <c r="E19" s="101">
        <v>2020</v>
      </c>
      <c r="F19" s="101">
        <v>57</v>
      </c>
      <c r="G19" s="102">
        <v>3488.8</v>
      </c>
      <c r="H19" s="103" t="s">
        <v>976</v>
      </c>
      <c r="I19" s="148">
        <v>6119</v>
      </c>
    </row>
    <row r="20" spans="1:9" hidden="1">
      <c r="A20" s="99" t="s">
        <v>912</v>
      </c>
      <c r="B20" s="100" t="s">
        <v>1089</v>
      </c>
      <c r="C20" s="100" t="s">
        <v>1080</v>
      </c>
      <c r="D20" s="100" t="s">
        <v>975</v>
      </c>
      <c r="E20" s="101">
        <v>2030</v>
      </c>
      <c r="F20" s="101">
        <v>61.6</v>
      </c>
      <c r="G20" s="102">
        <v>4584.5</v>
      </c>
      <c r="H20" s="103" t="s">
        <v>976</v>
      </c>
      <c r="I20" s="148">
        <v>7446</v>
      </c>
    </row>
    <row r="21" spans="1:9">
      <c r="A21" s="99" t="s">
        <v>913</v>
      </c>
      <c r="B21" s="100" t="s">
        <v>1087</v>
      </c>
      <c r="C21" s="100" t="s">
        <v>1078</v>
      </c>
      <c r="D21" s="100" t="s">
        <v>975</v>
      </c>
      <c r="E21" s="101">
        <v>1980</v>
      </c>
      <c r="F21" s="101">
        <v>28.6</v>
      </c>
      <c r="G21" s="102">
        <v>87.8</v>
      </c>
      <c r="H21" s="103" t="s">
        <v>977</v>
      </c>
      <c r="I21" s="148">
        <v>307</v>
      </c>
    </row>
    <row r="22" spans="1:9" hidden="1">
      <c r="A22" s="99" t="s">
        <v>914</v>
      </c>
      <c r="B22" s="100" t="s">
        <v>1088</v>
      </c>
      <c r="C22" s="100" t="s">
        <v>1079</v>
      </c>
      <c r="D22" s="100" t="s">
        <v>975</v>
      </c>
      <c r="E22" s="101">
        <v>2020</v>
      </c>
      <c r="F22" s="101">
        <v>53.2</v>
      </c>
      <c r="G22" s="102">
        <v>817.3</v>
      </c>
      <c r="H22" s="103" t="s">
        <v>976</v>
      </c>
      <c r="I22" s="148">
        <v>1535</v>
      </c>
    </row>
    <row r="23" spans="1:9" hidden="1">
      <c r="A23" s="99" t="s">
        <v>915</v>
      </c>
      <c r="B23" s="100" t="s">
        <v>1089</v>
      </c>
      <c r="C23" s="100" t="s">
        <v>1080</v>
      </c>
      <c r="D23" s="100" t="s">
        <v>975</v>
      </c>
      <c r="E23" s="101">
        <v>2030</v>
      </c>
      <c r="F23" s="101">
        <v>58.2</v>
      </c>
      <c r="G23" s="102">
        <v>934.4</v>
      </c>
      <c r="H23" s="103" t="s">
        <v>976</v>
      </c>
      <c r="I23" s="148">
        <v>1607</v>
      </c>
    </row>
    <row r="24" spans="1:9">
      <c r="A24" s="99" t="s">
        <v>916</v>
      </c>
      <c r="B24" s="100" t="s">
        <v>1087</v>
      </c>
      <c r="C24" s="100" t="s">
        <v>1081</v>
      </c>
      <c r="D24" s="100" t="s">
        <v>975</v>
      </c>
      <c r="E24" s="101">
        <v>1980</v>
      </c>
      <c r="F24" s="101">
        <v>33.6</v>
      </c>
      <c r="G24" s="102">
        <v>65.2</v>
      </c>
      <c r="H24" s="103" t="s">
        <v>977</v>
      </c>
      <c r="I24" s="148">
        <v>194</v>
      </c>
    </row>
    <row r="25" spans="1:9" hidden="1">
      <c r="A25" s="99" t="s">
        <v>917</v>
      </c>
      <c r="B25" s="100" t="s">
        <v>1088</v>
      </c>
      <c r="C25" s="100" t="s">
        <v>1082</v>
      </c>
      <c r="D25" s="100" t="s">
        <v>975</v>
      </c>
      <c r="E25" s="101">
        <v>2020</v>
      </c>
      <c r="F25" s="101">
        <v>59.5</v>
      </c>
      <c r="G25" s="102">
        <v>381.9</v>
      </c>
      <c r="H25" s="103" t="s">
        <v>976</v>
      </c>
      <c r="I25" s="148">
        <v>642</v>
      </c>
    </row>
    <row r="26" spans="1:9" hidden="1">
      <c r="A26" s="99" t="s">
        <v>918</v>
      </c>
      <c r="B26" s="100" t="s">
        <v>1089</v>
      </c>
      <c r="C26" s="100" t="s">
        <v>1083</v>
      </c>
      <c r="D26" s="100" t="s">
        <v>975</v>
      </c>
      <c r="E26" s="101">
        <v>2030</v>
      </c>
      <c r="F26" s="101">
        <v>63.3</v>
      </c>
      <c r="G26" s="102">
        <v>380.3</v>
      </c>
      <c r="H26" s="103" t="s">
        <v>976</v>
      </c>
      <c r="I26" s="148">
        <v>601</v>
      </c>
    </row>
    <row r="27" spans="1:9">
      <c r="A27" s="99" t="s">
        <v>919</v>
      </c>
      <c r="B27" s="100" t="s">
        <v>1087</v>
      </c>
      <c r="C27" s="100" t="s">
        <v>1078</v>
      </c>
      <c r="D27" s="100" t="s">
        <v>975</v>
      </c>
      <c r="E27" s="101">
        <v>1980</v>
      </c>
      <c r="F27" s="101">
        <v>59.2</v>
      </c>
      <c r="G27" s="102">
        <v>199.5</v>
      </c>
      <c r="H27" s="103" t="s">
        <v>977</v>
      </c>
      <c r="I27" s="148">
        <v>337</v>
      </c>
    </row>
    <row r="28" spans="1:9" hidden="1">
      <c r="A28" s="99" t="s">
        <v>920</v>
      </c>
      <c r="B28" s="100" t="s">
        <v>1088</v>
      </c>
      <c r="C28" s="100" t="s">
        <v>1079</v>
      </c>
      <c r="D28" s="100" t="s">
        <v>975</v>
      </c>
      <c r="E28" s="101">
        <v>2020</v>
      </c>
      <c r="F28" s="101">
        <v>63.3</v>
      </c>
      <c r="G28" s="102">
        <v>475.7</v>
      </c>
      <c r="H28" s="103" t="s">
        <v>976</v>
      </c>
      <c r="I28" s="148">
        <v>752</v>
      </c>
    </row>
    <row r="29" spans="1:9" hidden="1">
      <c r="A29" s="99" t="s">
        <v>921</v>
      </c>
      <c r="B29" s="100" t="s">
        <v>1089</v>
      </c>
      <c r="C29" s="100" t="s">
        <v>1080</v>
      </c>
      <c r="D29" s="100" t="s">
        <v>975</v>
      </c>
      <c r="E29" s="101">
        <v>2030</v>
      </c>
      <c r="F29" s="101">
        <v>65.8</v>
      </c>
      <c r="G29" s="102">
        <v>476.1</v>
      </c>
      <c r="H29" s="103" t="s">
        <v>976</v>
      </c>
      <c r="I29" s="148">
        <v>723</v>
      </c>
    </row>
    <row r="30" spans="1:9">
      <c r="A30" s="99" t="s">
        <v>892</v>
      </c>
      <c r="B30" s="100" t="s">
        <v>1087</v>
      </c>
      <c r="C30" s="100" t="s">
        <v>1075</v>
      </c>
      <c r="D30" s="100" t="s">
        <v>975</v>
      </c>
      <c r="E30" s="101">
        <v>1980</v>
      </c>
      <c r="F30" s="101">
        <v>29.6</v>
      </c>
      <c r="G30" s="102">
        <v>125.8</v>
      </c>
      <c r="H30" s="103" t="s">
        <v>976</v>
      </c>
      <c r="I30" s="148">
        <v>425</v>
      </c>
    </row>
    <row r="31" spans="1:9" hidden="1">
      <c r="A31" s="99" t="s">
        <v>893</v>
      </c>
      <c r="B31" s="100" t="s">
        <v>1088</v>
      </c>
      <c r="C31" s="100" t="s">
        <v>1076</v>
      </c>
      <c r="D31" s="100" t="s">
        <v>975</v>
      </c>
      <c r="E31" s="101">
        <v>2020</v>
      </c>
      <c r="F31" s="101">
        <v>35.200000000000003</v>
      </c>
      <c r="G31" s="102">
        <v>247.8</v>
      </c>
      <c r="H31" s="103" t="s">
        <v>976</v>
      </c>
      <c r="I31" s="148">
        <v>703</v>
      </c>
    </row>
    <row r="32" spans="1:9" hidden="1">
      <c r="A32" s="99" t="s">
        <v>894</v>
      </c>
      <c r="B32" s="100" t="s">
        <v>1089</v>
      </c>
      <c r="C32" s="100" t="s">
        <v>1077</v>
      </c>
      <c r="D32" s="100" t="s">
        <v>975</v>
      </c>
      <c r="E32" s="101">
        <v>2030</v>
      </c>
      <c r="F32" s="101">
        <v>43</v>
      </c>
      <c r="G32" s="102">
        <v>312.7</v>
      </c>
      <c r="H32" s="103" t="s">
        <v>976</v>
      </c>
      <c r="I32" s="148">
        <v>728</v>
      </c>
    </row>
    <row r="33" spans="1:9">
      <c r="A33" s="99" t="s">
        <v>904</v>
      </c>
      <c r="B33" s="100" t="s">
        <v>1087</v>
      </c>
      <c r="C33" s="100" t="s">
        <v>1084</v>
      </c>
      <c r="D33" s="100" t="s">
        <v>975</v>
      </c>
      <c r="E33" s="101">
        <v>1980</v>
      </c>
      <c r="F33" s="101">
        <v>2.6</v>
      </c>
      <c r="G33" s="102">
        <v>5.6</v>
      </c>
      <c r="H33" s="103" t="s">
        <v>977</v>
      </c>
      <c r="I33" s="148">
        <v>216</v>
      </c>
    </row>
    <row r="34" spans="1:9" hidden="1">
      <c r="A34" s="99" t="s">
        <v>905</v>
      </c>
      <c r="B34" s="100" t="s">
        <v>1088</v>
      </c>
      <c r="C34" s="100" t="s">
        <v>1085</v>
      </c>
      <c r="D34" s="100" t="s">
        <v>975</v>
      </c>
      <c r="E34" s="101">
        <v>2020</v>
      </c>
      <c r="F34" s="101">
        <v>15.6</v>
      </c>
      <c r="G34" s="102">
        <v>107</v>
      </c>
      <c r="H34" s="103" t="s">
        <v>976</v>
      </c>
      <c r="I34" s="148">
        <v>684</v>
      </c>
    </row>
    <row r="35" spans="1:9" hidden="1">
      <c r="A35" s="99" t="s">
        <v>906</v>
      </c>
      <c r="B35" s="100" t="s">
        <v>1089</v>
      </c>
      <c r="C35" s="100" t="s">
        <v>1086</v>
      </c>
      <c r="D35" s="100" t="s">
        <v>975</v>
      </c>
      <c r="E35" s="101">
        <v>2030</v>
      </c>
      <c r="F35" s="101">
        <v>21.7</v>
      </c>
      <c r="G35" s="102">
        <v>183.9</v>
      </c>
      <c r="H35" s="103" t="s">
        <v>976</v>
      </c>
      <c r="I35" s="148">
        <v>847</v>
      </c>
    </row>
    <row r="36" spans="1:9">
      <c r="A36" s="99" t="s">
        <v>895</v>
      </c>
      <c r="B36" s="100" t="s">
        <v>1087</v>
      </c>
      <c r="C36" s="100" t="s">
        <v>1075</v>
      </c>
      <c r="D36" s="100" t="s">
        <v>975</v>
      </c>
      <c r="E36" s="101">
        <v>1980</v>
      </c>
      <c r="F36" s="101">
        <v>22.8</v>
      </c>
      <c r="G36" s="102">
        <v>675.4</v>
      </c>
      <c r="H36" s="103" t="s">
        <v>977</v>
      </c>
      <c r="I36" s="148">
        <v>2958</v>
      </c>
    </row>
    <row r="37" spans="1:9" hidden="1">
      <c r="A37" s="99" t="s">
        <v>896</v>
      </c>
      <c r="B37" s="100" t="s">
        <v>1088</v>
      </c>
      <c r="C37" s="100" t="s">
        <v>1076</v>
      </c>
      <c r="D37" s="100" t="s">
        <v>975</v>
      </c>
      <c r="E37" s="101">
        <v>2020</v>
      </c>
      <c r="F37" s="101">
        <v>69.599999999999994</v>
      </c>
      <c r="G37" s="102">
        <v>3468.7</v>
      </c>
      <c r="H37" s="103" t="s">
        <v>976</v>
      </c>
      <c r="I37" s="148">
        <v>4982</v>
      </c>
    </row>
    <row r="38" spans="1:9" hidden="1">
      <c r="A38" s="99" t="s">
        <v>897</v>
      </c>
      <c r="B38" s="100" t="s">
        <v>1089</v>
      </c>
      <c r="C38" s="100" t="s">
        <v>1077</v>
      </c>
      <c r="D38" s="100" t="s">
        <v>975</v>
      </c>
      <c r="E38" s="101">
        <v>2030</v>
      </c>
      <c r="F38" s="101">
        <v>71.5</v>
      </c>
      <c r="G38" s="102">
        <v>3659.2</v>
      </c>
      <c r="H38" s="103" t="s">
        <v>976</v>
      </c>
      <c r="I38" s="148">
        <v>5115</v>
      </c>
    </row>
    <row r="39" spans="1:9">
      <c r="A39" s="99" t="s">
        <v>922</v>
      </c>
      <c r="B39" s="100" t="s">
        <v>1087</v>
      </c>
      <c r="C39" s="100" t="s">
        <v>1081</v>
      </c>
      <c r="D39" s="100" t="s">
        <v>975</v>
      </c>
      <c r="E39" s="101">
        <v>1980</v>
      </c>
      <c r="F39" s="101">
        <v>8.6999999999999993</v>
      </c>
      <c r="G39" s="102">
        <v>14.3</v>
      </c>
      <c r="H39" s="103" t="s">
        <v>977</v>
      </c>
      <c r="I39" s="148">
        <v>164</v>
      </c>
    </row>
    <row r="40" spans="1:9" hidden="1">
      <c r="A40" s="99" t="s">
        <v>923</v>
      </c>
      <c r="B40" s="100" t="s">
        <v>1088</v>
      </c>
      <c r="C40" s="100" t="s">
        <v>1082</v>
      </c>
      <c r="D40" s="100" t="s">
        <v>975</v>
      </c>
      <c r="E40" s="101">
        <v>2020</v>
      </c>
      <c r="F40" s="101">
        <v>34.5</v>
      </c>
      <c r="G40" s="102">
        <v>192.1</v>
      </c>
      <c r="H40" s="103" t="s">
        <v>976</v>
      </c>
      <c r="I40" s="148">
        <v>557</v>
      </c>
    </row>
    <row r="41" spans="1:9" hidden="1">
      <c r="A41" s="99" t="s">
        <v>924</v>
      </c>
      <c r="B41" s="100" t="s">
        <v>1089</v>
      </c>
      <c r="C41" s="100" t="s">
        <v>1083</v>
      </c>
      <c r="D41" s="100" t="s">
        <v>975</v>
      </c>
      <c r="E41" s="101">
        <v>2030</v>
      </c>
      <c r="F41" s="101">
        <v>43.3</v>
      </c>
      <c r="G41" s="102">
        <v>265</v>
      </c>
      <c r="H41" s="103" t="s">
        <v>976</v>
      </c>
      <c r="I41" s="148">
        <v>611</v>
      </c>
    </row>
    <row r="42" spans="1:9">
      <c r="A42" s="99" t="s">
        <v>925</v>
      </c>
      <c r="B42" s="100" t="s">
        <v>1087</v>
      </c>
      <c r="C42" s="100" t="s">
        <v>1081</v>
      </c>
      <c r="D42" s="100" t="s">
        <v>975</v>
      </c>
      <c r="E42" s="101">
        <v>1980</v>
      </c>
      <c r="F42" s="101">
        <v>28.3</v>
      </c>
      <c r="G42" s="102">
        <v>7.6</v>
      </c>
      <c r="H42" s="103" t="s">
        <v>977</v>
      </c>
      <c r="I42" s="148">
        <v>27</v>
      </c>
    </row>
    <row r="43" spans="1:9" hidden="1">
      <c r="A43" s="99" t="s">
        <v>926</v>
      </c>
      <c r="B43" s="100" t="s">
        <v>1088</v>
      </c>
      <c r="C43" s="100" t="s">
        <v>1082</v>
      </c>
      <c r="D43" s="100" t="s">
        <v>975</v>
      </c>
      <c r="E43" s="101">
        <v>2020</v>
      </c>
      <c r="F43" s="101">
        <v>46.8</v>
      </c>
      <c r="G43" s="102">
        <v>129.6</v>
      </c>
      <c r="H43" s="103" t="s">
        <v>976</v>
      </c>
      <c r="I43" s="148">
        <v>277</v>
      </c>
    </row>
    <row r="44" spans="1:9" hidden="1">
      <c r="A44" s="99" t="s">
        <v>927</v>
      </c>
      <c r="B44" s="100" t="s">
        <v>1089</v>
      </c>
      <c r="C44" s="100" t="s">
        <v>1083</v>
      </c>
      <c r="D44" s="100" t="s">
        <v>975</v>
      </c>
      <c r="E44" s="101">
        <v>2030</v>
      </c>
      <c r="F44" s="101">
        <v>53</v>
      </c>
      <c r="G44" s="102">
        <v>171.3</v>
      </c>
      <c r="H44" s="103" t="s">
        <v>976</v>
      </c>
      <c r="I44" s="148">
        <v>323</v>
      </c>
    </row>
    <row r="45" spans="1:9">
      <c r="A45" s="99" t="s">
        <v>928</v>
      </c>
      <c r="B45" s="100" t="s">
        <v>1087</v>
      </c>
      <c r="C45" s="100" t="s">
        <v>1081</v>
      </c>
      <c r="D45" s="100" t="s">
        <v>975</v>
      </c>
      <c r="E45" s="101">
        <v>1980</v>
      </c>
      <c r="F45" s="101">
        <v>17.8</v>
      </c>
      <c r="G45" s="102">
        <v>222.2</v>
      </c>
      <c r="H45" s="103" t="s">
        <v>976</v>
      </c>
      <c r="I45" s="148">
        <v>1250</v>
      </c>
    </row>
    <row r="46" spans="1:9" hidden="1">
      <c r="A46" s="99" t="s">
        <v>929</v>
      </c>
      <c r="B46" s="100" t="s">
        <v>1088</v>
      </c>
      <c r="C46" s="100" t="s">
        <v>1082</v>
      </c>
      <c r="D46" s="100" t="s">
        <v>975</v>
      </c>
      <c r="E46" s="101">
        <v>2020</v>
      </c>
      <c r="F46" s="101">
        <v>28.3</v>
      </c>
      <c r="G46" s="102">
        <v>1599.6</v>
      </c>
      <c r="H46" s="103" t="s">
        <v>976</v>
      </c>
      <c r="I46" s="148">
        <v>5655</v>
      </c>
    </row>
    <row r="47" spans="1:9" hidden="1">
      <c r="A47" s="99" t="s">
        <v>930</v>
      </c>
      <c r="B47" s="100" t="s">
        <v>1089</v>
      </c>
      <c r="C47" s="100" t="s">
        <v>1083</v>
      </c>
      <c r="D47" s="100" t="s">
        <v>975</v>
      </c>
      <c r="E47" s="101">
        <v>2030</v>
      </c>
      <c r="F47" s="101">
        <v>36.4</v>
      </c>
      <c r="G47" s="102">
        <v>2056.5</v>
      </c>
      <c r="H47" s="103" t="s">
        <v>976</v>
      </c>
      <c r="I47" s="148">
        <v>5655</v>
      </c>
    </row>
    <row r="48" spans="1:9">
      <c r="A48" s="99" t="s">
        <v>883</v>
      </c>
      <c r="B48" s="100" t="s">
        <v>1087</v>
      </c>
      <c r="C48" s="100" t="s">
        <v>1084</v>
      </c>
      <c r="D48" s="100" t="s">
        <v>975</v>
      </c>
      <c r="E48" s="101">
        <v>1980</v>
      </c>
      <c r="F48" s="101">
        <v>3.7</v>
      </c>
      <c r="G48" s="102">
        <v>35.200000000000003</v>
      </c>
      <c r="H48" s="103" t="s">
        <v>976</v>
      </c>
      <c r="I48" s="148">
        <v>939</v>
      </c>
    </row>
    <row r="49" spans="1:9" hidden="1">
      <c r="A49" s="99" t="s">
        <v>884</v>
      </c>
      <c r="B49" s="100" t="s">
        <v>1088</v>
      </c>
      <c r="C49" s="100" t="s">
        <v>1085</v>
      </c>
      <c r="D49" s="100" t="s">
        <v>975</v>
      </c>
      <c r="E49" s="101">
        <v>2020</v>
      </c>
      <c r="F49" s="101">
        <v>25.8</v>
      </c>
      <c r="G49" s="102">
        <v>537.4</v>
      </c>
      <c r="H49" s="103" t="s">
        <v>976</v>
      </c>
      <c r="I49" s="148">
        <v>2081</v>
      </c>
    </row>
    <row r="50" spans="1:9" hidden="1">
      <c r="A50" s="99" t="s">
        <v>885</v>
      </c>
      <c r="B50" s="100" t="s">
        <v>1089</v>
      </c>
      <c r="C50" s="100" t="s">
        <v>1086</v>
      </c>
      <c r="D50" s="100" t="s">
        <v>975</v>
      </c>
      <c r="E50" s="101">
        <v>2030</v>
      </c>
      <c r="F50" s="101">
        <v>36.700000000000003</v>
      </c>
      <c r="G50" s="102">
        <v>994.1</v>
      </c>
      <c r="H50" s="103" t="s">
        <v>976</v>
      </c>
      <c r="I50" s="148">
        <v>2711</v>
      </c>
    </row>
    <row r="51" spans="1:9">
      <c r="A51" s="99" t="s">
        <v>931</v>
      </c>
      <c r="B51" s="100" t="s">
        <v>1087</v>
      </c>
      <c r="C51" s="100" t="s">
        <v>1078</v>
      </c>
      <c r="D51" s="100" t="s">
        <v>975</v>
      </c>
      <c r="E51" s="101">
        <v>1980</v>
      </c>
      <c r="F51" s="101">
        <v>30.2</v>
      </c>
      <c r="G51" s="102">
        <v>62.8</v>
      </c>
      <c r="H51" s="103" t="s">
        <v>976</v>
      </c>
      <c r="I51" s="148">
        <v>208</v>
      </c>
    </row>
    <row r="52" spans="1:9" hidden="1">
      <c r="A52" s="99" t="s">
        <v>932</v>
      </c>
      <c r="B52" s="100" t="s">
        <v>1088</v>
      </c>
      <c r="C52" s="100" t="s">
        <v>1079</v>
      </c>
      <c r="D52" s="100" t="s">
        <v>975</v>
      </c>
      <c r="E52" s="101">
        <v>2020</v>
      </c>
      <c r="F52" s="101">
        <v>61.2</v>
      </c>
      <c r="G52" s="102">
        <v>485.2</v>
      </c>
      <c r="H52" s="103" t="s">
        <v>976</v>
      </c>
      <c r="I52" s="148">
        <v>793</v>
      </c>
    </row>
    <row r="53" spans="1:9" hidden="1">
      <c r="A53" s="99" t="s">
        <v>933</v>
      </c>
      <c r="B53" s="100" t="s">
        <v>1089</v>
      </c>
      <c r="C53" s="100" t="s">
        <v>1080</v>
      </c>
      <c r="D53" s="100" t="s">
        <v>975</v>
      </c>
      <c r="E53" s="101">
        <v>2030</v>
      </c>
      <c r="F53" s="101">
        <v>64.5</v>
      </c>
      <c r="G53" s="102">
        <v>645.79999999999995</v>
      </c>
      <c r="H53" s="103" t="s">
        <v>976</v>
      </c>
      <c r="I53" s="148">
        <v>1002</v>
      </c>
    </row>
    <row r="54" spans="1:9">
      <c r="A54" s="99" t="s">
        <v>898</v>
      </c>
      <c r="B54" s="100" t="s">
        <v>1087</v>
      </c>
      <c r="C54" s="100" t="s">
        <v>1084</v>
      </c>
      <c r="D54" s="100" t="s">
        <v>975</v>
      </c>
      <c r="E54" s="101">
        <v>1980</v>
      </c>
      <c r="F54" s="101">
        <v>5.4</v>
      </c>
      <c r="G54" s="102">
        <v>122.1</v>
      </c>
      <c r="H54" s="103" t="s">
        <v>977</v>
      </c>
      <c r="I54" s="148">
        <v>2244</v>
      </c>
    </row>
    <row r="55" spans="1:9" hidden="1">
      <c r="A55" s="99" t="s">
        <v>899</v>
      </c>
      <c r="B55" s="100" t="s">
        <v>1088</v>
      </c>
      <c r="C55" s="100" t="s">
        <v>1085</v>
      </c>
      <c r="D55" s="100" t="s">
        <v>975</v>
      </c>
      <c r="E55" s="101">
        <v>2020</v>
      </c>
      <c r="F55" s="101">
        <v>15.5</v>
      </c>
      <c r="G55" s="102">
        <v>1011.1</v>
      </c>
      <c r="H55" s="103" t="s">
        <v>976</v>
      </c>
      <c r="I55" s="148">
        <v>6526</v>
      </c>
    </row>
    <row r="56" spans="1:9" hidden="1">
      <c r="A56" s="99" t="s">
        <v>900</v>
      </c>
      <c r="B56" s="100" t="s">
        <v>1089</v>
      </c>
      <c r="C56" s="100" t="s">
        <v>1086</v>
      </c>
      <c r="D56" s="100" t="s">
        <v>975</v>
      </c>
      <c r="E56" s="101">
        <v>2030</v>
      </c>
      <c r="F56" s="101">
        <v>22</v>
      </c>
      <c r="G56" s="102">
        <v>1793.1</v>
      </c>
      <c r="H56" s="103" t="s">
        <v>976</v>
      </c>
      <c r="I56" s="148">
        <v>8163</v>
      </c>
    </row>
    <row r="57" spans="1:9">
      <c r="A57" s="99" t="s">
        <v>934</v>
      </c>
      <c r="B57" s="100" t="s">
        <v>1087</v>
      </c>
      <c r="C57" s="100" t="s">
        <v>1078</v>
      </c>
      <c r="D57" s="100" t="s">
        <v>975</v>
      </c>
      <c r="E57" s="101">
        <v>1980</v>
      </c>
      <c r="F57" s="101">
        <v>30.7</v>
      </c>
      <c r="G57" s="102">
        <v>366.4</v>
      </c>
      <c r="H57" s="103" t="s">
        <v>977</v>
      </c>
      <c r="I57" s="148">
        <v>1192</v>
      </c>
    </row>
    <row r="58" spans="1:9" hidden="1">
      <c r="A58" s="99" t="s">
        <v>935</v>
      </c>
      <c r="B58" s="100" t="s">
        <v>1088</v>
      </c>
      <c r="C58" s="100" t="s">
        <v>1079</v>
      </c>
      <c r="D58" s="100" t="s">
        <v>975</v>
      </c>
      <c r="E58" s="101">
        <v>2020</v>
      </c>
      <c r="F58" s="101">
        <v>60.6</v>
      </c>
      <c r="G58" s="102">
        <v>1455.5</v>
      </c>
      <c r="H58" s="103" t="s">
        <v>976</v>
      </c>
      <c r="I58" s="148">
        <v>2402</v>
      </c>
    </row>
    <row r="59" spans="1:9" hidden="1">
      <c r="A59" s="99" t="s">
        <v>936</v>
      </c>
      <c r="B59" s="100" t="s">
        <v>1089</v>
      </c>
      <c r="C59" s="100" t="s">
        <v>1080</v>
      </c>
      <c r="D59" s="100" t="s">
        <v>975</v>
      </c>
      <c r="E59" s="101">
        <v>2030</v>
      </c>
      <c r="F59" s="101">
        <v>64.2</v>
      </c>
      <c r="G59" s="102">
        <v>2400.4</v>
      </c>
      <c r="H59" s="103" t="s">
        <v>976</v>
      </c>
      <c r="I59" s="148">
        <v>3737</v>
      </c>
    </row>
    <row r="60" spans="1:9">
      <c r="A60" s="99" t="s">
        <v>901</v>
      </c>
      <c r="B60" s="100" t="s">
        <v>1087</v>
      </c>
      <c r="C60" s="100" t="s">
        <v>1075</v>
      </c>
      <c r="D60" s="100" t="s">
        <v>975</v>
      </c>
      <c r="E60" s="101">
        <v>1980</v>
      </c>
      <c r="F60" s="101">
        <v>37.299999999999997</v>
      </c>
      <c r="G60" s="102">
        <v>326.3</v>
      </c>
      <c r="H60" s="103" t="s">
        <v>977</v>
      </c>
      <c r="I60" s="148">
        <v>874</v>
      </c>
    </row>
    <row r="61" spans="1:9" hidden="1">
      <c r="A61" s="99" t="s">
        <v>902</v>
      </c>
      <c r="B61" s="100" t="s">
        <v>1088</v>
      </c>
      <c r="C61" s="100" t="s">
        <v>1076</v>
      </c>
      <c r="D61" s="100" t="s">
        <v>975</v>
      </c>
      <c r="E61" s="101">
        <v>2020</v>
      </c>
      <c r="F61" s="101">
        <v>67.2</v>
      </c>
      <c r="G61" s="102">
        <v>1029.0999999999999</v>
      </c>
      <c r="H61" s="103" t="s">
        <v>976</v>
      </c>
      <c r="I61" s="148">
        <v>1530</v>
      </c>
    </row>
    <row r="62" spans="1:9" hidden="1">
      <c r="A62" s="99" t="s">
        <v>903</v>
      </c>
      <c r="B62" s="100" t="s">
        <v>1089</v>
      </c>
      <c r="C62" s="100" t="s">
        <v>1077</v>
      </c>
      <c r="D62" s="100" t="s">
        <v>975</v>
      </c>
      <c r="E62" s="101">
        <v>2030</v>
      </c>
      <c r="F62" s="101">
        <v>69.400000000000006</v>
      </c>
      <c r="G62" s="102">
        <v>1047.5999999999999</v>
      </c>
      <c r="H62" s="103" t="s">
        <v>976</v>
      </c>
      <c r="I62" s="148">
        <v>1510</v>
      </c>
    </row>
    <row r="63" spans="1:9">
      <c r="A63" s="99" t="s">
        <v>937</v>
      </c>
      <c r="B63" s="100" t="s">
        <v>1087</v>
      </c>
      <c r="C63" s="100" t="s">
        <v>1081</v>
      </c>
      <c r="D63" s="100" t="s">
        <v>975</v>
      </c>
      <c r="E63" s="101">
        <v>1980</v>
      </c>
      <c r="F63" s="101">
        <v>18.5</v>
      </c>
      <c r="G63" s="102">
        <v>22.9</v>
      </c>
      <c r="H63" s="103" t="s">
        <v>976</v>
      </c>
      <c r="I63" s="148">
        <v>124</v>
      </c>
    </row>
    <row r="64" spans="1:9" hidden="1">
      <c r="A64" s="99" t="s">
        <v>938</v>
      </c>
      <c r="B64" s="100" t="s">
        <v>1088</v>
      </c>
      <c r="C64" s="100" t="s">
        <v>1082</v>
      </c>
      <c r="D64" s="100" t="s">
        <v>975</v>
      </c>
      <c r="E64" s="101">
        <v>2020</v>
      </c>
      <c r="F64" s="101">
        <v>51.6</v>
      </c>
      <c r="G64" s="102">
        <v>610.4</v>
      </c>
      <c r="H64" s="103" t="s">
        <v>976</v>
      </c>
      <c r="I64" s="148">
        <v>1184</v>
      </c>
    </row>
    <row r="65" spans="1:12" hidden="1">
      <c r="A65" s="99" t="s">
        <v>939</v>
      </c>
      <c r="B65" s="100" t="s">
        <v>1089</v>
      </c>
      <c r="C65" s="100" t="s">
        <v>1083</v>
      </c>
      <c r="D65" s="100" t="s">
        <v>975</v>
      </c>
      <c r="E65" s="101">
        <v>2030</v>
      </c>
      <c r="F65" s="101">
        <v>57.2</v>
      </c>
      <c r="G65" s="102">
        <v>725.8</v>
      </c>
      <c r="H65" s="103" t="s">
        <v>976</v>
      </c>
      <c r="I65" s="148">
        <v>1269</v>
      </c>
    </row>
    <row r="66" spans="1:12">
      <c r="A66" s="99" t="s">
        <v>940</v>
      </c>
      <c r="B66" s="100" t="s">
        <v>1087</v>
      </c>
      <c r="C66" s="100" t="s">
        <v>1084</v>
      </c>
      <c r="D66" s="100" t="s">
        <v>975</v>
      </c>
      <c r="E66" s="101">
        <v>1980</v>
      </c>
      <c r="F66" s="101">
        <v>3.6</v>
      </c>
      <c r="G66" s="102">
        <v>44.5</v>
      </c>
      <c r="H66" s="103" t="s">
        <v>977</v>
      </c>
      <c r="I66" s="148">
        <v>1239</v>
      </c>
    </row>
    <row r="67" spans="1:12" hidden="1">
      <c r="A67" s="99" t="s">
        <v>941</v>
      </c>
      <c r="B67" s="100" t="s">
        <v>1088</v>
      </c>
      <c r="C67" s="100" t="s">
        <v>1085</v>
      </c>
      <c r="D67" s="100" t="s">
        <v>975</v>
      </c>
      <c r="E67" s="101">
        <v>2020</v>
      </c>
      <c r="F67" s="101">
        <v>42</v>
      </c>
      <c r="G67" s="102">
        <v>1965.1</v>
      </c>
      <c r="H67" s="103" t="s">
        <v>976</v>
      </c>
      <c r="I67" s="148">
        <v>4681</v>
      </c>
    </row>
    <row r="68" spans="1:12" hidden="1">
      <c r="A68" s="99" t="s">
        <v>942</v>
      </c>
      <c r="B68" s="100" t="s">
        <v>1089</v>
      </c>
      <c r="C68" s="100" t="s">
        <v>1086</v>
      </c>
      <c r="D68" s="100" t="s">
        <v>975</v>
      </c>
      <c r="E68" s="101">
        <v>2030</v>
      </c>
      <c r="F68" s="101">
        <v>51.1</v>
      </c>
      <c r="G68" s="102">
        <v>2948.8</v>
      </c>
      <c r="H68" s="103" t="s">
        <v>976</v>
      </c>
      <c r="I68" s="148">
        <v>5774</v>
      </c>
    </row>
    <row r="70" spans="1:12">
      <c r="F70">
        <f>G70*100/I70</f>
        <v>22.879881781718389</v>
      </c>
      <c r="G70">
        <f t="shared" ref="G70" si="0">SUBTOTAL(9, G3:G68)</f>
        <v>5419.1</v>
      </c>
      <c r="I70">
        <f>SUBTOTAL(9, I3:I68)</f>
        <v>23685</v>
      </c>
    </row>
    <row r="73" spans="1:12" ht="35.25" customHeight="1">
      <c r="E73" s="147" t="s">
        <v>19</v>
      </c>
      <c r="F73" s="152" t="s">
        <v>972</v>
      </c>
      <c r="G73" s="152" t="s">
        <v>1090</v>
      </c>
      <c r="H73" s="147"/>
      <c r="I73" s="152" t="s">
        <v>1091</v>
      </c>
    </row>
    <row r="74" spans="1:12">
      <c r="E74">
        <v>1980</v>
      </c>
      <c r="F74">
        <f>G74*100/I74</f>
        <v>4.5073108709472347</v>
      </c>
      <c r="G74" s="150">
        <f>SUMIF('Contraceptive use'!$C$3:$C$68,'Sub-regional profiles'!$A$1&amp;1,'Contraceptive use'!$G$3:$G$68)+SUMIF('Contraceptive use'!$B$3:$B$68,'Sub-regional profiles'!$A$1&amp;1,'Contraceptive use'!$G$3:$G$68)</f>
        <v>212.7</v>
      </c>
      <c r="H74" s="4"/>
      <c r="I74" s="150">
        <f>SUMIF('Contraceptive use'!$C$3:$C$68,'Sub-regional profiles'!$A$1&amp;1,'Contraceptive use'!$I$3:$I$68)+SUMIF('Contraceptive use'!$B$3:$B$68,'Sub-regional profiles'!$A$1&amp;1,'Contraceptive use'!$I$3:$I$68)</f>
        <v>4719</v>
      </c>
    </row>
    <row r="75" spans="1:12">
      <c r="E75">
        <v>2020</v>
      </c>
      <c r="F75">
        <f t="shared" ref="F75:F76" si="1">G75*100/I75</f>
        <v>25.928400618933747</v>
      </c>
      <c r="G75" s="150">
        <f>SUMIF('Contraceptive use'!$C$3:$C$68,'Sub-regional profiles'!$A$1&amp;2,'Contraceptive use'!$G$3:$G$68)+SUMIF('Contraceptive use'!$B$3:$B$68,'Sub-regional profiles'!$A$1&amp;2,'Contraceptive use'!$G$3:$G$68)</f>
        <v>3686.5</v>
      </c>
      <c r="H75" s="4"/>
      <c r="I75" s="150">
        <f>SUMIF('Contraceptive use'!$C$3:$C$68,'Sub-regional profiles'!$A$1&amp;2,'Contraceptive use'!$I$3:$I$68)+SUMIF('Contraceptive use'!$B$3:$B$68,'Sub-regional profiles'!$A$1&amp;2,'Contraceptive use'!$I$3:$I$68)</f>
        <v>14218</v>
      </c>
    </row>
    <row r="76" spans="1:12">
      <c r="E76">
        <v>2030</v>
      </c>
      <c r="F76">
        <f t="shared" si="1"/>
        <v>33.895257361204763</v>
      </c>
      <c r="G76" s="150">
        <f>SUMIF('Contraceptive use'!$C$3:$C$68,'Sub-regional profiles'!$A$1&amp;3,'Contraceptive use'!$G$3:$G$68)+SUMIF('Contraceptive use'!$B$3:$B$68,'Sub-regional profiles'!$A$1&amp;3,'Contraceptive use'!$G$3:$G$68)</f>
        <v>6032</v>
      </c>
      <c r="H76" s="4"/>
      <c r="I76" s="150">
        <f>SUMIF('Contraceptive use'!$C$3:$C$68,'Sub-regional profiles'!$A$1&amp;3,'Contraceptive use'!$I$3:$I$68)+SUMIF('Contraceptive use'!$B$3:$B$68,'Sub-regional profiles'!$A$1&amp;3,'Contraceptive use'!$I$3:$I$68)</f>
        <v>17796</v>
      </c>
      <c r="L76" s="151"/>
    </row>
    <row r="78" spans="1:12">
      <c r="F78" s="57"/>
    </row>
    <row r="79" spans="1:12">
      <c r="F79" s="57"/>
    </row>
    <row r="80" spans="1:12">
      <c r="F80" s="57"/>
    </row>
  </sheetData>
  <autoFilter ref="A2:H68">
    <filterColumn colId="4">
      <filters>
        <filter val="1980"/>
      </filters>
    </filterColumn>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filterMode="1"/>
  <dimension ref="A1:BL134"/>
  <sheetViews>
    <sheetView workbookViewId="0">
      <pane xSplit="1" ySplit="3" topLeftCell="B122" activePane="bottomRight" state="frozen"/>
      <selection pane="topRight" activeCell="B1" sqref="B1"/>
      <selection pane="bottomLeft" activeCell="A4" sqref="A4"/>
      <selection pane="bottomRight" activeCell="AY129" sqref="AY129"/>
    </sheetView>
  </sheetViews>
  <sheetFormatPr defaultRowHeight="15"/>
  <cols>
    <col min="1" max="1" width="17" style="7" customWidth="1"/>
    <col min="2" max="3" width="17" style="3" customWidth="1"/>
    <col min="7" max="7" width="10.42578125" customWidth="1"/>
    <col min="18" max="18" width="9.140625" style="7"/>
    <col min="33" max="33" width="9.140625" style="7"/>
    <col min="48" max="48" width="9.140625" style="7"/>
  </cols>
  <sheetData>
    <row r="1" spans="1:64" s="43" customFormat="1">
      <c r="A1" s="43">
        <v>1</v>
      </c>
      <c r="B1" s="43">
        <v>2</v>
      </c>
      <c r="C1" s="43">
        <v>3</v>
      </c>
      <c r="D1" s="43">
        <v>4</v>
      </c>
      <c r="E1" s="43">
        <v>5</v>
      </c>
      <c r="F1" s="43">
        <v>6</v>
      </c>
      <c r="G1" s="43">
        <v>7</v>
      </c>
      <c r="H1" s="43">
        <v>8</v>
      </c>
      <c r="I1" s="43">
        <v>9</v>
      </c>
      <c r="J1" s="43">
        <v>10</v>
      </c>
      <c r="K1" s="43">
        <v>11</v>
      </c>
      <c r="L1" s="43">
        <v>12</v>
      </c>
      <c r="M1" s="43">
        <v>13</v>
      </c>
      <c r="N1" s="43">
        <v>14</v>
      </c>
      <c r="O1" s="43">
        <v>15</v>
      </c>
      <c r="P1" s="43">
        <v>16</v>
      </c>
      <c r="Q1" s="43">
        <v>17</v>
      </c>
      <c r="R1" s="43">
        <v>18</v>
      </c>
      <c r="S1" s="43">
        <v>19</v>
      </c>
      <c r="T1" s="43">
        <v>20</v>
      </c>
      <c r="U1" s="43">
        <v>21</v>
      </c>
      <c r="V1" s="43">
        <v>22</v>
      </c>
      <c r="W1" s="43">
        <v>23</v>
      </c>
      <c r="X1" s="43">
        <v>24</v>
      </c>
      <c r="Y1" s="43">
        <v>25</v>
      </c>
      <c r="Z1" s="43">
        <v>26</v>
      </c>
      <c r="AA1" s="43">
        <v>27</v>
      </c>
      <c r="AB1" s="43">
        <v>28</v>
      </c>
      <c r="AC1" s="43">
        <v>29</v>
      </c>
      <c r="AD1" s="43">
        <v>30</v>
      </c>
      <c r="AE1" s="43">
        <v>31</v>
      </c>
      <c r="AF1" s="43">
        <v>32</v>
      </c>
      <c r="AG1" s="43">
        <v>33</v>
      </c>
      <c r="AH1" s="43">
        <v>34</v>
      </c>
      <c r="AI1" s="43">
        <v>35</v>
      </c>
      <c r="AJ1" s="43">
        <v>36</v>
      </c>
      <c r="AK1" s="43">
        <v>37</v>
      </c>
      <c r="AL1" s="43">
        <v>38</v>
      </c>
      <c r="AM1" s="43">
        <v>39</v>
      </c>
      <c r="AN1" s="43">
        <v>40</v>
      </c>
      <c r="AO1" s="43">
        <v>41</v>
      </c>
      <c r="AP1" s="43">
        <v>42</v>
      </c>
      <c r="AQ1" s="43">
        <v>43</v>
      </c>
      <c r="AR1" s="43">
        <v>44</v>
      </c>
      <c r="AS1" s="43">
        <v>45</v>
      </c>
      <c r="AT1" s="43">
        <v>46</v>
      </c>
      <c r="AU1" s="43">
        <v>47</v>
      </c>
      <c r="AV1" s="43">
        <v>48</v>
      </c>
      <c r="AW1" s="43">
        <v>49</v>
      </c>
      <c r="AX1" s="43">
        <v>50</v>
      </c>
      <c r="AY1" s="43">
        <v>51</v>
      </c>
      <c r="AZ1" s="43">
        <v>52</v>
      </c>
      <c r="BA1" s="43">
        <v>53</v>
      </c>
      <c r="BB1" s="43">
        <v>54</v>
      </c>
      <c r="BC1" s="43">
        <v>55</v>
      </c>
      <c r="BD1" s="43">
        <v>56</v>
      </c>
      <c r="BE1" s="43">
        <v>57</v>
      </c>
      <c r="BF1" s="43">
        <v>58</v>
      </c>
      <c r="BG1" s="43">
        <v>59</v>
      </c>
      <c r="BH1" s="43">
        <v>60</v>
      </c>
      <c r="BI1" s="43">
        <v>61</v>
      </c>
      <c r="BJ1" s="43">
        <v>62</v>
      </c>
      <c r="BK1" s="43">
        <v>63</v>
      </c>
      <c r="BL1" s="43">
        <v>64</v>
      </c>
    </row>
    <row r="2" spans="1:64">
      <c r="B2" s="7"/>
      <c r="C2" s="7"/>
      <c r="D2" s="37" t="s">
        <v>718</v>
      </c>
      <c r="S2" s="41" t="s">
        <v>719</v>
      </c>
      <c r="AH2" s="41" t="s">
        <v>720</v>
      </c>
      <c r="AW2" s="19" t="s">
        <v>721</v>
      </c>
    </row>
    <row r="3" spans="1:64" ht="24">
      <c r="A3" s="35" t="s">
        <v>717</v>
      </c>
      <c r="B3" s="35" t="s">
        <v>1068</v>
      </c>
      <c r="C3" s="35" t="s">
        <v>1073</v>
      </c>
      <c r="D3" s="34">
        <v>1980</v>
      </c>
      <c r="E3" s="34">
        <v>1985</v>
      </c>
      <c r="F3" s="34">
        <v>1990</v>
      </c>
      <c r="G3" s="34">
        <v>1995</v>
      </c>
      <c r="H3" s="34">
        <v>2000</v>
      </c>
      <c r="I3" s="34">
        <v>2005</v>
      </c>
      <c r="J3" s="34">
        <v>2010</v>
      </c>
      <c r="K3" s="34">
        <v>2015</v>
      </c>
      <c r="L3" s="34">
        <v>2020</v>
      </c>
      <c r="M3" s="34">
        <v>2025</v>
      </c>
      <c r="N3" s="34">
        <v>2030</v>
      </c>
      <c r="O3" s="34">
        <v>2035</v>
      </c>
      <c r="P3" s="34">
        <v>2040</v>
      </c>
      <c r="Q3" s="34">
        <v>2045</v>
      </c>
      <c r="R3" s="34">
        <v>2050</v>
      </c>
      <c r="S3" s="34">
        <v>1980</v>
      </c>
      <c r="T3" s="34">
        <v>1985</v>
      </c>
      <c r="U3" s="34">
        <v>1990</v>
      </c>
      <c r="V3" s="34">
        <v>1995</v>
      </c>
      <c r="W3" s="34">
        <v>2000</v>
      </c>
      <c r="X3" s="34">
        <v>2005</v>
      </c>
      <c r="Y3" s="34">
        <v>2010</v>
      </c>
      <c r="Z3" s="34">
        <v>2015</v>
      </c>
      <c r="AA3" s="34">
        <v>2020</v>
      </c>
      <c r="AB3" s="34">
        <v>2025</v>
      </c>
      <c r="AC3" s="34">
        <v>2030</v>
      </c>
      <c r="AD3" s="34">
        <v>2035</v>
      </c>
      <c r="AE3" s="34">
        <v>2040</v>
      </c>
      <c r="AF3" s="34">
        <v>2045</v>
      </c>
      <c r="AG3" s="34">
        <v>2050</v>
      </c>
      <c r="AH3" s="36">
        <v>1980</v>
      </c>
      <c r="AI3" s="34">
        <v>1985</v>
      </c>
      <c r="AJ3" s="34">
        <v>1990</v>
      </c>
      <c r="AK3" s="34">
        <v>1995</v>
      </c>
      <c r="AL3" s="34">
        <v>2000</v>
      </c>
      <c r="AM3" s="34">
        <v>2005</v>
      </c>
      <c r="AN3" s="34">
        <v>2010</v>
      </c>
      <c r="AO3" s="34">
        <v>2015</v>
      </c>
      <c r="AP3" s="34">
        <v>2020</v>
      </c>
      <c r="AQ3" s="34">
        <v>2025</v>
      </c>
      <c r="AR3" s="34">
        <v>2030</v>
      </c>
      <c r="AS3" s="34">
        <v>2035</v>
      </c>
      <c r="AT3" s="34">
        <v>2040</v>
      </c>
      <c r="AU3" s="34">
        <v>2045</v>
      </c>
      <c r="AV3" s="34">
        <v>2050</v>
      </c>
      <c r="AW3" s="36">
        <v>1980</v>
      </c>
      <c r="AX3" s="34">
        <v>1985</v>
      </c>
      <c r="AY3" s="34">
        <v>1990</v>
      </c>
      <c r="AZ3" s="34">
        <v>1995</v>
      </c>
      <c r="BA3" s="34">
        <v>2000</v>
      </c>
      <c r="BB3" s="34">
        <v>2005</v>
      </c>
      <c r="BC3" s="34">
        <v>2010</v>
      </c>
      <c r="BD3" s="34">
        <v>2015</v>
      </c>
      <c r="BE3" s="34">
        <v>2020</v>
      </c>
      <c r="BF3" s="34">
        <v>2025</v>
      </c>
      <c r="BG3" s="34">
        <v>2030</v>
      </c>
      <c r="BH3" s="34">
        <v>2035</v>
      </c>
      <c r="BI3" s="34">
        <v>2040</v>
      </c>
      <c r="BJ3" s="34">
        <v>2045</v>
      </c>
      <c r="BK3" s="34">
        <v>2050</v>
      </c>
      <c r="BL3" s="34" t="s">
        <v>1030</v>
      </c>
    </row>
    <row r="4" spans="1:64" hidden="1">
      <c r="A4" s="37" t="s">
        <v>712</v>
      </c>
      <c r="B4" s="140"/>
      <c r="C4" s="140"/>
      <c r="D4" s="39">
        <v>128615.95400000001</v>
      </c>
      <c r="E4" s="39">
        <v>160721.94700000001</v>
      </c>
      <c r="F4" s="39">
        <v>200111.29599999997</v>
      </c>
      <c r="G4" s="39">
        <v>241824.18400000001</v>
      </c>
      <c r="H4" s="39">
        <v>285997.61199999996</v>
      </c>
      <c r="I4" s="39">
        <v>341033.592</v>
      </c>
      <c r="J4" s="39">
        <v>408587.04499999993</v>
      </c>
      <c r="K4" s="39">
        <v>491531.09200000006</v>
      </c>
      <c r="L4" s="39">
        <v>587737.79300000006</v>
      </c>
      <c r="M4" s="39">
        <v>698148.94299999997</v>
      </c>
      <c r="N4" s="39">
        <v>824013.80099999998</v>
      </c>
      <c r="O4" s="39">
        <v>966329.88500000001</v>
      </c>
      <c r="P4" s="39">
        <v>1125161.5150000001</v>
      </c>
      <c r="Q4" s="39">
        <v>1299953.2489999998</v>
      </c>
      <c r="R4" s="40">
        <v>1488920.0449999999</v>
      </c>
      <c r="S4" s="39">
        <v>351396.255</v>
      </c>
      <c r="T4" s="39">
        <v>392074.28099999996</v>
      </c>
      <c r="U4" s="39">
        <v>434455.74800000002</v>
      </c>
      <c r="V4" s="39">
        <v>481097.777</v>
      </c>
      <c r="W4" s="39">
        <v>531568.39200000011</v>
      </c>
      <c r="X4" s="39">
        <v>583724.11600000015</v>
      </c>
      <c r="Y4" s="39">
        <v>640859.29900000012</v>
      </c>
      <c r="Z4" s="39">
        <v>702838.81599999999</v>
      </c>
      <c r="AA4" s="39">
        <v>764884.39599999995</v>
      </c>
      <c r="AB4" s="39">
        <v>824101.14999999991</v>
      </c>
      <c r="AC4" s="39">
        <v>879523.70299999975</v>
      </c>
      <c r="AD4" s="39">
        <v>930373.81199999992</v>
      </c>
      <c r="AE4" s="39">
        <v>975140.21600000001</v>
      </c>
      <c r="AF4" s="39">
        <v>1011608.0770000005</v>
      </c>
      <c r="AG4" s="40">
        <v>1038636.716</v>
      </c>
      <c r="AH4" s="39">
        <v>480012.20900000003</v>
      </c>
      <c r="AI4" s="39">
        <v>552796.228</v>
      </c>
      <c r="AJ4" s="39">
        <v>634567.04399999999</v>
      </c>
      <c r="AK4" s="39">
        <v>722921.96100000001</v>
      </c>
      <c r="AL4" s="39">
        <v>817566.00400000007</v>
      </c>
      <c r="AM4" s="39">
        <v>924757.7080000001</v>
      </c>
      <c r="AN4" s="39">
        <v>1049446.344</v>
      </c>
      <c r="AO4" s="39">
        <v>1194369.9080000001</v>
      </c>
      <c r="AP4" s="39">
        <v>1352622.189</v>
      </c>
      <c r="AQ4" s="39">
        <v>1522250.0929999999</v>
      </c>
      <c r="AR4" s="39">
        <v>1703537.5039999997</v>
      </c>
      <c r="AS4" s="39">
        <v>1896703.6969999999</v>
      </c>
      <c r="AT4" s="39">
        <v>2100301.7310000001</v>
      </c>
      <c r="AU4" s="39">
        <v>2311561.3260000004</v>
      </c>
      <c r="AV4" s="40">
        <v>2527556.7609999999</v>
      </c>
      <c r="AW4" s="42">
        <v>26.794308892255696</v>
      </c>
      <c r="AX4" s="42">
        <v>29.074356672346909</v>
      </c>
      <c r="AY4" s="42">
        <v>31.535091192034859</v>
      </c>
      <c r="AZ4" s="42">
        <v>33.45093897348071</v>
      </c>
      <c r="BA4" s="42">
        <v>34.981592996863398</v>
      </c>
      <c r="BB4" s="42">
        <v>36.878156196995974</v>
      </c>
      <c r="BC4" s="42">
        <v>38.93358124843779</v>
      </c>
      <c r="BD4" s="42">
        <v>41.154008377779725</v>
      </c>
      <c r="BE4" s="42">
        <v>43.451733808574986</v>
      </c>
      <c r="BF4" s="42">
        <v>45.862959457871419</v>
      </c>
      <c r="BG4" s="42">
        <v>48.370746113024829</v>
      </c>
      <c r="BH4" s="42">
        <v>50.947856880778787</v>
      </c>
      <c r="BI4" s="42">
        <v>53.571422543383129</v>
      </c>
      <c r="BJ4" s="42">
        <v>56.237021894179229</v>
      </c>
      <c r="BK4" s="42">
        <v>58.907482038540849</v>
      </c>
      <c r="BL4" t="e">
        <f>COUNTIF(#REF!, WUP!A4)</f>
        <v>#REF!</v>
      </c>
    </row>
    <row r="5" spans="1:64" hidden="1">
      <c r="A5" s="37" t="s">
        <v>27</v>
      </c>
      <c r="B5" s="140"/>
      <c r="C5" s="140"/>
      <c r="D5" s="39">
        <v>21478.562000000005</v>
      </c>
      <c r="E5" s="39">
        <v>27720.992000000002</v>
      </c>
      <c r="F5" s="39">
        <v>35850.678000000007</v>
      </c>
      <c r="G5" s="39">
        <v>44589.205000000002</v>
      </c>
      <c r="H5" s="39">
        <v>54950.508000000002</v>
      </c>
      <c r="I5" s="39">
        <v>67684.203999999998</v>
      </c>
      <c r="J5" s="39">
        <v>84503.528999999995</v>
      </c>
      <c r="K5" s="39">
        <v>106095.60400000001</v>
      </c>
      <c r="L5" s="39">
        <v>132520.36400000003</v>
      </c>
      <c r="M5" s="39">
        <v>164482.084</v>
      </c>
      <c r="N5" s="39">
        <v>202579.19399999999</v>
      </c>
      <c r="O5" s="39">
        <v>247131.19700000001</v>
      </c>
      <c r="P5" s="39">
        <v>298002.53700000001</v>
      </c>
      <c r="Q5" s="39">
        <v>355029.93699999998</v>
      </c>
      <c r="R5" s="40">
        <v>418216.58900000004</v>
      </c>
      <c r="S5" s="39">
        <v>126040.32800000001</v>
      </c>
      <c r="T5" s="39">
        <v>143402.08799999996</v>
      </c>
      <c r="U5" s="39">
        <v>162795.25899999999</v>
      </c>
      <c r="V5" s="39">
        <v>181431.82900000003</v>
      </c>
      <c r="W5" s="39">
        <v>206163.38199999998</v>
      </c>
      <c r="X5" s="39">
        <v>232915.50200000001</v>
      </c>
      <c r="Y5" s="39">
        <v>262483.96900000004</v>
      </c>
      <c r="Z5" s="39">
        <v>293362.42200000002</v>
      </c>
      <c r="AA5" s="39">
        <v>324919.31599999999</v>
      </c>
      <c r="AB5" s="39">
        <v>355649.19199999992</v>
      </c>
      <c r="AC5" s="39">
        <v>384750.90199999989</v>
      </c>
      <c r="AD5" s="39">
        <v>411389.33099999983</v>
      </c>
      <c r="AE5" s="39">
        <v>434903.84000000008</v>
      </c>
      <c r="AF5" s="39">
        <v>454698.92800000001</v>
      </c>
      <c r="AG5" s="40">
        <v>469911.97300000011</v>
      </c>
      <c r="AH5" s="39">
        <v>147518.89000000001</v>
      </c>
      <c r="AI5" s="39">
        <v>171123.08</v>
      </c>
      <c r="AJ5" s="39">
        <v>198645.93700000001</v>
      </c>
      <c r="AK5" s="39">
        <v>226021.03400000001</v>
      </c>
      <c r="AL5" s="39">
        <v>261113.88999999998</v>
      </c>
      <c r="AM5" s="39">
        <v>300599.70600000006</v>
      </c>
      <c r="AN5" s="39">
        <v>346987.49800000002</v>
      </c>
      <c r="AO5" s="39">
        <v>399458.02599999995</v>
      </c>
      <c r="AP5" s="39">
        <v>457439.68000000005</v>
      </c>
      <c r="AQ5" s="39">
        <v>520131.27599999995</v>
      </c>
      <c r="AR5" s="39">
        <v>587330.0959999999</v>
      </c>
      <c r="AS5" s="39">
        <v>658520.52799999993</v>
      </c>
      <c r="AT5" s="39">
        <v>732906.37700000009</v>
      </c>
      <c r="AU5" s="39">
        <v>809728.86500000011</v>
      </c>
      <c r="AV5" s="40">
        <v>888128.56200000015</v>
      </c>
      <c r="AW5" s="42">
        <v>14.559872298388365</v>
      </c>
      <c r="AX5" s="42">
        <v>16.199446620526</v>
      </c>
      <c r="AY5" s="42">
        <v>18.047526438962606</v>
      </c>
      <c r="AZ5" s="42">
        <v>19.727900634239198</v>
      </c>
      <c r="BA5" s="42">
        <v>21.044651435433025</v>
      </c>
      <c r="BB5" s="42">
        <v>22.516390618159818</v>
      </c>
      <c r="BC5" s="42">
        <v>24.35347944438044</v>
      </c>
      <c r="BD5" s="42">
        <v>26.559887921741232</v>
      </c>
      <c r="BE5" s="42">
        <v>28.970019391409163</v>
      </c>
      <c r="BF5" s="42">
        <v>31.623186604913951</v>
      </c>
      <c r="BG5" s="42">
        <v>34.491539830780276</v>
      </c>
      <c r="BH5" s="42">
        <v>37.528244981301491</v>
      </c>
      <c r="BI5" s="42">
        <v>40.660382601637529</v>
      </c>
      <c r="BJ5" s="42">
        <v>43.845533035308058</v>
      </c>
      <c r="BK5" s="42">
        <v>47.089645226385592</v>
      </c>
      <c r="BL5" t="e">
        <f>COUNTIF(#REF!, WUP!A5)</f>
        <v>#REF!</v>
      </c>
    </row>
    <row r="6" spans="1:64" hidden="1">
      <c r="A6" s="38" t="s">
        <v>28</v>
      </c>
      <c r="B6" s="141"/>
      <c r="C6" s="141"/>
      <c r="D6" s="39">
        <v>178.649</v>
      </c>
      <c r="E6" s="39">
        <v>245.51400000000001</v>
      </c>
      <c r="F6" s="39">
        <v>339.60899999999998</v>
      </c>
      <c r="G6" s="39">
        <v>429.9</v>
      </c>
      <c r="H6" s="39">
        <v>527.81899999999996</v>
      </c>
      <c r="I6" s="39">
        <v>695.94</v>
      </c>
      <c r="J6" s="39">
        <v>932.971</v>
      </c>
      <c r="K6" s="39">
        <v>1231.9110000000001</v>
      </c>
      <c r="L6" s="39">
        <v>1636.586</v>
      </c>
      <c r="M6" s="39">
        <v>2146.694</v>
      </c>
      <c r="N6" s="39">
        <v>2780.2420000000002</v>
      </c>
      <c r="O6" s="39">
        <v>3568.6559999999999</v>
      </c>
      <c r="P6" s="39">
        <v>4548.9589999999998</v>
      </c>
      <c r="Q6" s="39">
        <v>5749.5450000000001</v>
      </c>
      <c r="R6" s="40">
        <v>7182.692</v>
      </c>
      <c r="S6" s="39">
        <v>3938.1680000000001</v>
      </c>
      <c r="T6" s="39">
        <v>4456.5519999999997</v>
      </c>
      <c r="U6" s="39">
        <v>5075.8059999999996</v>
      </c>
      <c r="V6" s="39">
        <v>5532.1580000000004</v>
      </c>
      <c r="W6" s="39">
        <v>5872.8869999999997</v>
      </c>
      <c r="X6" s="39">
        <v>6727.3490000000002</v>
      </c>
      <c r="Y6" s="39">
        <v>7833.9589999999998</v>
      </c>
      <c r="Z6" s="39">
        <v>8967.3590000000004</v>
      </c>
      <c r="AA6" s="39">
        <v>10302.641</v>
      </c>
      <c r="AB6" s="39">
        <v>11663.312</v>
      </c>
      <c r="AC6" s="39">
        <v>13018.607</v>
      </c>
      <c r="AD6" s="39">
        <v>14401.539000000001</v>
      </c>
      <c r="AE6" s="39">
        <v>15828.117</v>
      </c>
      <c r="AF6" s="39">
        <v>17248.993999999999</v>
      </c>
      <c r="AG6" s="40">
        <v>18579.351999999999</v>
      </c>
      <c r="AH6" s="39">
        <v>4116.817</v>
      </c>
      <c r="AI6" s="39">
        <v>4702.0659999999998</v>
      </c>
      <c r="AJ6" s="39">
        <v>5415.415</v>
      </c>
      <c r="AK6" s="39">
        <v>5962.058</v>
      </c>
      <c r="AL6" s="39">
        <v>6400.7060000000001</v>
      </c>
      <c r="AM6" s="39">
        <v>7423.2889999999998</v>
      </c>
      <c r="AN6" s="39">
        <v>8766.93</v>
      </c>
      <c r="AO6" s="39">
        <v>10199.27</v>
      </c>
      <c r="AP6" s="39">
        <v>11939.227000000001</v>
      </c>
      <c r="AQ6" s="39">
        <v>13810.005999999999</v>
      </c>
      <c r="AR6" s="39">
        <v>15798.849</v>
      </c>
      <c r="AS6" s="39">
        <v>17970.195</v>
      </c>
      <c r="AT6" s="39">
        <v>20377.076000000001</v>
      </c>
      <c r="AU6" s="39">
        <v>22998.539000000001</v>
      </c>
      <c r="AV6" s="40">
        <v>25762.044000000002</v>
      </c>
      <c r="AW6" s="42">
        <v>4.3390000000000004</v>
      </c>
      <c r="AX6" s="42">
        <v>5.2210000000000001</v>
      </c>
      <c r="AY6" s="42">
        <v>6.2709999999999999</v>
      </c>
      <c r="AZ6" s="42">
        <v>7.2110000000000003</v>
      </c>
      <c r="BA6" s="42">
        <v>8.2460000000000004</v>
      </c>
      <c r="BB6" s="42">
        <v>9.375</v>
      </c>
      <c r="BC6" s="42">
        <v>10.641999999999999</v>
      </c>
      <c r="BD6" s="42">
        <v>12.077999999999999</v>
      </c>
      <c r="BE6" s="42">
        <v>13.708</v>
      </c>
      <c r="BF6" s="42">
        <v>15.544</v>
      </c>
      <c r="BG6" s="42">
        <v>17.597999999999999</v>
      </c>
      <c r="BH6" s="42">
        <v>19.859000000000002</v>
      </c>
      <c r="BI6" s="42">
        <v>22.324000000000002</v>
      </c>
      <c r="BJ6" s="42">
        <v>25</v>
      </c>
      <c r="BK6" s="42">
        <v>27.881</v>
      </c>
      <c r="BL6" t="e">
        <f>COUNTIF(#REF!, WUP!A6)</f>
        <v>#REF!</v>
      </c>
    </row>
    <row r="7" spans="1:64">
      <c r="A7" s="38" t="s">
        <v>80</v>
      </c>
      <c r="B7" s="141" t="s">
        <v>1030</v>
      </c>
      <c r="C7" s="141" t="s">
        <v>1026</v>
      </c>
      <c r="D7" s="39">
        <v>8419.9840000000004</v>
      </c>
      <c r="E7" s="39">
        <v>10824.4</v>
      </c>
      <c r="F7" s="39">
        <v>13496.502</v>
      </c>
      <c r="G7" s="39">
        <v>16185.664000000001</v>
      </c>
      <c r="H7" s="39">
        <v>18684.812999999998</v>
      </c>
      <c r="I7" s="39">
        <v>21247.946</v>
      </c>
      <c r="J7" s="39">
        <v>24393.696</v>
      </c>
      <c r="K7" s="39">
        <v>28248.246999999999</v>
      </c>
      <c r="L7" s="39">
        <v>31950.91</v>
      </c>
      <c r="M7" s="39">
        <v>35291.972999999998</v>
      </c>
      <c r="N7" s="39">
        <v>38231.625</v>
      </c>
      <c r="O7" s="39">
        <v>40881.593000000001</v>
      </c>
      <c r="P7" s="39">
        <v>43466.951999999997</v>
      </c>
      <c r="Q7" s="39">
        <v>46053.277000000002</v>
      </c>
      <c r="R7" s="40">
        <v>48531.498</v>
      </c>
      <c r="S7" s="39">
        <v>10917.731</v>
      </c>
      <c r="T7" s="39">
        <v>11741.504999999999</v>
      </c>
      <c r="U7" s="39">
        <v>12415.865</v>
      </c>
      <c r="V7" s="39">
        <v>12718.634</v>
      </c>
      <c r="W7" s="39">
        <v>12498.847</v>
      </c>
      <c r="X7" s="39">
        <v>12040.491</v>
      </c>
      <c r="Y7" s="39">
        <v>11723.941000000001</v>
      </c>
      <c r="Z7" s="39">
        <v>11623.281000000001</v>
      </c>
      <c r="AA7" s="39">
        <v>11382.344999999999</v>
      </c>
      <c r="AB7" s="39">
        <v>11015.67</v>
      </c>
      <c r="AC7" s="39">
        <v>10590.338</v>
      </c>
      <c r="AD7" s="39">
        <v>10188.808000000001</v>
      </c>
      <c r="AE7" s="39">
        <v>9782.0450000000001</v>
      </c>
      <c r="AF7" s="39">
        <v>9358.4920000000002</v>
      </c>
      <c r="AG7" s="40">
        <v>8905.2049999999999</v>
      </c>
      <c r="AH7" s="39">
        <v>19337.715</v>
      </c>
      <c r="AI7" s="39">
        <v>22565.904999999999</v>
      </c>
      <c r="AJ7" s="39">
        <v>25912.366999999998</v>
      </c>
      <c r="AK7" s="39">
        <v>28904.297999999999</v>
      </c>
      <c r="AL7" s="39">
        <v>31183.66</v>
      </c>
      <c r="AM7" s="39">
        <v>33288.436999999998</v>
      </c>
      <c r="AN7" s="39">
        <v>36117.637000000002</v>
      </c>
      <c r="AO7" s="39">
        <v>39871.527999999998</v>
      </c>
      <c r="AP7" s="39">
        <v>43333.254999999997</v>
      </c>
      <c r="AQ7" s="39">
        <v>46307.642999999996</v>
      </c>
      <c r="AR7" s="39">
        <v>48821.963000000003</v>
      </c>
      <c r="AS7" s="39">
        <v>51070.400999999998</v>
      </c>
      <c r="AT7" s="39">
        <v>53248.997000000003</v>
      </c>
      <c r="AU7" s="39">
        <v>55411.769</v>
      </c>
      <c r="AV7" s="40">
        <v>57436.703000000001</v>
      </c>
      <c r="AW7" s="42">
        <v>43.542000000000002</v>
      </c>
      <c r="AX7" s="42">
        <v>47.968000000000004</v>
      </c>
      <c r="AY7" s="42">
        <v>52.085000000000001</v>
      </c>
      <c r="AZ7" s="42">
        <v>55.997</v>
      </c>
      <c r="BA7" s="42">
        <v>59.918999999999997</v>
      </c>
      <c r="BB7" s="42">
        <v>63.83</v>
      </c>
      <c r="BC7" s="42">
        <v>67.540000000000006</v>
      </c>
      <c r="BD7" s="42">
        <v>70.847999999999999</v>
      </c>
      <c r="BE7" s="42">
        <v>73.733000000000004</v>
      </c>
      <c r="BF7" s="42">
        <v>76.212000000000003</v>
      </c>
      <c r="BG7" s="42">
        <v>78.308000000000007</v>
      </c>
      <c r="BH7" s="42">
        <v>80.049000000000007</v>
      </c>
      <c r="BI7" s="42">
        <v>81.63</v>
      </c>
      <c r="BJ7" s="42">
        <v>83.111000000000004</v>
      </c>
      <c r="BK7" s="42">
        <v>84.495999999999995</v>
      </c>
      <c r="BL7" t="e">
        <f>COUNTIF(#REF!, WUP!A37)</f>
        <v>#REF!</v>
      </c>
    </row>
    <row r="8" spans="1:64">
      <c r="A8" s="38" t="s">
        <v>89</v>
      </c>
      <c r="B8" s="141" t="s">
        <v>1030</v>
      </c>
      <c r="C8" s="141" t="s">
        <v>1028</v>
      </c>
      <c r="D8" s="39">
        <v>309.86799999999999</v>
      </c>
      <c r="E8" s="39">
        <v>365.55399999999997</v>
      </c>
      <c r="F8" s="39">
        <v>437.11500000000001</v>
      </c>
      <c r="G8" s="39">
        <v>498.245</v>
      </c>
      <c r="H8" s="39">
        <v>587.33600000000001</v>
      </c>
      <c r="I8" s="39">
        <v>786.221</v>
      </c>
      <c r="J8" s="39">
        <v>1099.8219999999999</v>
      </c>
      <c r="K8" s="39">
        <v>1220.943</v>
      </c>
      <c r="L8" s="39">
        <v>1519.595</v>
      </c>
      <c r="M8" s="39">
        <v>1678.6489999999999</v>
      </c>
      <c r="N8" s="39">
        <v>1828.4949999999999</v>
      </c>
      <c r="O8" s="39">
        <v>1941.261</v>
      </c>
      <c r="P8" s="39">
        <v>2030.932</v>
      </c>
      <c r="Q8" s="39">
        <v>2105.8789999999999</v>
      </c>
      <c r="R8" s="40">
        <v>2168.9140000000002</v>
      </c>
      <c r="S8" s="39">
        <v>50.02</v>
      </c>
      <c r="T8" s="39">
        <v>53.875999999999998</v>
      </c>
      <c r="U8" s="39">
        <v>58.816000000000003</v>
      </c>
      <c r="V8" s="39">
        <v>65.453999999999994</v>
      </c>
      <c r="W8" s="39">
        <v>77.278000000000006</v>
      </c>
      <c r="X8" s="39">
        <v>102.947</v>
      </c>
      <c r="Y8" s="39">
        <v>141.04</v>
      </c>
      <c r="Z8" s="39">
        <v>150.91200000000001</v>
      </c>
      <c r="AA8" s="39">
        <v>178.17</v>
      </c>
      <c r="AB8" s="39">
        <v>183.75399999999999</v>
      </c>
      <c r="AC8" s="39">
        <v>184.64</v>
      </c>
      <c r="AD8" s="39">
        <v>180.71600000000001</v>
      </c>
      <c r="AE8" s="39">
        <v>174.29499999999999</v>
      </c>
      <c r="AF8" s="39">
        <v>166.61099999999999</v>
      </c>
      <c r="AG8" s="40">
        <v>158.19399999999999</v>
      </c>
      <c r="AH8" s="39">
        <v>359.88799999999998</v>
      </c>
      <c r="AI8" s="39">
        <v>419.43</v>
      </c>
      <c r="AJ8" s="39">
        <v>495.93099999999998</v>
      </c>
      <c r="AK8" s="39">
        <v>563.69899999999996</v>
      </c>
      <c r="AL8" s="39">
        <v>664.61400000000003</v>
      </c>
      <c r="AM8" s="39">
        <v>889.16800000000001</v>
      </c>
      <c r="AN8" s="39">
        <v>1240.8620000000001</v>
      </c>
      <c r="AO8" s="39">
        <v>1371.855</v>
      </c>
      <c r="AP8" s="39">
        <v>1697.7650000000001</v>
      </c>
      <c r="AQ8" s="39">
        <v>1862.403</v>
      </c>
      <c r="AR8" s="39">
        <v>2013.135</v>
      </c>
      <c r="AS8" s="39">
        <v>2121.9769999999999</v>
      </c>
      <c r="AT8" s="39">
        <v>2205.2269999999999</v>
      </c>
      <c r="AU8" s="39">
        <v>2272.4899999999998</v>
      </c>
      <c r="AV8" s="40">
        <v>2327.1080000000002</v>
      </c>
      <c r="AW8" s="42">
        <v>86.100999999999999</v>
      </c>
      <c r="AX8" s="42">
        <v>87.155000000000001</v>
      </c>
      <c r="AY8" s="42">
        <v>88.14</v>
      </c>
      <c r="AZ8" s="42">
        <v>88.388000000000005</v>
      </c>
      <c r="BA8" s="42">
        <v>88.372</v>
      </c>
      <c r="BB8" s="42">
        <v>88.421999999999997</v>
      </c>
      <c r="BC8" s="42">
        <v>88.634</v>
      </c>
      <c r="BD8" s="42">
        <v>88.998999999999995</v>
      </c>
      <c r="BE8" s="42">
        <v>89.506</v>
      </c>
      <c r="BF8" s="42">
        <v>90.132999999999996</v>
      </c>
      <c r="BG8" s="42">
        <v>90.828000000000003</v>
      </c>
      <c r="BH8" s="42">
        <v>91.483999999999995</v>
      </c>
      <c r="BI8" s="42">
        <v>92.096000000000004</v>
      </c>
      <c r="BJ8" s="42">
        <v>92.668000000000006</v>
      </c>
      <c r="BK8" s="42">
        <v>93.201999999999998</v>
      </c>
      <c r="BL8" t="e">
        <f>COUNTIF(#REF!, WUP!A110)</f>
        <v>#REF!</v>
      </c>
    </row>
    <row r="9" spans="1:64" hidden="1">
      <c r="A9" s="38" t="s">
        <v>31</v>
      </c>
      <c r="B9" s="141"/>
      <c r="C9" s="141"/>
      <c r="D9" s="39">
        <v>343.28899999999999</v>
      </c>
      <c r="E9" s="39">
        <v>433.81599999999997</v>
      </c>
      <c r="F9" s="39">
        <v>588.57600000000002</v>
      </c>
      <c r="G9" s="39">
        <v>695.721</v>
      </c>
      <c r="H9" s="39">
        <v>902.05399999999997</v>
      </c>
      <c r="I9" s="39">
        <v>1234.3230000000001</v>
      </c>
      <c r="J9" s="39">
        <v>1544.4849999999999</v>
      </c>
      <c r="K9" s="39">
        <v>1851.8510000000001</v>
      </c>
      <c r="L9" s="39">
        <v>2246.038</v>
      </c>
      <c r="M9" s="39">
        <v>2698.752</v>
      </c>
      <c r="N9" s="39">
        <v>3210.1320000000001</v>
      </c>
      <c r="O9" s="39">
        <v>3781.931</v>
      </c>
      <c r="P9" s="39">
        <v>4406.9170000000004</v>
      </c>
      <c r="Q9" s="39">
        <v>5076.7340000000004</v>
      </c>
      <c r="R9" s="40">
        <v>5776.366</v>
      </c>
      <c r="S9" s="39">
        <v>2042.251</v>
      </c>
      <c r="T9" s="39">
        <v>2319.335</v>
      </c>
      <c r="U9" s="39">
        <v>2524.7350000000001</v>
      </c>
      <c r="V9" s="39">
        <v>2394.4380000000001</v>
      </c>
      <c r="W9" s="39">
        <v>2490.7469999999998</v>
      </c>
      <c r="X9" s="39">
        <v>2734.6840000000002</v>
      </c>
      <c r="Y9" s="39">
        <v>2846.355</v>
      </c>
      <c r="Z9" s="39">
        <v>2995.125</v>
      </c>
      <c r="AA9" s="39">
        <v>3186.1779999999999</v>
      </c>
      <c r="AB9" s="39">
        <v>3358.1280000000002</v>
      </c>
      <c r="AC9" s="39">
        <v>3507.5549999999998</v>
      </c>
      <c r="AD9" s="39">
        <v>3638.8739999999998</v>
      </c>
      <c r="AE9" s="39">
        <v>3745.623</v>
      </c>
      <c r="AF9" s="39">
        <v>3811.2539999999999</v>
      </c>
      <c r="AG9" s="40">
        <v>3830.2979999999998</v>
      </c>
      <c r="AH9" s="39">
        <v>2385.54</v>
      </c>
      <c r="AI9" s="39">
        <v>2753.1509999999998</v>
      </c>
      <c r="AJ9" s="39">
        <v>3113.3110000000001</v>
      </c>
      <c r="AK9" s="39">
        <v>3090.1590000000001</v>
      </c>
      <c r="AL9" s="39">
        <v>3392.8009999999999</v>
      </c>
      <c r="AM9" s="39">
        <v>3969.0070000000001</v>
      </c>
      <c r="AN9" s="39">
        <v>4390.84</v>
      </c>
      <c r="AO9" s="39">
        <v>4846.9759999999997</v>
      </c>
      <c r="AP9" s="39">
        <v>5432.2160000000003</v>
      </c>
      <c r="AQ9" s="39">
        <v>6056.88</v>
      </c>
      <c r="AR9" s="39">
        <v>6717.6869999999999</v>
      </c>
      <c r="AS9" s="39">
        <v>7420.8050000000003</v>
      </c>
      <c r="AT9" s="39">
        <v>8152.54</v>
      </c>
      <c r="AU9" s="39">
        <v>8887.9879999999994</v>
      </c>
      <c r="AV9" s="40">
        <v>9606.6640000000007</v>
      </c>
      <c r="AW9" s="42">
        <v>14.39</v>
      </c>
      <c r="AX9" s="42">
        <v>15.757</v>
      </c>
      <c r="AY9" s="42">
        <v>18.905000000000001</v>
      </c>
      <c r="AZ9" s="42">
        <v>22.513999999999999</v>
      </c>
      <c r="BA9" s="42">
        <v>26.587</v>
      </c>
      <c r="BB9" s="42">
        <v>31.099</v>
      </c>
      <c r="BC9" s="42">
        <v>35.174999999999997</v>
      </c>
      <c r="BD9" s="42">
        <v>38.206000000000003</v>
      </c>
      <c r="BE9" s="42">
        <v>41.347000000000001</v>
      </c>
      <c r="BF9" s="42">
        <v>44.557000000000002</v>
      </c>
      <c r="BG9" s="42">
        <v>47.786000000000001</v>
      </c>
      <c r="BH9" s="42">
        <v>50.963999999999999</v>
      </c>
      <c r="BI9" s="42">
        <v>54.055999999999997</v>
      </c>
      <c r="BJ9" s="42">
        <v>57.119</v>
      </c>
      <c r="BK9" s="42">
        <v>60.128999999999998</v>
      </c>
      <c r="BL9" t="e">
        <f>COUNTIF(#REF!, WUP!A9)</f>
        <v>#REF!</v>
      </c>
    </row>
    <row r="10" spans="1:64" hidden="1">
      <c r="A10" s="38" t="s">
        <v>32</v>
      </c>
      <c r="B10" s="141"/>
      <c r="C10" s="141"/>
      <c r="D10" s="39">
        <v>3671.221</v>
      </c>
      <c r="E10" s="39">
        <v>4673.05</v>
      </c>
      <c r="F10" s="39">
        <v>6069.0479999999998</v>
      </c>
      <c r="G10" s="39">
        <v>7924.4830000000002</v>
      </c>
      <c r="H10" s="39">
        <v>9807.2890000000007</v>
      </c>
      <c r="I10" s="39">
        <v>12046.373</v>
      </c>
      <c r="J10" s="39">
        <v>15189.14</v>
      </c>
      <c r="K10" s="39">
        <v>19403.087</v>
      </c>
      <c r="L10" s="39">
        <v>24463.422999999999</v>
      </c>
      <c r="M10" s="39">
        <v>30487.323</v>
      </c>
      <c r="N10" s="39">
        <v>37495.72</v>
      </c>
      <c r="O10" s="39">
        <v>45488.076999999997</v>
      </c>
      <c r="P10" s="39">
        <v>54394.212</v>
      </c>
      <c r="Q10" s="39">
        <v>64087.447</v>
      </c>
      <c r="R10" s="40">
        <v>74536.815000000002</v>
      </c>
      <c r="S10" s="39">
        <v>31593.677</v>
      </c>
      <c r="T10" s="39">
        <v>36127.292999999998</v>
      </c>
      <c r="U10" s="39">
        <v>42017.468000000001</v>
      </c>
      <c r="V10" s="39">
        <v>49385.396999999997</v>
      </c>
      <c r="W10" s="39">
        <v>56730.042000000001</v>
      </c>
      <c r="X10" s="39">
        <v>64680.71</v>
      </c>
      <c r="Y10" s="39">
        <v>72513.53</v>
      </c>
      <c r="Z10" s="39">
        <v>80469.945999999996</v>
      </c>
      <c r="AA10" s="39">
        <v>88295.646999999997</v>
      </c>
      <c r="AB10" s="39">
        <v>95633.358999999997</v>
      </c>
      <c r="AC10" s="39">
        <v>102124.458</v>
      </c>
      <c r="AD10" s="39">
        <v>107547.947</v>
      </c>
      <c r="AE10" s="39">
        <v>111745.181</v>
      </c>
      <c r="AF10" s="39">
        <v>114730.192</v>
      </c>
      <c r="AG10" s="40">
        <v>116332.817</v>
      </c>
      <c r="AH10" s="39">
        <v>35264.898000000001</v>
      </c>
      <c r="AI10" s="39">
        <v>40800.343000000001</v>
      </c>
      <c r="AJ10" s="39">
        <v>48086.516000000003</v>
      </c>
      <c r="AK10" s="39">
        <v>57309.88</v>
      </c>
      <c r="AL10" s="39">
        <v>66537.331000000006</v>
      </c>
      <c r="AM10" s="39">
        <v>76727.082999999999</v>
      </c>
      <c r="AN10" s="39">
        <v>87702.67</v>
      </c>
      <c r="AO10" s="39">
        <v>99873.032999999996</v>
      </c>
      <c r="AP10" s="39">
        <v>112759.07</v>
      </c>
      <c r="AQ10" s="39">
        <v>126120.682</v>
      </c>
      <c r="AR10" s="39">
        <v>139620.17800000001</v>
      </c>
      <c r="AS10" s="39">
        <v>153036.024</v>
      </c>
      <c r="AT10" s="39">
        <v>166139.39300000001</v>
      </c>
      <c r="AU10" s="39">
        <v>178817.639</v>
      </c>
      <c r="AV10" s="40">
        <v>190869.63200000001</v>
      </c>
      <c r="AW10" s="42">
        <v>10.41</v>
      </c>
      <c r="AX10" s="42">
        <v>11.452999999999999</v>
      </c>
      <c r="AY10" s="42">
        <v>12.621</v>
      </c>
      <c r="AZ10" s="42">
        <v>13.827</v>
      </c>
      <c r="BA10" s="42">
        <v>14.74</v>
      </c>
      <c r="BB10" s="42">
        <v>15.7</v>
      </c>
      <c r="BC10" s="42">
        <v>17.318999999999999</v>
      </c>
      <c r="BD10" s="42">
        <v>19.428000000000001</v>
      </c>
      <c r="BE10" s="42">
        <v>21.695</v>
      </c>
      <c r="BF10" s="42">
        <v>24.172999999999998</v>
      </c>
      <c r="BG10" s="42">
        <v>26.856000000000002</v>
      </c>
      <c r="BH10" s="42">
        <v>29.724</v>
      </c>
      <c r="BI10" s="42">
        <v>32.74</v>
      </c>
      <c r="BJ10" s="42">
        <v>35.840000000000003</v>
      </c>
      <c r="BK10" s="42">
        <v>39.051000000000002</v>
      </c>
      <c r="BL10" t="e">
        <f>COUNTIF(#REF!, WUP!A10)</f>
        <v>#REF!</v>
      </c>
    </row>
    <row r="11" spans="1:64" hidden="1">
      <c r="A11" s="38" t="s">
        <v>33</v>
      </c>
      <c r="B11" s="141"/>
      <c r="C11" s="141"/>
      <c r="D11" s="39">
        <v>2535.2579999999998</v>
      </c>
      <c r="E11" s="39">
        <v>3159.732</v>
      </c>
      <c r="F11" s="39">
        <v>3919.4369999999999</v>
      </c>
      <c r="G11" s="39">
        <v>4994.299</v>
      </c>
      <c r="H11" s="39">
        <v>6256.1850000000004</v>
      </c>
      <c r="I11" s="39">
        <v>7813.4539999999997</v>
      </c>
      <c r="J11" s="39">
        <v>9746.6689999999999</v>
      </c>
      <c r="K11" s="39">
        <v>12119.755999999999</v>
      </c>
      <c r="L11" s="39">
        <v>14975.058999999999</v>
      </c>
      <c r="M11" s="39">
        <v>18371.967000000001</v>
      </c>
      <c r="N11" s="39">
        <v>22382.984</v>
      </c>
      <c r="O11" s="39">
        <v>27025.991999999998</v>
      </c>
      <c r="P11" s="39">
        <v>32241.884999999998</v>
      </c>
      <c r="Q11" s="39">
        <v>37975.345999999998</v>
      </c>
      <c r="R11" s="40">
        <v>44184.720999999998</v>
      </c>
      <c r="S11" s="39">
        <v>13733.732</v>
      </c>
      <c r="T11" s="39">
        <v>16491.492999999999</v>
      </c>
      <c r="U11" s="39">
        <v>19483.07</v>
      </c>
      <c r="V11" s="39">
        <v>22352.156999999999</v>
      </c>
      <c r="W11" s="39">
        <v>25194.297999999999</v>
      </c>
      <c r="X11" s="39">
        <v>28234.833999999999</v>
      </c>
      <c r="Y11" s="39">
        <v>31603.483</v>
      </c>
      <c r="Z11" s="39">
        <v>35116.502999999997</v>
      </c>
      <c r="AA11" s="39">
        <v>38516.637999999999</v>
      </c>
      <c r="AB11" s="39">
        <v>41691.190999999999</v>
      </c>
      <c r="AC11" s="39">
        <v>44577.008999999998</v>
      </c>
      <c r="AD11" s="39">
        <v>47060.114000000001</v>
      </c>
      <c r="AE11" s="39">
        <v>49044.98</v>
      </c>
      <c r="AF11" s="39">
        <v>50458.807999999997</v>
      </c>
      <c r="AG11" s="40">
        <v>51282.415999999997</v>
      </c>
      <c r="AH11" s="39">
        <v>16268.99</v>
      </c>
      <c r="AI11" s="39">
        <v>19651.224999999999</v>
      </c>
      <c r="AJ11" s="39">
        <v>23402.507000000001</v>
      </c>
      <c r="AK11" s="39">
        <v>27346.455999999998</v>
      </c>
      <c r="AL11" s="39">
        <v>31450.483</v>
      </c>
      <c r="AM11" s="39">
        <v>36048.288</v>
      </c>
      <c r="AN11" s="39">
        <v>41350.152000000002</v>
      </c>
      <c r="AO11" s="39">
        <v>47236.258999999998</v>
      </c>
      <c r="AP11" s="39">
        <v>53491.697</v>
      </c>
      <c r="AQ11" s="39">
        <v>60063.158000000003</v>
      </c>
      <c r="AR11" s="39">
        <v>66959.993000000002</v>
      </c>
      <c r="AS11" s="39">
        <v>74086.106</v>
      </c>
      <c r="AT11" s="39">
        <v>81286.865000000005</v>
      </c>
      <c r="AU11" s="39">
        <v>88434.153999999995</v>
      </c>
      <c r="AV11" s="40">
        <v>95467.137000000002</v>
      </c>
      <c r="AW11" s="42">
        <v>15.583</v>
      </c>
      <c r="AX11" s="42">
        <v>16.079000000000001</v>
      </c>
      <c r="AY11" s="42">
        <v>16.748000000000001</v>
      </c>
      <c r="AZ11" s="42">
        <v>18.263000000000002</v>
      </c>
      <c r="BA11" s="42">
        <v>19.891999999999999</v>
      </c>
      <c r="BB11" s="42">
        <v>21.675000000000001</v>
      </c>
      <c r="BC11" s="42">
        <v>23.571000000000002</v>
      </c>
      <c r="BD11" s="42">
        <v>25.658000000000001</v>
      </c>
      <c r="BE11" s="42">
        <v>27.995000000000001</v>
      </c>
      <c r="BF11" s="42">
        <v>30.588000000000001</v>
      </c>
      <c r="BG11" s="42">
        <v>33.427</v>
      </c>
      <c r="BH11" s="42">
        <v>36.478999999999999</v>
      </c>
      <c r="BI11" s="42">
        <v>39.664000000000001</v>
      </c>
      <c r="BJ11" s="42">
        <v>42.942</v>
      </c>
      <c r="BK11" s="42">
        <v>46.283000000000001</v>
      </c>
      <c r="BL11" t="e">
        <f>COUNTIF(#REF!, WUP!A11)</f>
        <v>#REF!</v>
      </c>
    </row>
    <row r="12" spans="1:64" hidden="1">
      <c r="A12" s="38" t="s">
        <v>34</v>
      </c>
      <c r="B12" s="141"/>
      <c r="C12" s="141"/>
      <c r="D12" s="39">
        <v>1614.681</v>
      </c>
      <c r="E12" s="39">
        <v>2106.614</v>
      </c>
      <c r="F12" s="39">
        <v>2733.2820000000002</v>
      </c>
      <c r="G12" s="39">
        <v>3476.13</v>
      </c>
      <c r="H12" s="39">
        <v>4276.1710000000003</v>
      </c>
      <c r="I12" s="39">
        <v>5283.5429999999997</v>
      </c>
      <c r="J12" s="39">
        <v>6755.3370000000004</v>
      </c>
      <c r="K12" s="39">
        <v>8528.7929999999997</v>
      </c>
      <c r="L12" s="39">
        <v>10670.252</v>
      </c>
      <c r="M12" s="39">
        <v>13199.949000000001</v>
      </c>
      <c r="N12" s="39">
        <v>16101.66</v>
      </c>
      <c r="O12" s="39">
        <v>19327.758000000002</v>
      </c>
      <c r="P12" s="39">
        <v>22905.168000000001</v>
      </c>
      <c r="Q12" s="39">
        <v>26853.050999999999</v>
      </c>
      <c r="R12" s="40">
        <v>31157.741000000002</v>
      </c>
      <c r="S12" s="39">
        <v>7101.8720000000003</v>
      </c>
      <c r="T12" s="39">
        <v>7956.8810000000003</v>
      </c>
      <c r="U12" s="39">
        <v>8865.3510000000006</v>
      </c>
      <c r="V12" s="39">
        <v>9999.27</v>
      </c>
      <c r="W12" s="39">
        <v>11490.635</v>
      </c>
      <c r="X12" s="39">
        <v>13053.181</v>
      </c>
      <c r="Y12" s="39">
        <v>14396.303</v>
      </c>
      <c r="Z12" s="39">
        <v>15705.295</v>
      </c>
      <c r="AA12" s="39">
        <v>17020.545999999998</v>
      </c>
      <c r="AB12" s="39">
        <v>18300.128000000001</v>
      </c>
      <c r="AC12" s="39">
        <v>19490.282999999999</v>
      </c>
      <c r="AD12" s="39">
        <v>20563.63</v>
      </c>
      <c r="AE12" s="39">
        <v>21462.488000000001</v>
      </c>
      <c r="AF12" s="39">
        <v>22159.937000000002</v>
      </c>
      <c r="AG12" s="40">
        <v>22644.832999999999</v>
      </c>
      <c r="AH12" s="39">
        <v>8716.5529999999999</v>
      </c>
      <c r="AI12" s="39">
        <v>10063.495000000001</v>
      </c>
      <c r="AJ12" s="39">
        <v>11598.633</v>
      </c>
      <c r="AK12" s="39">
        <v>13475.4</v>
      </c>
      <c r="AL12" s="39">
        <v>15766.806</v>
      </c>
      <c r="AM12" s="39">
        <v>18336.723999999998</v>
      </c>
      <c r="AN12" s="39">
        <v>21151.64</v>
      </c>
      <c r="AO12" s="39">
        <v>24234.088</v>
      </c>
      <c r="AP12" s="39">
        <v>27690.797999999999</v>
      </c>
      <c r="AQ12" s="39">
        <v>31500.077000000001</v>
      </c>
      <c r="AR12" s="39">
        <v>35591.942999999999</v>
      </c>
      <c r="AS12" s="39">
        <v>39891.387999999999</v>
      </c>
      <c r="AT12" s="39">
        <v>44367.656000000003</v>
      </c>
      <c r="AU12" s="39">
        <v>49012.987999999998</v>
      </c>
      <c r="AV12" s="40">
        <v>53802.574000000001</v>
      </c>
      <c r="AW12" s="42">
        <v>18.524000000000001</v>
      </c>
      <c r="AX12" s="42">
        <v>20.933</v>
      </c>
      <c r="AY12" s="42">
        <v>23.565999999999999</v>
      </c>
      <c r="AZ12" s="42">
        <v>25.795999999999999</v>
      </c>
      <c r="BA12" s="42">
        <v>27.120999999999999</v>
      </c>
      <c r="BB12" s="42">
        <v>28.814</v>
      </c>
      <c r="BC12" s="42">
        <v>31.937999999999999</v>
      </c>
      <c r="BD12" s="42">
        <v>35.192999999999998</v>
      </c>
      <c r="BE12" s="42">
        <v>38.533999999999999</v>
      </c>
      <c r="BF12" s="42">
        <v>41.904000000000003</v>
      </c>
      <c r="BG12" s="42">
        <v>45.24</v>
      </c>
      <c r="BH12" s="42">
        <v>48.451000000000001</v>
      </c>
      <c r="BI12" s="42">
        <v>51.625999999999998</v>
      </c>
      <c r="BJ12" s="42">
        <v>54.787999999999997</v>
      </c>
      <c r="BK12" s="42">
        <v>57.911000000000001</v>
      </c>
      <c r="BL12" t="e">
        <f>COUNTIF(#REF!, WUP!A12)</f>
        <v>#REF!</v>
      </c>
    </row>
    <row r="13" spans="1:64" hidden="1">
      <c r="A13" s="38" t="s">
        <v>35</v>
      </c>
      <c r="B13" s="141"/>
      <c r="C13" s="141"/>
      <c r="D13" s="39">
        <v>557.77099999999996</v>
      </c>
      <c r="E13" s="39">
        <v>732.86099999999999</v>
      </c>
      <c r="F13" s="39">
        <v>1090.992</v>
      </c>
      <c r="G13" s="39">
        <v>1314.278</v>
      </c>
      <c r="H13" s="39">
        <v>1662.05</v>
      </c>
      <c r="I13" s="39">
        <v>1962.982</v>
      </c>
      <c r="J13" s="39">
        <v>2357.5810000000001</v>
      </c>
      <c r="K13" s="39">
        <v>2866.7</v>
      </c>
      <c r="L13" s="39">
        <v>3534.8359999999998</v>
      </c>
      <c r="M13" s="39">
        <v>4407.1239999999998</v>
      </c>
      <c r="N13" s="39">
        <v>5551.1239999999998</v>
      </c>
      <c r="O13" s="39">
        <v>7021.73</v>
      </c>
      <c r="P13" s="39">
        <v>8808.6749999999993</v>
      </c>
      <c r="Q13" s="39">
        <v>10916.62</v>
      </c>
      <c r="R13" s="40">
        <v>13360.225</v>
      </c>
      <c r="S13" s="39">
        <v>5605.3090000000002</v>
      </c>
      <c r="T13" s="39">
        <v>6478.2439999999997</v>
      </c>
      <c r="U13" s="39">
        <v>8346.5609999999997</v>
      </c>
      <c r="V13" s="39">
        <v>8594.81</v>
      </c>
      <c r="W13" s="39">
        <v>9714.1219999999994</v>
      </c>
      <c r="X13" s="39">
        <v>11076.728999999999</v>
      </c>
      <c r="Y13" s="39">
        <v>12809.513999999999</v>
      </c>
      <c r="Z13" s="39">
        <v>14706.906999999999</v>
      </c>
      <c r="AA13" s="39">
        <v>16748.855</v>
      </c>
      <c r="AB13" s="39">
        <v>18870.099999999999</v>
      </c>
      <c r="AC13" s="39">
        <v>21027.123</v>
      </c>
      <c r="AD13" s="39">
        <v>23088.127</v>
      </c>
      <c r="AE13" s="39">
        <v>25028.031999999999</v>
      </c>
      <c r="AF13" s="39">
        <v>26802.535</v>
      </c>
      <c r="AG13" s="40">
        <v>28344.776999999998</v>
      </c>
      <c r="AH13" s="39">
        <v>6163.08</v>
      </c>
      <c r="AI13" s="39">
        <v>7211.1049999999996</v>
      </c>
      <c r="AJ13" s="39">
        <v>9437.5529999999999</v>
      </c>
      <c r="AK13" s="39">
        <v>9909.0879999999997</v>
      </c>
      <c r="AL13" s="39">
        <v>11376.172</v>
      </c>
      <c r="AM13" s="39">
        <v>13039.710999999999</v>
      </c>
      <c r="AN13" s="39">
        <v>15167.094999999999</v>
      </c>
      <c r="AO13" s="39">
        <v>17573.607</v>
      </c>
      <c r="AP13" s="39">
        <v>20283.690999999999</v>
      </c>
      <c r="AQ13" s="39">
        <v>23277.223999999998</v>
      </c>
      <c r="AR13" s="39">
        <v>26578.246999999999</v>
      </c>
      <c r="AS13" s="39">
        <v>30109.857</v>
      </c>
      <c r="AT13" s="39">
        <v>33836.707000000002</v>
      </c>
      <c r="AU13" s="39">
        <v>37719.154999999999</v>
      </c>
      <c r="AV13" s="40">
        <v>41705.002</v>
      </c>
      <c r="AW13" s="42">
        <v>9.0500000000000007</v>
      </c>
      <c r="AX13" s="42">
        <v>10.163</v>
      </c>
      <c r="AY13" s="42">
        <v>11.56</v>
      </c>
      <c r="AZ13" s="42">
        <v>13.263</v>
      </c>
      <c r="BA13" s="42">
        <v>14.61</v>
      </c>
      <c r="BB13" s="42">
        <v>15.054</v>
      </c>
      <c r="BC13" s="42">
        <v>15.544</v>
      </c>
      <c r="BD13" s="42">
        <v>16.312999999999999</v>
      </c>
      <c r="BE13" s="42">
        <v>17.427</v>
      </c>
      <c r="BF13" s="42">
        <v>18.933</v>
      </c>
      <c r="BG13" s="42">
        <v>20.885999999999999</v>
      </c>
      <c r="BH13" s="42">
        <v>23.32</v>
      </c>
      <c r="BI13" s="42">
        <v>26.033000000000001</v>
      </c>
      <c r="BJ13" s="42">
        <v>28.942</v>
      </c>
      <c r="BK13" s="42">
        <v>32.034999999999997</v>
      </c>
      <c r="BL13" t="e">
        <f>COUNTIF(#REF!, WUP!A13)</f>
        <v>#REF!</v>
      </c>
    </row>
    <row r="14" spans="1:64" hidden="1">
      <c r="A14" s="38" t="s">
        <v>36</v>
      </c>
      <c r="B14" s="141"/>
      <c r="C14" s="141"/>
      <c r="D14" s="39">
        <v>409.12700000000001</v>
      </c>
      <c r="E14" s="39">
        <v>429.92099999999999</v>
      </c>
      <c r="F14" s="39">
        <v>463.52600000000001</v>
      </c>
      <c r="G14" s="39">
        <v>488.53699999999998</v>
      </c>
      <c r="H14" s="39">
        <v>505.70499999999998</v>
      </c>
      <c r="I14" s="39">
        <v>514.60500000000002</v>
      </c>
      <c r="J14" s="39">
        <v>518.58399999999995</v>
      </c>
      <c r="K14" s="39">
        <v>516.37699999999995</v>
      </c>
      <c r="L14" s="39">
        <v>519.33000000000004</v>
      </c>
      <c r="M14" s="39">
        <v>526.68899999999996</v>
      </c>
      <c r="N14" s="39">
        <v>538.58799999999997</v>
      </c>
      <c r="O14" s="39">
        <v>554.00300000000004</v>
      </c>
      <c r="P14" s="39">
        <v>572.01199999999994</v>
      </c>
      <c r="Q14" s="39">
        <v>589.81799999999998</v>
      </c>
      <c r="R14" s="40">
        <v>604.34799999999996</v>
      </c>
      <c r="S14" s="39">
        <v>556.904</v>
      </c>
      <c r="T14" s="39">
        <v>585.84100000000001</v>
      </c>
      <c r="U14" s="39">
        <v>592.34199999999998</v>
      </c>
      <c r="V14" s="39">
        <v>640.13599999999997</v>
      </c>
      <c r="W14" s="39">
        <v>679.44</v>
      </c>
      <c r="X14" s="39">
        <v>707.39800000000002</v>
      </c>
      <c r="Y14" s="39">
        <v>729.37099999999998</v>
      </c>
      <c r="Z14" s="39">
        <v>743.07899999999995</v>
      </c>
      <c r="AA14" s="39">
        <v>754.78399999999999</v>
      </c>
      <c r="AB14" s="39">
        <v>756.58399999999995</v>
      </c>
      <c r="AC14" s="39">
        <v>748.346</v>
      </c>
      <c r="AD14" s="39">
        <v>728.69799999999998</v>
      </c>
      <c r="AE14" s="39">
        <v>697.18799999999999</v>
      </c>
      <c r="AF14" s="39">
        <v>657.78</v>
      </c>
      <c r="AG14" s="40">
        <v>616.68200000000002</v>
      </c>
      <c r="AH14" s="39">
        <v>966.03099999999995</v>
      </c>
      <c r="AI14" s="39">
        <v>1015.7619999999999</v>
      </c>
      <c r="AJ14" s="39">
        <v>1055.8679999999999</v>
      </c>
      <c r="AK14" s="39">
        <v>1128.673</v>
      </c>
      <c r="AL14" s="39">
        <v>1185.145</v>
      </c>
      <c r="AM14" s="39">
        <v>1222.0029999999999</v>
      </c>
      <c r="AN14" s="39">
        <v>1247.9549999999999</v>
      </c>
      <c r="AO14" s="39">
        <v>1259.4559999999999</v>
      </c>
      <c r="AP14" s="39">
        <v>1274.114</v>
      </c>
      <c r="AQ14" s="39">
        <v>1283.2729999999999</v>
      </c>
      <c r="AR14" s="39">
        <v>1286.934</v>
      </c>
      <c r="AS14" s="39">
        <v>1282.701</v>
      </c>
      <c r="AT14" s="39">
        <v>1269.2</v>
      </c>
      <c r="AU14" s="39">
        <v>1247.598</v>
      </c>
      <c r="AV14" s="40">
        <v>1221.03</v>
      </c>
      <c r="AW14" s="42">
        <v>42.350999999999999</v>
      </c>
      <c r="AX14" s="42">
        <v>42.325000000000003</v>
      </c>
      <c r="AY14" s="42">
        <v>43.9</v>
      </c>
      <c r="AZ14" s="42">
        <v>43.283999999999999</v>
      </c>
      <c r="BA14" s="42">
        <v>42.67</v>
      </c>
      <c r="BB14" s="42">
        <v>42.112000000000002</v>
      </c>
      <c r="BC14" s="42">
        <v>41.555</v>
      </c>
      <c r="BD14" s="42">
        <v>41</v>
      </c>
      <c r="BE14" s="42">
        <v>40.76</v>
      </c>
      <c r="BF14" s="42">
        <v>41.042999999999999</v>
      </c>
      <c r="BG14" s="42">
        <v>41.85</v>
      </c>
      <c r="BH14" s="42">
        <v>43.19</v>
      </c>
      <c r="BI14" s="42">
        <v>45.069000000000003</v>
      </c>
      <c r="BJ14" s="42">
        <v>47.276000000000003</v>
      </c>
      <c r="BK14" s="42">
        <v>49.494999999999997</v>
      </c>
      <c r="BL14" t="e">
        <f>COUNTIF(#REF!, WUP!A14)</f>
        <v>#REF!</v>
      </c>
    </row>
    <row r="15" spans="1:64" hidden="1">
      <c r="A15" s="38" t="s">
        <v>37</v>
      </c>
      <c r="B15" s="141"/>
      <c r="C15" s="141"/>
      <c r="D15" s="39">
        <v>16.585000000000001</v>
      </c>
      <c r="E15" s="39">
        <v>23.794</v>
      </c>
      <c r="F15" s="39">
        <v>34.176000000000002</v>
      </c>
      <c r="G15" s="39">
        <v>51.067999999999998</v>
      </c>
      <c r="H15" s="39">
        <v>71.754000000000005</v>
      </c>
      <c r="I15" s="39">
        <v>89.462000000000003</v>
      </c>
      <c r="J15" s="39">
        <v>102.176</v>
      </c>
      <c r="K15" s="39">
        <v>112.783</v>
      </c>
      <c r="L15" s="39">
        <v>124.952</v>
      </c>
      <c r="M15" s="39">
        <v>139.411</v>
      </c>
      <c r="N15" s="39">
        <v>157.24199999999999</v>
      </c>
      <c r="O15" s="39">
        <v>179.25200000000001</v>
      </c>
      <c r="P15" s="39">
        <v>205.81899999999999</v>
      </c>
      <c r="Q15" s="39">
        <v>234.65799999999999</v>
      </c>
      <c r="R15" s="40">
        <v>264.48899999999998</v>
      </c>
      <c r="S15" s="39">
        <v>38.552</v>
      </c>
      <c r="T15" s="39">
        <v>48.31</v>
      </c>
      <c r="U15" s="39">
        <v>60.607999999999997</v>
      </c>
      <c r="V15" s="39">
        <v>72.113</v>
      </c>
      <c r="W15" s="39">
        <v>78.576999999999998</v>
      </c>
      <c r="X15" s="39">
        <v>88.635999999999996</v>
      </c>
      <c r="Y15" s="39">
        <v>106.542</v>
      </c>
      <c r="Z15" s="39">
        <v>127.23699999999999</v>
      </c>
      <c r="AA15" s="39">
        <v>148.15799999999999</v>
      </c>
      <c r="AB15" s="39">
        <v>168.107</v>
      </c>
      <c r="AC15" s="39">
        <v>186.56700000000001</v>
      </c>
      <c r="AD15" s="39">
        <v>202.48699999999999</v>
      </c>
      <c r="AE15" s="39">
        <v>214.511</v>
      </c>
      <c r="AF15" s="39">
        <v>223.88499999999999</v>
      </c>
      <c r="AG15" s="40">
        <v>231.00899999999999</v>
      </c>
      <c r="AH15" s="39">
        <v>55.137</v>
      </c>
      <c r="AI15" s="39">
        <v>72.103999999999999</v>
      </c>
      <c r="AJ15" s="39">
        <v>94.784000000000006</v>
      </c>
      <c r="AK15" s="39">
        <v>123.181</v>
      </c>
      <c r="AL15" s="39">
        <v>150.33099999999999</v>
      </c>
      <c r="AM15" s="39">
        <v>178.09800000000001</v>
      </c>
      <c r="AN15" s="39">
        <v>208.71799999999999</v>
      </c>
      <c r="AO15" s="39">
        <v>240.02</v>
      </c>
      <c r="AP15" s="39">
        <v>273.11</v>
      </c>
      <c r="AQ15" s="39">
        <v>307.51799999999997</v>
      </c>
      <c r="AR15" s="39">
        <v>343.80900000000003</v>
      </c>
      <c r="AS15" s="39">
        <v>381.73899999999998</v>
      </c>
      <c r="AT15" s="39">
        <v>420.33</v>
      </c>
      <c r="AU15" s="39">
        <v>458.54300000000001</v>
      </c>
      <c r="AV15" s="40">
        <v>495.49799999999999</v>
      </c>
      <c r="AW15" s="42">
        <v>30.08</v>
      </c>
      <c r="AX15" s="42">
        <v>32.999000000000002</v>
      </c>
      <c r="AY15" s="42">
        <v>36.057000000000002</v>
      </c>
      <c r="AZ15" s="42">
        <v>41.457999999999998</v>
      </c>
      <c r="BA15" s="42">
        <v>47.731000000000002</v>
      </c>
      <c r="BB15" s="42">
        <v>50.231999999999999</v>
      </c>
      <c r="BC15" s="42">
        <v>48.954000000000001</v>
      </c>
      <c r="BD15" s="42">
        <v>46.988999999999997</v>
      </c>
      <c r="BE15" s="42">
        <v>45.750999999999998</v>
      </c>
      <c r="BF15" s="42">
        <v>45.334000000000003</v>
      </c>
      <c r="BG15" s="42">
        <v>45.734999999999999</v>
      </c>
      <c r="BH15" s="42">
        <v>46.957000000000001</v>
      </c>
      <c r="BI15" s="42">
        <v>48.966000000000001</v>
      </c>
      <c r="BJ15" s="42">
        <v>51.174999999999997</v>
      </c>
      <c r="BK15" s="42">
        <v>53.378999999999998</v>
      </c>
      <c r="BL15" t="e">
        <f>COUNTIF(#REF!, WUP!A15)</f>
        <v>#REF!</v>
      </c>
    </row>
    <row r="16" spans="1:64" hidden="1">
      <c r="A16" s="38" t="s">
        <v>38</v>
      </c>
      <c r="B16" s="141"/>
      <c r="C16" s="141"/>
      <c r="D16" s="39">
        <v>1558.9949999999999</v>
      </c>
      <c r="E16" s="39">
        <v>2379.5360000000001</v>
      </c>
      <c r="F16" s="39">
        <v>3311.9119999999998</v>
      </c>
      <c r="G16" s="39">
        <v>4332.9859999999999</v>
      </c>
      <c r="H16" s="39">
        <v>5257.3950000000004</v>
      </c>
      <c r="I16" s="39">
        <v>6276.808</v>
      </c>
      <c r="J16" s="39">
        <v>7709.6570000000002</v>
      </c>
      <c r="K16" s="39">
        <v>9635.6020000000008</v>
      </c>
      <c r="L16" s="39">
        <v>11978.439</v>
      </c>
      <c r="M16" s="39">
        <v>14810.679</v>
      </c>
      <c r="N16" s="39">
        <v>18195.294999999998</v>
      </c>
      <c r="O16" s="39">
        <v>22168.383999999998</v>
      </c>
      <c r="P16" s="39">
        <v>26725.868999999999</v>
      </c>
      <c r="Q16" s="39">
        <v>31831.909</v>
      </c>
      <c r="R16" s="40">
        <v>37472.561999999998</v>
      </c>
      <c r="S16" s="39">
        <v>10289.335999999999</v>
      </c>
      <c r="T16" s="39">
        <v>10604.869000000001</v>
      </c>
      <c r="U16" s="39">
        <v>9935.7369999999992</v>
      </c>
      <c r="V16" s="39">
        <v>11426.146000000001</v>
      </c>
      <c r="W16" s="39">
        <v>12810.291999999999</v>
      </c>
      <c r="X16" s="39">
        <v>14646.262000000001</v>
      </c>
      <c r="Y16" s="39">
        <v>16511.748</v>
      </c>
      <c r="Z16" s="39">
        <v>18375.089</v>
      </c>
      <c r="AA16" s="39">
        <v>20330.756000000001</v>
      </c>
      <c r="AB16" s="39">
        <v>22305.519</v>
      </c>
      <c r="AC16" s="39">
        <v>24243.407999999999</v>
      </c>
      <c r="AD16" s="39">
        <v>26073.38</v>
      </c>
      <c r="AE16" s="39">
        <v>27717.243999999999</v>
      </c>
      <c r="AF16" s="39">
        <v>29142.678</v>
      </c>
      <c r="AG16" s="40">
        <v>30302.381000000001</v>
      </c>
      <c r="AH16" s="39">
        <v>11848.331</v>
      </c>
      <c r="AI16" s="39">
        <v>12984.405000000001</v>
      </c>
      <c r="AJ16" s="39">
        <v>13247.648999999999</v>
      </c>
      <c r="AK16" s="39">
        <v>15759.132</v>
      </c>
      <c r="AL16" s="39">
        <v>18067.687000000002</v>
      </c>
      <c r="AM16" s="39">
        <v>20923.07</v>
      </c>
      <c r="AN16" s="39">
        <v>24221.404999999999</v>
      </c>
      <c r="AO16" s="39">
        <v>28010.690999999999</v>
      </c>
      <c r="AP16" s="39">
        <v>32309.195</v>
      </c>
      <c r="AQ16" s="39">
        <v>37116.197999999997</v>
      </c>
      <c r="AR16" s="39">
        <v>42438.703000000001</v>
      </c>
      <c r="AS16" s="39">
        <v>48241.764000000003</v>
      </c>
      <c r="AT16" s="39">
        <v>54443.112999999998</v>
      </c>
      <c r="AU16" s="39">
        <v>60974.587</v>
      </c>
      <c r="AV16" s="40">
        <v>67774.942999999999</v>
      </c>
      <c r="AW16" s="42">
        <v>13.157999999999999</v>
      </c>
      <c r="AX16" s="42">
        <v>18.326000000000001</v>
      </c>
      <c r="AY16" s="42">
        <v>25</v>
      </c>
      <c r="AZ16" s="42">
        <v>27.495000000000001</v>
      </c>
      <c r="BA16" s="42">
        <v>29.097999999999999</v>
      </c>
      <c r="BB16" s="42">
        <v>29.998999999999999</v>
      </c>
      <c r="BC16" s="42">
        <v>31.83</v>
      </c>
      <c r="BD16" s="42">
        <v>34.4</v>
      </c>
      <c r="BE16" s="42">
        <v>37.073999999999998</v>
      </c>
      <c r="BF16" s="42">
        <v>39.904000000000003</v>
      </c>
      <c r="BG16" s="42">
        <v>42.874000000000002</v>
      </c>
      <c r="BH16" s="42">
        <v>45.953000000000003</v>
      </c>
      <c r="BI16" s="42">
        <v>49.09</v>
      </c>
      <c r="BJ16" s="42">
        <v>52.204999999999998</v>
      </c>
      <c r="BK16" s="42">
        <v>55.29</v>
      </c>
      <c r="BL16" t="e">
        <f>COUNTIF(#REF!, WUP!A16)</f>
        <v>#REF!</v>
      </c>
    </row>
    <row r="17" spans="1:64" hidden="1">
      <c r="A17" s="38" t="s">
        <v>39</v>
      </c>
      <c r="B17" s="141"/>
      <c r="C17" s="141"/>
      <c r="D17" s="39">
        <v>272.35599999999999</v>
      </c>
      <c r="E17" s="39">
        <v>379.44299999999998</v>
      </c>
      <c r="F17" s="39">
        <v>495.959</v>
      </c>
      <c r="G17" s="39">
        <v>580.04499999999996</v>
      </c>
      <c r="H17" s="39">
        <v>671.649</v>
      </c>
      <c r="I17" s="39">
        <v>762.32299999999998</v>
      </c>
      <c r="J17" s="39">
        <v>818.06700000000001</v>
      </c>
      <c r="K17" s="39">
        <v>857.65899999999999</v>
      </c>
      <c r="L17" s="39">
        <v>893.48099999999999</v>
      </c>
      <c r="M17" s="39">
        <v>926.529</v>
      </c>
      <c r="N17" s="39">
        <v>955.56299999999999</v>
      </c>
      <c r="O17" s="39">
        <v>979.72199999999998</v>
      </c>
      <c r="P17" s="39">
        <v>997.54600000000005</v>
      </c>
      <c r="Q17" s="39">
        <v>1008.359</v>
      </c>
      <c r="R17" s="40">
        <v>1012.578</v>
      </c>
      <c r="S17" s="39">
        <v>236.90899999999999</v>
      </c>
      <c r="T17" s="39">
        <v>179.256</v>
      </c>
      <c r="U17" s="39">
        <v>114.623</v>
      </c>
      <c r="V17" s="39">
        <v>93.495999999999995</v>
      </c>
      <c r="W17" s="39">
        <v>65.061000000000007</v>
      </c>
      <c r="X17" s="39">
        <v>29.274999999999999</v>
      </c>
      <c r="Y17" s="39">
        <v>12.452</v>
      </c>
      <c r="Z17" s="39">
        <v>5.7039999999999997</v>
      </c>
      <c r="AA17" s="39">
        <v>3.0550000000000002</v>
      </c>
      <c r="AB17" s="39">
        <v>1.917</v>
      </c>
      <c r="AC17" s="39">
        <v>1.407</v>
      </c>
      <c r="AD17" s="39">
        <v>1.208</v>
      </c>
      <c r="AE17" s="39">
        <v>1.1359999999999999</v>
      </c>
      <c r="AF17" s="39">
        <v>1.06</v>
      </c>
      <c r="AG17" s="40">
        <v>0.98299999999999998</v>
      </c>
      <c r="AH17" s="39">
        <v>509.26499999999999</v>
      </c>
      <c r="AI17" s="39">
        <v>558.69899999999996</v>
      </c>
      <c r="AJ17" s="39">
        <v>610.58199999999999</v>
      </c>
      <c r="AK17" s="39">
        <v>673.54100000000005</v>
      </c>
      <c r="AL17" s="39">
        <v>736.71</v>
      </c>
      <c r="AM17" s="39">
        <v>791.59799999999996</v>
      </c>
      <c r="AN17" s="39">
        <v>830.51900000000001</v>
      </c>
      <c r="AO17" s="39">
        <v>863.36300000000006</v>
      </c>
      <c r="AP17" s="39">
        <v>896.53599999999994</v>
      </c>
      <c r="AQ17" s="39">
        <v>928.44600000000003</v>
      </c>
      <c r="AR17" s="39">
        <v>956.97</v>
      </c>
      <c r="AS17" s="39">
        <v>980.93</v>
      </c>
      <c r="AT17" s="39">
        <v>998.68200000000002</v>
      </c>
      <c r="AU17" s="39">
        <v>1009.419</v>
      </c>
      <c r="AV17" s="40">
        <v>1013.561</v>
      </c>
      <c r="AW17" s="42">
        <v>53.48</v>
      </c>
      <c r="AX17" s="42">
        <v>67.915999999999997</v>
      </c>
      <c r="AY17" s="42">
        <v>81.227000000000004</v>
      </c>
      <c r="AZ17" s="42">
        <v>86.119</v>
      </c>
      <c r="BA17" s="42">
        <v>91.168999999999997</v>
      </c>
      <c r="BB17" s="42">
        <v>96.302000000000007</v>
      </c>
      <c r="BC17" s="42">
        <v>98.501000000000005</v>
      </c>
      <c r="BD17" s="42">
        <v>99.338999999999999</v>
      </c>
      <c r="BE17" s="42">
        <v>99.659000000000006</v>
      </c>
      <c r="BF17" s="42">
        <v>99.793999999999997</v>
      </c>
      <c r="BG17" s="42">
        <v>99.852999999999994</v>
      </c>
      <c r="BH17" s="42">
        <v>99.876999999999995</v>
      </c>
      <c r="BI17" s="42">
        <v>99.885999999999996</v>
      </c>
      <c r="BJ17" s="42">
        <v>99.894999999999996</v>
      </c>
      <c r="BK17" s="42">
        <v>99.903000000000006</v>
      </c>
      <c r="BL17" t="e">
        <f>COUNTIF(#REF!, WUP!A17)</f>
        <v>#REF!</v>
      </c>
    </row>
    <row r="18" spans="1:64" hidden="1">
      <c r="A18" s="38" t="s">
        <v>40</v>
      </c>
      <c r="B18" s="141"/>
      <c r="C18" s="141"/>
      <c r="D18" s="39">
        <v>242.68199999999999</v>
      </c>
      <c r="E18" s="39">
        <v>309.49900000000002</v>
      </c>
      <c r="F18" s="39">
        <v>391.89800000000002</v>
      </c>
      <c r="G18" s="39">
        <v>583.16399999999999</v>
      </c>
      <c r="H18" s="39">
        <v>1197.92</v>
      </c>
      <c r="I18" s="39">
        <v>1520.7180000000001</v>
      </c>
      <c r="J18" s="39">
        <v>1735.1980000000001</v>
      </c>
      <c r="K18" s="39">
        <v>1977.4670000000001</v>
      </c>
      <c r="L18" s="39">
        <v>2281.33</v>
      </c>
      <c r="M18" s="39">
        <v>2659.944</v>
      </c>
      <c r="N18" s="39">
        <v>3143.8429999999998</v>
      </c>
      <c r="O18" s="39">
        <v>3768.9850000000001</v>
      </c>
      <c r="P18" s="39">
        <v>4562.5820000000003</v>
      </c>
      <c r="Q18" s="39">
        <v>5477.4070000000002</v>
      </c>
      <c r="R18" s="40">
        <v>6483.4620000000004</v>
      </c>
      <c r="S18" s="39">
        <v>4898.0339999999997</v>
      </c>
      <c r="T18" s="39">
        <v>5810.6080000000002</v>
      </c>
      <c r="U18" s="39">
        <v>6843.9</v>
      </c>
      <c r="V18" s="39">
        <v>5344.9139999999998</v>
      </c>
      <c r="W18" s="39">
        <v>6827.7830000000004</v>
      </c>
      <c r="X18" s="39">
        <v>7471.0169999999998</v>
      </c>
      <c r="Y18" s="39">
        <v>8511.6440000000002</v>
      </c>
      <c r="Z18" s="39">
        <v>9652.0859999999993</v>
      </c>
      <c r="AA18" s="39">
        <v>10805.843000000001</v>
      </c>
      <c r="AB18" s="39">
        <v>11884.021000000001</v>
      </c>
      <c r="AC18" s="39">
        <v>12880.409</v>
      </c>
      <c r="AD18" s="39">
        <v>13773.761</v>
      </c>
      <c r="AE18" s="39">
        <v>14503.075999999999</v>
      </c>
      <c r="AF18" s="39">
        <v>15051.973</v>
      </c>
      <c r="AG18" s="40">
        <v>15402.615</v>
      </c>
      <c r="AH18" s="39">
        <v>5140.7160000000003</v>
      </c>
      <c r="AI18" s="39">
        <v>6120.107</v>
      </c>
      <c r="AJ18" s="39">
        <v>7235.7979999999998</v>
      </c>
      <c r="AK18" s="39">
        <v>5928.0780000000004</v>
      </c>
      <c r="AL18" s="39">
        <v>8025.7030000000004</v>
      </c>
      <c r="AM18" s="39">
        <v>8991.7350000000006</v>
      </c>
      <c r="AN18" s="39">
        <v>10246.842000000001</v>
      </c>
      <c r="AO18" s="39">
        <v>11629.553</v>
      </c>
      <c r="AP18" s="39">
        <v>13087.173000000001</v>
      </c>
      <c r="AQ18" s="39">
        <v>14543.965</v>
      </c>
      <c r="AR18" s="39">
        <v>16024.252</v>
      </c>
      <c r="AS18" s="39">
        <v>17542.745999999999</v>
      </c>
      <c r="AT18" s="39">
        <v>19065.657999999999</v>
      </c>
      <c r="AU18" s="39">
        <v>20529.38</v>
      </c>
      <c r="AV18" s="40">
        <v>21886.077000000001</v>
      </c>
      <c r="AW18" s="42">
        <v>4.7210000000000001</v>
      </c>
      <c r="AX18" s="42">
        <v>5.0570000000000004</v>
      </c>
      <c r="AY18" s="42">
        <v>5.4160000000000004</v>
      </c>
      <c r="AZ18" s="42">
        <v>9.8369999999999997</v>
      </c>
      <c r="BA18" s="42">
        <v>14.926</v>
      </c>
      <c r="BB18" s="42">
        <v>16.911999999999999</v>
      </c>
      <c r="BC18" s="42">
        <v>16.934000000000001</v>
      </c>
      <c r="BD18" s="42">
        <v>17.004000000000001</v>
      </c>
      <c r="BE18" s="42">
        <v>17.431999999999999</v>
      </c>
      <c r="BF18" s="42">
        <v>18.289000000000001</v>
      </c>
      <c r="BG18" s="42">
        <v>19.619</v>
      </c>
      <c r="BH18" s="42">
        <v>21.484999999999999</v>
      </c>
      <c r="BI18" s="42">
        <v>23.931000000000001</v>
      </c>
      <c r="BJ18" s="42">
        <v>26.681000000000001</v>
      </c>
      <c r="BK18" s="42">
        <v>29.623999999999999</v>
      </c>
      <c r="BL18" t="e">
        <f>COUNTIF(#REF!, WUP!A18)</f>
        <v>#REF!</v>
      </c>
    </row>
    <row r="19" spans="1:64" hidden="1">
      <c r="A19" s="38" t="s">
        <v>41</v>
      </c>
      <c r="B19" s="141"/>
      <c r="C19" s="141"/>
      <c r="D19" s="39">
        <v>32.726999999999997</v>
      </c>
      <c r="E19" s="39">
        <v>34.423000000000002</v>
      </c>
      <c r="F19" s="39">
        <v>34.795999999999999</v>
      </c>
      <c r="G19" s="39">
        <v>38.07</v>
      </c>
      <c r="H19" s="39">
        <v>40.927</v>
      </c>
      <c r="I19" s="39">
        <v>45.853999999999999</v>
      </c>
      <c r="J19" s="39">
        <v>48.752000000000002</v>
      </c>
      <c r="K19" s="39">
        <v>51.933</v>
      </c>
      <c r="L19" s="39">
        <v>55.308</v>
      </c>
      <c r="M19" s="39">
        <v>58.12</v>
      </c>
      <c r="N19" s="39">
        <v>60.515999999999998</v>
      </c>
      <c r="O19" s="39">
        <v>62.661999999999999</v>
      </c>
      <c r="P19" s="39">
        <v>64.581999999999994</v>
      </c>
      <c r="Q19" s="39">
        <v>66.168999999999997</v>
      </c>
      <c r="R19" s="40">
        <v>67.254000000000005</v>
      </c>
      <c r="S19" s="39">
        <v>33.567</v>
      </c>
      <c r="T19" s="39">
        <v>35.412999999999997</v>
      </c>
      <c r="U19" s="39">
        <v>35.828000000000003</v>
      </c>
      <c r="V19" s="39">
        <v>38.633000000000003</v>
      </c>
      <c r="W19" s="39">
        <v>40.223999999999997</v>
      </c>
      <c r="X19" s="39">
        <v>42.89</v>
      </c>
      <c r="Y19" s="39">
        <v>42.652999999999999</v>
      </c>
      <c r="Z19" s="39">
        <v>41.808999999999997</v>
      </c>
      <c r="AA19" s="39">
        <v>40.804000000000002</v>
      </c>
      <c r="AB19" s="39">
        <v>39.293999999999997</v>
      </c>
      <c r="AC19" s="39">
        <v>37.494</v>
      </c>
      <c r="AD19" s="39">
        <v>35.579000000000001</v>
      </c>
      <c r="AE19" s="39">
        <v>33.603000000000002</v>
      </c>
      <c r="AF19" s="39">
        <v>31.552</v>
      </c>
      <c r="AG19" s="40">
        <v>29.388999999999999</v>
      </c>
      <c r="AH19" s="39">
        <v>66.293999999999997</v>
      </c>
      <c r="AI19" s="39">
        <v>69.835999999999999</v>
      </c>
      <c r="AJ19" s="39">
        <v>70.623999999999995</v>
      </c>
      <c r="AK19" s="39">
        <v>76.703000000000003</v>
      </c>
      <c r="AL19" s="39">
        <v>81.150999999999996</v>
      </c>
      <c r="AM19" s="39">
        <v>88.744</v>
      </c>
      <c r="AN19" s="39">
        <v>91.405000000000001</v>
      </c>
      <c r="AO19" s="39">
        <v>93.742000000000004</v>
      </c>
      <c r="AP19" s="39">
        <v>96.111999999999995</v>
      </c>
      <c r="AQ19" s="39">
        <v>97.414000000000001</v>
      </c>
      <c r="AR19" s="39">
        <v>98.01</v>
      </c>
      <c r="AS19" s="39">
        <v>98.241</v>
      </c>
      <c r="AT19" s="39">
        <v>98.185000000000002</v>
      </c>
      <c r="AU19" s="39">
        <v>97.721000000000004</v>
      </c>
      <c r="AV19" s="40">
        <v>96.643000000000001</v>
      </c>
      <c r="AW19" s="42">
        <v>49.366</v>
      </c>
      <c r="AX19" s="42">
        <v>49.292000000000002</v>
      </c>
      <c r="AY19" s="42">
        <v>49.27</v>
      </c>
      <c r="AZ19" s="42">
        <v>49.633000000000003</v>
      </c>
      <c r="BA19" s="42">
        <v>50.433</v>
      </c>
      <c r="BB19" s="42">
        <v>51.67</v>
      </c>
      <c r="BC19" s="42">
        <v>53.335999999999999</v>
      </c>
      <c r="BD19" s="42">
        <v>55.4</v>
      </c>
      <c r="BE19" s="42">
        <v>57.545999999999999</v>
      </c>
      <c r="BF19" s="42">
        <v>59.662999999999997</v>
      </c>
      <c r="BG19" s="42">
        <v>61.744999999999997</v>
      </c>
      <c r="BH19" s="42">
        <v>63.783999999999999</v>
      </c>
      <c r="BI19" s="42">
        <v>65.775000000000006</v>
      </c>
      <c r="BJ19" s="42">
        <v>67.712000000000003</v>
      </c>
      <c r="BK19" s="42">
        <v>69.59</v>
      </c>
      <c r="BL19" t="e">
        <f>COUNTIF(#REF!, WUP!A19)</f>
        <v>#REF!</v>
      </c>
    </row>
    <row r="20" spans="1:64">
      <c r="A20" s="38" t="s">
        <v>29</v>
      </c>
      <c r="B20" s="141" t="s">
        <v>1030</v>
      </c>
      <c r="C20" s="141" t="s">
        <v>1029</v>
      </c>
      <c r="D20" s="39">
        <v>71.462999999999994</v>
      </c>
      <c r="E20" s="39">
        <v>90.5</v>
      </c>
      <c r="F20" s="39">
        <v>114.709</v>
      </c>
      <c r="G20" s="39">
        <v>134.54300000000001</v>
      </c>
      <c r="H20" s="39">
        <v>152.29300000000001</v>
      </c>
      <c r="I20" s="39">
        <v>170.49299999999999</v>
      </c>
      <c r="J20" s="39">
        <v>192.92500000000001</v>
      </c>
      <c r="K20" s="39">
        <v>221.334</v>
      </c>
      <c r="L20" s="39">
        <v>255.48699999999999</v>
      </c>
      <c r="M20" s="39">
        <v>296.34500000000003</v>
      </c>
      <c r="N20" s="39">
        <v>345.32100000000003</v>
      </c>
      <c r="O20" s="39">
        <v>401.15699999999998</v>
      </c>
      <c r="P20" s="39">
        <v>462.32499999999999</v>
      </c>
      <c r="Q20" s="39">
        <v>528.51</v>
      </c>
      <c r="R20" s="40">
        <v>599.04100000000005</v>
      </c>
      <c r="S20" s="39">
        <v>236.36600000000001</v>
      </c>
      <c r="T20" s="39">
        <v>264.83699999999999</v>
      </c>
      <c r="U20" s="39">
        <v>296.88499999999999</v>
      </c>
      <c r="V20" s="39">
        <v>340.851</v>
      </c>
      <c r="W20" s="39">
        <v>390.06400000000002</v>
      </c>
      <c r="X20" s="39">
        <v>441.13400000000001</v>
      </c>
      <c r="Y20" s="39">
        <v>496.767</v>
      </c>
      <c r="Z20" s="39">
        <v>556.09</v>
      </c>
      <c r="AA20" s="39">
        <v>614.11400000000003</v>
      </c>
      <c r="AB20" s="39">
        <v>668.24599999999998</v>
      </c>
      <c r="AC20" s="39">
        <v>716.45399999999995</v>
      </c>
      <c r="AD20" s="39">
        <v>759.91399999999999</v>
      </c>
      <c r="AE20" s="39">
        <v>799.61699999999996</v>
      </c>
      <c r="AF20" s="39">
        <v>834.58799999999997</v>
      </c>
      <c r="AG20" s="40">
        <v>863.69399999999996</v>
      </c>
      <c r="AH20" s="39">
        <v>307.82900000000001</v>
      </c>
      <c r="AI20" s="39">
        <v>355.33699999999999</v>
      </c>
      <c r="AJ20" s="39">
        <v>411.59399999999999</v>
      </c>
      <c r="AK20" s="39">
        <v>475.39400000000001</v>
      </c>
      <c r="AL20" s="39">
        <v>542.35699999999997</v>
      </c>
      <c r="AM20" s="39">
        <v>611.62699999999995</v>
      </c>
      <c r="AN20" s="39">
        <v>689.69200000000001</v>
      </c>
      <c r="AO20" s="39">
        <v>777.42399999999998</v>
      </c>
      <c r="AP20" s="39">
        <v>869.601</v>
      </c>
      <c r="AQ20" s="39">
        <v>964.59100000000001</v>
      </c>
      <c r="AR20" s="39">
        <v>1061.7750000000001</v>
      </c>
      <c r="AS20" s="39">
        <v>1161.0709999999999</v>
      </c>
      <c r="AT20" s="39">
        <v>1261.942</v>
      </c>
      <c r="AU20" s="39">
        <v>1363.098</v>
      </c>
      <c r="AV20" s="40">
        <v>1462.7349999999999</v>
      </c>
      <c r="AW20" s="42">
        <v>23.215</v>
      </c>
      <c r="AX20" s="42">
        <v>25.469000000000001</v>
      </c>
      <c r="AY20" s="42">
        <v>27.869</v>
      </c>
      <c r="AZ20" s="42">
        <v>28.300999999999998</v>
      </c>
      <c r="BA20" s="42">
        <v>28.08</v>
      </c>
      <c r="BB20" s="42">
        <v>27.875</v>
      </c>
      <c r="BC20" s="42">
        <v>27.972999999999999</v>
      </c>
      <c r="BD20" s="42">
        <v>28.47</v>
      </c>
      <c r="BE20" s="42">
        <v>29.38</v>
      </c>
      <c r="BF20" s="42">
        <v>30.722000000000001</v>
      </c>
      <c r="BG20" s="42">
        <v>32.523000000000003</v>
      </c>
      <c r="BH20" s="42">
        <v>34.551000000000002</v>
      </c>
      <c r="BI20" s="42">
        <v>36.636000000000003</v>
      </c>
      <c r="BJ20" s="42">
        <v>38.773000000000003</v>
      </c>
      <c r="BK20" s="42">
        <v>40.954000000000001</v>
      </c>
      <c r="BL20" t="e">
        <f>COUNTIF(#REF!, WUP!A7)</f>
        <v>#REF!</v>
      </c>
    </row>
    <row r="21" spans="1:64" hidden="1">
      <c r="A21" s="38" t="s">
        <v>42</v>
      </c>
      <c r="B21" s="141"/>
      <c r="C21" s="141"/>
      <c r="D21" s="39">
        <v>400.84899999999999</v>
      </c>
      <c r="E21" s="39">
        <v>536.55899999999997</v>
      </c>
      <c r="F21" s="39">
        <v>765.82799999999997</v>
      </c>
      <c r="G21" s="39">
        <v>866.57</v>
      </c>
      <c r="H21" s="39">
        <v>1105.8499999999999</v>
      </c>
      <c r="I21" s="39">
        <v>1391.0119999999999</v>
      </c>
      <c r="J21" s="39">
        <v>1797.991</v>
      </c>
      <c r="K21" s="39">
        <v>2240.02</v>
      </c>
      <c r="L21" s="39">
        <v>2749.0610000000001</v>
      </c>
      <c r="M21" s="39">
        <v>3378.2539999999999</v>
      </c>
      <c r="N21" s="39">
        <v>4163.6090000000004</v>
      </c>
      <c r="O21" s="39">
        <v>5136.9639999999999</v>
      </c>
      <c r="P21" s="39">
        <v>6289.84</v>
      </c>
      <c r="Q21" s="39">
        <v>7619.84</v>
      </c>
      <c r="R21" s="40">
        <v>9131.58</v>
      </c>
      <c r="S21" s="39">
        <v>4304.375</v>
      </c>
      <c r="T21" s="39">
        <v>4913.8649999999998</v>
      </c>
      <c r="U21" s="39">
        <v>5002.6530000000002</v>
      </c>
      <c r="V21" s="39">
        <v>4592.9489999999996</v>
      </c>
      <c r="W21" s="39">
        <v>5594.8059999999996</v>
      </c>
      <c r="X21" s="39">
        <v>6717.8649999999998</v>
      </c>
      <c r="Y21" s="39">
        <v>8269.2009999999991</v>
      </c>
      <c r="Z21" s="39">
        <v>9642.116</v>
      </c>
      <c r="AA21" s="39">
        <v>10860.946</v>
      </c>
      <c r="AB21" s="39">
        <v>12017.223</v>
      </c>
      <c r="AC21" s="39">
        <v>13090.758</v>
      </c>
      <c r="AD21" s="39">
        <v>14045.927</v>
      </c>
      <c r="AE21" s="39">
        <v>14899.365</v>
      </c>
      <c r="AF21" s="39">
        <v>15637.174999999999</v>
      </c>
      <c r="AG21" s="40">
        <v>16234.641</v>
      </c>
      <c r="AH21" s="39">
        <v>4705.2240000000002</v>
      </c>
      <c r="AI21" s="39">
        <v>5450.424</v>
      </c>
      <c r="AJ21" s="39">
        <v>5768.4809999999998</v>
      </c>
      <c r="AK21" s="39">
        <v>5459.5190000000002</v>
      </c>
      <c r="AL21" s="39">
        <v>6700.6559999999999</v>
      </c>
      <c r="AM21" s="39">
        <v>8108.8770000000004</v>
      </c>
      <c r="AN21" s="39">
        <v>10067.191999999999</v>
      </c>
      <c r="AO21" s="39">
        <v>11882.136</v>
      </c>
      <c r="AP21" s="39">
        <v>13610.007</v>
      </c>
      <c r="AQ21" s="39">
        <v>15395.477000000001</v>
      </c>
      <c r="AR21" s="39">
        <v>17254.366999999998</v>
      </c>
      <c r="AS21" s="39">
        <v>19182.891</v>
      </c>
      <c r="AT21" s="39">
        <v>21189.205000000002</v>
      </c>
      <c r="AU21" s="39">
        <v>23257.014999999999</v>
      </c>
      <c r="AV21" s="40">
        <v>25366.221000000001</v>
      </c>
      <c r="AW21" s="42">
        <v>8.5190000000000001</v>
      </c>
      <c r="AX21" s="42">
        <v>9.8439999999999994</v>
      </c>
      <c r="AY21" s="42">
        <v>13.276</v>
      </c>
      <c r="AZ21" s="42">
        <v>15.872999999999999</v>
      </c>
      <c r="BA21" s="42">
        <v>16.504000000000001</v>
      </c>
      <c r="BB21" s="42">
        <v>17.154</v>
      </c>
      <c r="BC21" s="42">
        <v>17.86</v>
      </c>
      <c r="BD21" s="42">
        <v>18.852</v>
      </c>
      <c r="BE21" s="42">
        <v>20.199000000000002</v>
      </c>
      <c r="BF21" s="42">
        <v>21.943000000000001</v>
      </c>
      <c r="BG21" s="42">
        <v>24.131</v>
      </c>
      <c r="BH21" s="42">
        <v>26.779</v>
      </c>
      <c r="BI21" s="42">
        <v>29.684000000000001</v>
      </c>
      <c r="BJ21" s="42">
        <v>32.764000000000003</v>
      </c>
      <c r="BK21" s="42">
        <v>35.999000000000002</v>
      </c>
      <c r="BL21" t="e">
        <f>COUNTIF(#REF!, WUP!A21)</f>
        <v>#REF!</v>
      </c>
    </row>
    <row r="22" spans="1:64" hidden="1">
      <c r="A22" s="38" t="s">
        <v>43</v>
      </c>
      <c r="B22" s="141"/>
      <c r="C22" s="141"/>
      <c r="D22" s="39">
        <v>945.46</v>
      </c>
      <c r="E22" s="39">
        <v>1340.4059999999999</v>
      </c>
      <c r="F22" s="39">
        <v>1931.5039999999999</v>
      </c>
      <c r="G22" s="39">
        <v>2639.817</v>
      </c>
      <c r="H22" s="39">
        <v>3554.3710000000001</v>
      </c>
      <c r="I22" s="39">
        <v>4841.1760000000004</v>
      </c>
      <c r="J22" s="39">
        <v>6573.7719999999999</v>
      </c>
      <c r="K22" s="39">
        <v>8855.8310000000001</v>
      </c>
      <c r="L22" s="39">
        <v>11775.012000000001</v>
      </c>
      <c r="M22" s="39">
        <v>15430.672</v>
      </c>
      <c r="N22" s="39">
        <v>19914.432000000001</v>
      </c>
      <c r="O22" s="39">
        <v>25273.066999999999</v>
      </c>
      <c r="P22" s="39">
        <v>31490.363000000001</v>
      </c>
      <c r="Q22" s="39">
        <v>38580.182999999997</v>
      </c>
      <c r="R22" s="40">
        <v>46663.616000000002</v>
      </c>
      <c r="S22" s="39">
        <v>11604.08</v>
      </c>
      <c r="T22" s="39">
        <v>13306.218000000001</v>
      </c>
      <c r="U22" s="39">
        <v>15507.403</v>
      </c>
      <c r="V22" s="39">
        <v>17910.473999999998</v>
      </c>
      <c r="W22" s="39">
        <v>20484.902999999998</v>
      </c>
      <c r="X22" s="39">
        <v>23702.763999999999</v>
      </c>
      <c r="Y22" s="39">
        <v>27341.361000000001</v>
      </c>
      <c r="Z22" s="39">
        <v>31289.039000000001</v>
      </c>
      <c r="AA22" s="39">
        <v>35412.690999999999</v>
      </c>
      <c r="AB22" s="39">
        <v>39654.788</v>
      </c>
      <c r="AC22" s="39">
        <v>43927.928</v>
      </c>
      <c r="AD22" s="39">
        <v>48113.432999999997</v>
      </c>
      <c r="AE22" s="39">
        <v>52114.597999999998</v>
      </c>
      <c r="AF22" s="39">
        <v>55826.472000000002</v>
      </c>
      <c r="AG22" s="40">
        <v>59034.584999999999</v>
      </c>
      <c r="AH22" s="39">
        <v>12549.54</v>
      </c>
      <c r="AI22" s="39">
        <v>14646.624</v>
      </c>
      <c r="AJ22" s="39">
        <v>17438.906999999999</v>
      </c>
      <c r="AK22" s="39">
        <v>20550.291000000001</v>
      </c>
      <c r="AL22" s="39">
        <v>24039.274000000001</v>
      </c>
      <c r="AM22" s="39">
        <v>28543.94</v>
      </c>
      <c r="AN22" s="39">
        <v>33915.133000000002</v>
      </c>
      <c r="AO22" s="39">
        <v>40144.870000000003</v>
      </c>
      <c r="AP22" s="39">
        <v>47187.703000000001</v>
      </c>
      <c r="AQ22" s="39">
        <v>55085.46</v>
      </c>
      <c r="AR22" s="39">
        <v>63842.36</v>
      </c>
      <c r="AS22" s="39">
        <v>73386.5</v>
      </c>
      <c r="AT22" s="39">
        <v>83604.960999999996</v>
      </c>
      <c r="AU22" s="39">
        <v>94406.654999999999</v>
      </c>
      <c r="AV22" s="40">
        <v>105698.201</v>
      </c>
      <c r="AW22" s="42">
        <v>7.5339999999999998</v>
      </c>
      <c r="AX22" s="42">
        <v>9.1519999999999992</v>
      </c>
      <c r="AY22" s="42">
        <v>11.076000000000001</v>
      </c>
      <c r="AZ22" s="42">
        <v>12.846</v>
      </c>
      <c r="BA22" s="42">
        <v>14.786</v>
      </c>
      <c r="BB22" s="42">
        <v>16.96</v>
      </c>
      <c r="BC22" s="42">
        <v>19.382999999999999</v>
      </c>
      <c r="BD22" s="42">
        <v>22.06</v>
      </c>
      <c r="BE22" s="42">
        <v>24.954000000000001</v>
      </c>
      <c r="BF22" s="42">
        <v>28.012</v>
      </c>
      <c r="BG22" s="42">
        <v>31.193000000000001</v>
      </c>
      <c r="BH22" s="42">
        <v>34.438000000000002</v>
      </c>
      <c r="BI22" s="42">
        <v>37.665999999999997</v>
      </c>
      <c r="BJ22" s="42">
        <v>40.866</v>
      </c>
      <c r="BK22" s="42">
        <v>44.148000000000003</v>
      </c>
      <c r="BL22" t="e">
        <f>COUNTIF(#REF!, WUP!A22)</f>
        <v>#REF!</v>
      </c>
    </row>
    <row r="23" spans="1:64" hidden="1">
      <c r="A23" s="38" t="s">
        <v>44</v>
      </c>
      <c r="B23" s="141"/>
      <c r="C23" s="141"/>
      <c r="D23" s="39">
        <v>2719.241</v>
      </c>
      <c r="E23" s="39">
        <v>3661.4810000000002</v>
      </c>
      <c r="F23" s="39">
        <v>4807.84</v>
      </c>
      <c r="G23" s="39">
        <v>6154.9679999999998</v>
      </c>
      <c r="H23" s="39">
        <v>7624.7250000000004</v>
      </c>
      <c r="I23" s="39">
        <v>9791.527</v>
      </c>
      <c r="J23" s="39">
        <v>12959.968999999999</v>
      </c>
      <c r="K23" s="39">
        <v>17035.213</v>
      </c>
      <c r="L23" s="39">
        <v>22113.352999999999</v>
      </c>
      <c r="M23" s="39">
        <v>28244.987000000001</v>
      </c>
      <c r="N23" s="39">
        <v>35529.055999999997</v>
      </c>
      <c r="O23" s="39">
        <v>44000.95</v>
      </c>
      <c r="P23" s="39">
        <v>53579.195</v>
      </c>
      <c r="Q23" s="39">
        <v>64407.122000000003</v>
      </c>
      <c r="R23" s="40">
        <v>76542.195999999996</v>
      </c>
      <c r="S23" s="39">
        <v>15963.915999999999</v>
      </c>
      <c r="T23" s="39">
        <v>18175.518</v>
      </c>
      <c r="U23" s="39">
        <v>20651.763999999999</v>
      </c>
      <c r="V23" s="39">
        <v>23805.808000000001</v>
      </c>
      <c r="W23" s="39">
        <v>26553.316999999999</v>
      </c>
      <c r="X23" s="39">
        <v>29619.018</v>
      </c>
      <c r="Y23" s="39">
        <v>33138.622000000003</v>
      </c>
      <c r="Z23" s="39">
        <v>36844.743999999999</v>
      </c>
      <c r="AA23" s="39">
        <v>40661.266000000003</v>
      </c>
      <c r="AB23" s="39">
        <v>44436.082999999999</v>
      </c>
      <c r="AC23" s="39">
        <v>48172.997000000003</v>
      </c>
      <c r="AD23" s="39">
        <v>51860.580999999998</v>
      </c>
      <c r="AE23" s="39">
        <v>55480.322999999997</v>
      </c>
      <c r="AF23" s="39">
        <v>58766.733999999997</v>
      </c>
      <c r="AG23" s="40">
        <v>61539.425000000003</v>
      </c>
      <c r="AH23" s="39">
        <v>18683.156999999999</v>
      </c>
      <c r="AI23" s="39">
        <v>21836.999</v>
      </c>
      <c r="AJ23" s="39">
        <v>25459.603999999999</v>
      </c>
      <c r="AK23" s="39">
        <v>29960.776000000002</v>
      </c>
      <c r="AL23" s="39">
        <v>34178.042000000001</v>
      </c>
      <c r="AM23" s="39">
        <v>39410.544999999998</v>
      </c>
      <c r="AN23" s="39">
        <v>46098.591</v>
      </c>
      <c r="AO23" s="39">
        <v>53879.957000000002</v>
      </c>
      <c r="AP23" s="39">
        <v>62774.618999999999</v>
      </c>
      <c r="AQ23" s="39">
        <v>72681.070000000007</v>
      </c>
      <c r="AR23" s="39">
        <v>83702.053</v>
      </c>
      <c r="AS23" s="39">
        <v>95861.531000000003</v>
      </c>
      <c r="AT23" s="39">
        <v>109059.518</v>
      </c>
      <c r="AU23" s="39">
        <v>123173.856</v>
      </c>
      <c r="AV23" s="40">
        <v>138081.62100000001</v>
      </c>
      <c r="AW23" s="42">
        <v>14.555</v>
      </c>
      <c r="AX23" s="42">
        <v>16.766999999999999</v>
      </c>
      <c r="AY23" s="42">
        <v>18.884</v>
      </c>
      <c r="AZ23" s="42">
        <v>20.542999999999999</v>
      </c>
      <c r="BA23" s="42">
        <v>22.309000000000001</v>
      </c>
      <c r="BB23" s="42">
        <v>24.844999999999999</v>
      </c>
      <c r="BC23" s="42">
        <v>28.114000000000001</v>
      </c>
      <c r="BD23" s="42">
        <v>31.617000000000001</v>
      </c>
      <c r="BE23" s="42">
        <v>35.226999999999997</v>
      </c>
      <c r="BF23" s="42">
        <v>38.862000000000002</v>
      </c>
      <c r="BG23" s="42">
        <v>42.447000000000003</v>
      </c>
      <c r="BH23" s="42">
        <v>45.901000000000003</v>
      </c>
      <c r="BI23" s="42">
        <v>49.128</v>
      </c>
      <c r="BJ23" s="42">
        <v>52.29</v>
      </c>
      <c r="BK23" s="42">
        <v>55.433</v>
      </c>
      <c r="BL23" t="e">
        <f>COUNTIF(#REF!, WUP!A23)</f>
        <v>#REF!</v>
      </c>
    </row>
    <row r="24" spans="1:64" hidden="1">
      <c r="A24" s="38" t="s">
        <v>45</v>
      </c>
      <c r="B24" s="141"/>
      <c r="C24" s="141"/>
      <c r="D24" s="39">
        <v>2344.8119999999999</v>
      </c>
      <c r="E24" s="39">
        <v>2758.1089999999999</v>
      </c>
      <c r="F24" s="39">
        <v>3163.2840000000001</v>
      </c>
      <c r="G24" s="39">
        <v>3390.2429999999999</v>
      </c>
      <c r="H24" s="39">
        <v>3665.1280000000002</v>
      </c>
      <c r="I24" s="39">
        <v>4448.5590000000002</v>
      </c>
      <c r="J24" s="39">
        <v>5450.6670000000004</v>
      </c>
      <c r="K24" s="39">
        <v>6747.2359999999999</v>
      </c>
      <c r="L24" s="39">
        <v>8336.3809999999994</v>
      </c>
      <c r="M24" s="39">
        <v>10256.668</v>
      </c>
      <c r="N24" s="39">
        <v>12548.518</v>
      </c>
      <c r="O24" s="39">
        <v>15219.971</v>
      </c>
      <c r="P24" s="39">
        <v>18271.800999999999</v>
      </c>
      <c r="Q24" s="39">
        <v>21722.143</v>
      </c>
      <c r="R24" s="40">
        <v>25576.78</v>
      </c>
      <c r="S24" s="39">
        <v>3544.4180000000001</v>
      </c>
      <c r="T24" s="39">
        <v>4197.1030000000001</v>
      </c>
      <c r="U24" s="39">
        <v>4863.9690000000001</v>
      </c>
      <c r="V24" s="39">
        <v>5746.8339999999998</v>
      </c>
      <c r="W24" s="39">
        <v>6866.0929999999998</v>
      </c>
      <c r="X24" s="39">
        <v>7603.5969999999998</v>
      </c>
      <c r="Y24" s="39">
        <v>8399.366</v>
      </c>
      <c r="Z24" s="39">
        <v>9353.3510000000006</v>
      </c>
      <c r="AA24" s="39">
        <v>10342.892</v>
      </c>
      <c r="AB24" s="39">
        <v>11337.156999999999</v>
      </c>
      <c r="AC24" s="39">
        <v>12310.858</v>
      </c>
      <c r="AD24" s="39">
        <v>13221.428</v>
      </c>
      <c r="AE24" s="39">
        <v>14054.815000000001</v>
      </c>
      <c r="AF24" s="39">
        <v>14794.513999999999</v>
      </c>
      <c r="AG24" s="40">
        <v>15424.041999999999</v>
      </c>
      <c r="AH24" s="39">
        <v>5889.23</v>
      </c>
      <c r="AI24" s="39">
        <v>6955.2120000000004</v>
      </c>
      <c r="AJ24" s="39">
        <v>8027.2529999999997</v>
      </c>
      <c r="AK24" s="39">
        <v>9137.0769999999993</v>
      </c>
      <c r="AL24" s="39">
        <v>10531.221</v>
      </c>
      <c r="AM24" s="39">
        <v>12052.156000000001</v>
      </c>
      <c r="AN24" s="39">
        <v>13850.032999999999</v>
      </c>
      <c r="AO24" s="39">
        <v>16100.587</v>
      </c>
      <c r="AP24" s="39">
        <v>18679.273000000001</v>
      </c>
      <c r="AQ24" s="39">
        <v>21593.825000000001</v>
      </c>
      <c r="AR24" s="39">
        <v>24859.376</v>
      </c>
      <c r="AS24" s="39">
        <v>28441.399000000001</v>
      </c>
      <c r="AT24" s="39">
        <v>32326.616000000002</v>
      </c>
      <c r="AU24" s="39">
        <v>36516.656999999999</v>
      </c>
      <c r="AV24" s="40">
        <v>41000.822</v>
      </c>
      <c r="AW24" s="42">
        <v>39.814999999999998</v>
      </c>
      <c r="AX24" s="42">
        <v>39.655000000000001</v>
      </c>
      <c r="AY24" s="42">
        <v>39.406999999999996</v>
      </c>
      <c r="AZ24" s="42">
        <v>37.103999999999999</v>
      </c>
      <c r="BA24" s="42">
        <v>34.802</v>
      </c>
      <c r="BB24" s="42">
        <v>36.911000000000001</v>
      </c>
      <c r="BC24" s="42">
        <v>39.354999999999997</v>
      </c>
      <c r="BD24" s="42">
        <v>41.906999999999996</v>
      </c>
      <c r="BE24" s="42">
        <v>44.628999999999998</v>
      </c>
      <c r="BF24" s="42">
        <v>47.497999999999998</v>
      </c>
      <c r="BG24" s="42">
        <v>50.478000000000002</v>
      </c>
      <c r="BH24" s="42">
        <v>53.512999999999998</v>
      </c>
      <c r="BI24" s="42">
        <v>56.521999999999998</v>
      </c>
      <c r="BJ24" s="42">
        <v>59.485999999999997</v>
      </c>
      <c r="BK24" s="42">
        <v>62.381</v>
      </c>
      <c r="BL24" t="e">
        <f>COUNTIF(#REF!, WUP!A24)</f>
        <v>#REF!</v>
      </c>
    </row>
    <row r="25" spans="1:64" hidden="1">
      <c r="A25" s="38" t="s">
        <v>46</v>
      </c>
      <c r="B25" s="141"/>
      <c r="C25" s="141"/>
      <c r="D25" s="39">
        <v>1602.6769999999999</v>
      </c>
      <c r="E25" s="39">
        <v>2200.5949999999998</v>
      </c>
      <c r="F25" s="39">
        <v>2951.9180000000001</v>
      </c>
      <c r="G25" s="39">
        <v>3592.1509999999998</v>
      </c>
      <c r="H25" s="39">
        <v>4125.9889999999996</v>
      </c>
      <c r="I25" s="39">
        <v>4413.866</v>
      </c>
      <c r="J25" s="39">
        <v>4676.1059999999998</v>
      </c>
      <c r="K25" s="39">
        <v>5109.4849999999997</v>
      </c>
      <c r="L25" s="39">
        <v>5700.46</v>
      </c>
      <c r="M25" s="39">
        <v>6429.7610000000004</v>
      </c>
      <c r="N25" s="39">
        <v>7370.2790000000005</v>
      </c>
      <c r="O25" s="39">
        <v>8580.51</v>
      </c>
      <c r="P25" s="39">
        <v>10097.359</v>
      </c>
      <c r="Q25" s="39">
        <v>11802.761</v>
      </c>
      <c r="R25" s="40">
        <v>13627.245999999999</v>
      </c>
      <c r="S25" s="39">
        <v>5561.4949999999999</v>
      </c>
      <c r="T25" s="39">
        <v>6458.2619999999997</v>
      </c>
      <c r="U25" s="39">
        <v>7231.1949999999997</v>
      </c>
      <c r="V25" s="39">
        <v>7728.1949999999997</v>
      </c>
      <c r="W25" s="39">
        <v>8096.2619999999997</v>
      </c>
      <c r="X25" s="39">
        <v>8526.1659999999993</v>
      </c>
      <c r="Y25" s="39">
        <v>9410.2109999999993</v>
      </c>
      <c r="Z25" s="39">
        <v>10667.966</v>
      </c>
      <c r="AA25" s="39">
        <v>11980.004999999999</v>
      </c>
      <c r="AB25" s="39">
        <v>13141.393</v>
      </c>
      <c r="AC25" s="39">
        <v>14156.582</v>
      </c>
      <c r="AD25" s="39">
        <v>14975.516</v>
      </c>
      <c r="AE25" s="39">
        <v>15528.621999999999</v>
      </c>
      <c r="AF25" s="39">
        <v>15875.569</v>
      </c>
      <c r="AG25" s="40">
        <v>16031.504000000001</v>
      </c>
      <c r="AH25" s="39">
        <v>7164.1719999999996</v>
      </c>
      <c r="AI25" s="39">
        <v>8658.857</v>
      </c>
      <c r="AJ25" s="39">
        <v>10183.112999999999</v>
      </c>
      <c r="AK25" s="39">
        <v>11320.346</v>
      </c>
      <c r="AL25" s="39">
        <v>12222.251</v>
      </c>
      <c r="AM25" s="39">
        <v>12940.031999999999</v>
      </c>
      <c r="AN25" s="39">
        <v>14086.316999999999</v>
      </c>
      <c r="AO25" s="39">
        <v>15777.450999999999</v>
      </c>
      <c r="AP25" s="39">
        <v>17680.465</v>
      </c>
      <c r="AQ25" s="39">
        <v>19571.153999999999</v>
      </c>
      <c r="AR25" s="39">
        <v>21526.861000000001</v>
      </c>
      <c r="AS25" s="39">
        <v>23556.026000000002</v>
      </c>
      <c r="AT25" s="39">
        <v>25625.981</v>
      </c>
      <c r="AU25" s="39">
        <v>27678.33</v>
      </c>
      <c r="AV25" s="40">
        <v>29658.75</v>
      </c>
      <c r="AW25" s="42">
        <v>22.370999999999999</v>
      </c>
      <c r="AX25" s="42">
        <v>25.414000000000001</v>
      </c>
      <c r="AY25" s="42">
        <v>28.988</v>
      </c>
      <c r="AZ25" s="42">
        <v>31.731999999999999</v>
      </c>
      <c r="BA25" s="42">
        <v>33.758000000000003</v>
      </c>
      <c r="BB25" s="42">
        <v>34.11</v>
      </c>
      <c r="BC25" s="42">
        <v>33.195999999999998</v>
      </c>
      <c r="BD25" s="42">
        <v>32.384999999999998</v>
      </c>
      <c r="BE25" s="42">
        <v>32.241999999999997</v>
      </c>
      <c r="BF25" s="42">
        <v>32.853000000000002</v>
      </c>
      <c r="BG25" s="42">
        <v>34.238</v>
      </c>
      <c r="BH25" s="42">
        <v>36.426000000000002</v>
      </c>
      <c r="BI25" s="42">
        <v>39.402999999999999</v>
      </c>
      <c r="BJ25" s="42">
        <v>42.643000000000001</v>
      </c>
      <c r="BK25" s="42">
        <v>45.947000000000003</v>
      </c>
      <c r="BL25" t="e">
        <f>COUNTIF(#REF!, WUP!A25)</f>
        <v>#REF!</v>
      </c>
    </row>
    <row r="26" spans="1:64" hidden="1">
      <c r="A26" s="37" t="s">
        <v>47</v>
      </c>
      <c r="B26" s="140"/>
      <c r="C26" s="140"/>
      <c r="D26" s="39">
        <v>15058.565999999999</v>
      </c>
      <c r="E26" s="39">
        <v>19099.537000000004</v>
      </c>
      <c r="F26" s="39">
        <v>24274.759000000002</v>
      </c>
      <c r="G26" s="39">
        <v>31101.345000000001</v>
      </c>
      <c r="H26" s="39">
        <v>38183.621000000006</v>
      </c>
      <c r="I26" s="39">
        <v>47647.23</v>
      </c>
      <c r="J26" s="39">
        <v>59347.838000000003</v>
      </c>
      <c r="K26" s="39">
        <v>73632.499000000011</v>
      </c>
      <c r="L26" s="39">
        <v>90619.3</v>
      </c>
      <c r="M26" s="39">
        <v>110578.74100000001</v>
      </c>
      <c r="N26" s="39">
        <v>133727.54400000002</v>
      </c>
      <c r="O26" s="39">
        <v>160149.59</v>
      </c>
      <c r="P26" s="39">
        <v>189707.59099999999</v>
      </c>
      <c r="Q26" s="39">
        <v>222156.04399999997</v>
      </c>
      <c r="R26" s="40">
        <v>257253.52100000001</v>
      </c>
      <c r="S26" s="39">
        <v>38558.381000000001</v>
      </c>
      <c r="T26" s="39">
        <v>42589.126000000004</v>
      </c>
      <c r="U26" s="39">
        <v>47056.527999999991</v>
      </c>
      <c r="V26" s="39">
        <v>53094.593000000008</v>
      </c>
      <c r="W26" s="39">
        <v>57915.24700000001</v>
      </c>
      <c r="X26" s="39">
        <v>64306.818000000014</v>
      </c>
      <c r="Y26" s="39">
        <v>72003.561000000031</v>
      </c>
      <c r="Z26" s="39">
        <v>80110.22500000002</v>
      </c>
      <c r="AA26" s="39">
        <v>88339.964999999982</v>
      </c>
      <c r="AB26" s="39">
        <v>96381.982999999993</v>
      </c>
      <c r="AC26" s="39">
        <v>104042.995</v>
      </c>
      <c r="AD26" s="39">
        <v>111165.28800000003</v>
      </c>
      <c r="AE26" s="39">
        <v>117513.27100000004</v>
      </c>
      <c r="AF26" s="39">
        <v>122784.68399999995</v>
      </c>
      <c r="AG26" s="40">
        <v>126750.984</v>
      </c>
      <c r="AH26" s="39">
        <v>53616.947</v>
      </c>
      <c r="AI26" s="39">
        <v>61688.662999999993</v>
      </c>
      <c r="AJ26" s="39">
        <v>71331.286999999997</v>
      </c>
      <c r="AK26" s="39">
        <v>84195.937999999995</v>
      </c>
      <c r="AL26" s="39">
        <v>96098.868000000017</v>
      </c>
      <c r="AM26" s="39">
        <v>111954.04800000001</v>
      </c>
      <c r="AN26" s="39">
        <v>131351.39900000003</v>
      </c>
      <c r="AO26" s="39">
        <v>153742.72400000002</v>
      </c>
      <c r="AP26" s="39">
        <v>178959.26499999998</v>
      </c>
      <c r="AQ26" s="39">
        <v>206960.72400000002</v>
      </c>
      <c r="AR26" s="39">
        <v>237770.53900000002</v>
      </c>
      <c r="AS26" s="39">
        <v>271314.87800000003</v>
      </c>
      <c r="AT26" s="39">
        <v>307220.86200000002</v>
      </c>
      <c r="AU26" s="39">
        <v>344940.728</v>
      </c>
      <c r="AV26" s="40">
        <v>384004.505</v>
      </c>
      <c r="AW26" s="42">
        <v>28.085459621563309</v>
      </c>
      <c r="AX26" s="42">
        <v>30.96117839350806</v>
      </c>
      <c r="AY26" s="42">
        <v>34.031012226093729</v>
      </c>
      <c r="AZ26" s="42">
        <v>36.93924640402485</v>
      </c>
      <c r="BA26" s="42">
        <v>39.73368448002946</v>
      </c>
      <c r="BB26" s="42">
        <v>42.559631251564923</v>
      </c>
      <c r="BC26" s="42">
        <v>45.182494021247535</v>
      </c>
      <c r="BD26" s="42">
        <v>47.893322743520521</v>
      </c>
      <c r="BE26" s="42">
        <v>50.636830677640532</v>
      </c>
      <c r="BF26" s="42">
        <v>53.429819369978624</v>
      </c>
      <c r="BG26" s="42">
        <v>56.242268096973959</v>
      </c>
      <c r="BH26" s="42">
        <v>59.027205282859562</v>
      </c>
      <c r="BI26" s="42">
        <v>61.749579688374148</v>
      </c>
      <c r="BJ26" s="42">
        <v>64.404121046558487</v>
      </c>
      <c r="BK26" s="42">
        <v>66.992318488555242</v>
      </c>
      <c r="BL26" t="e">
        <f>COUNTIF(#REF!, WUP!A26)</f>
        <v>#REF!</v>
      </c>
    </row>
    <row r="27" spans="1:64" hidden="1">
      <c r="A27" s="38" t="s">
        <v>48</v>
      </c>
      <c r="B27" s="141"/>
      <c r="C27" s="141"/>
      <c r="D27" s="39">
        <v>2169.81</v>
      </c>
      <c r="E27" s="39">
        <v>3218.567</v>
      </c>
      <c r="F27" s="39">
        <v>4520.9970000000003</v>
      </c>
      <c r="G27" s="39">
        <v>6302.4780000000001</v>
      </c>
      <c r="H27" s="39">
        <v>8234.8240000000005</v>
      </c>
      <c r="I27" s="39">
        <v>10949.424000000001</v>
      </c>
      <c r="J27" s="39">
        <v>13970.853999999999</v>
      </c>
      <c r="K27" s="39">
        <v>17675.744999999999</v>
      </c>
      <c r="L27" s="39">
        <v>21936.953000000001</v>
      </c>
      <c r="M27" s="39">
        <v>26847.886999999999</v>
      </c>
      <c r="N27" s="39">
        <v>32437.132000000001</v>
      </c>
      <c r="O27" s="39">
        <v>38691.449000000001</v>
      </c>
      <c r="P27" s="39">
        <v>45556.398999999998</v>
      </c>
      <c r="Q27" s="39">
        <v>53037.025000000001</v>
      </c>
      <c r="R27" s="40">
        <v>61131.578999999998</v>
      </c>
      <c r="S27" s="39">
        <v>6760.09</v>
      </c>
      <c r="T27" s="39">
        <v>7390.4750000000004</v>
      </c>
      <c r="U27" s="39">
        <v>7650.4440000000004</v>
      </c>
      <c r="V27" s="39">
        <v>7966.5159999999996</v>
      </c>
      <c r="W27" s="39">
        <v>8206.1</v>
      </c>
      <c r="X27" s="39">
        <v>8603.1180000000004</v>
      </c>
      <c r="Y27" s="39">
        <v>9398.277</v>
      </c>
      <c r="Z27" s="39">
        <v>10183.56</v>
      </c>
      <c r="AA27" s="39">
        <v>10890.448</v>
      </c>
      <c r="AB27" s="39">
        <v>11583.321</v>
      </c>
      <c r="AC27" s="39">
        <v>12275.15</v>
      </c>
      <c r="AD27" s="39">
        <v>12973.415000000001</v>
      </c>
      <c r="AE27" s="39">
        <v>13692.602999999999</v>
      </c>
      <c r="AF27" s="39">
        <v>14362.123</v>
      </c>
      <c r="AG27" s="40">
        <v>14914.474</v>
      </c>
      <c r="AH27" s="39">
        <v>8929.9</v>
      </c>
      <c r="AI27" s="39">
        <v>10609.041999999999</v>
      </c>
      <c r="AJ27" s="39">
        <v>12171.441000000001</v>
      </c>
      <c r="AK27" s="39">
        <v>14268.994000000001</v>
      </c>
      <c r="AL27" s="39">
        <v>16440.923999999999</v>
      </c>
      <c r="AM27" s="39">
        <v>19552.542000000001</v>
      </c>
      <c r="AN27" s="39">
        <v>23369.131000000001</v>
      </c>
      <c r="AO27" s="39">
        <v>27859.305</v>
      </c>
      <c r="AP27" s="39">
        <v>32827.400999999998</v>
      </c>
      <c r="AQ27" s="39">
        <v>38431.207999999999</v>
      </c>
      <c r="AR27" s="39">
        <v>44712.281999999999</v>
      </c>
      <c r="AS27" s="39">
        <v>51664.864000000001</v>
      </c>
      <c r="AT27" s="39">
        <v>59249.002</v>
      </c>
      <c r="AU27" s="39">
        <v>67399.148000000001</v>
      </c>
      <c r="AV27" s="40">
        <v>76046.053</v>
      </c>
      <c r="AW27" s="42">
        <v>24.297999999999998</v>
      </c>
      <c r="AX27" s="42">
        <v>30.338000000000001</v>
      </c>
      <c r="AY27" s="42">
        <v>37.143999999999998</v>
      </c>
      <c r="AZ27" s="42">
        <v>44.168999999999997</v>
      </c>
      <c r="BA27" s="42">
        <v>50.087000000000003</v>
      </c>
      <c r="BB27" s="42">
        <v>56</v>
      </c>
      <c r="BC27" s="42">
        <v>59.783000000000001</v>
      </c>
      <c r="BD27" s="42">
        <v>63.445999999999998</v>
      </c>
      <c r="BE27" s="42">
        <v>66.825000000000003</v>
      </c>
      <c r="BF27" s="42">
        <v>69.86</v>
      </c>
      <c r="BG27" s="42">
        <v>72.546000000000006</v>
      </c>
      <c r="BH27" s="42">
        <v>74.888999999999996</v>
      </c>
      <c r="BI27" s="42">
        <v>76.89</v>
      </c>
      <c r="BJ27" s="42">
        <v>78.691000000000003</v>
      </c>
      <c r="BK27" s="42">
        <v>80.388000000000005</v>
      </c>
      <c r="BL27" t="e">
        <f>COUNTIF(#REF!, WUP!A27)</f>
        <v>#REF!</v>
      </c>
    </row>
    <row r="28" spans="1:64" hidden="1">
      <c r="A28" s="38" t="s">
        <v>49</v>
      </c>
      <c r="B28" s="141"/>
      <c r="C28" s="141"/>
      <c r="D28" s="39">
        <v>2751.1060000000002</v>
      </c>
      <c r="E28" s="39">
        <v>3641.3110000000001</v>
      </c>
      <c r="F28" s="39">
        <v>4645.9409999999998</v>
      </c>
      <c r="G28" s="39">
        <v>5730.7110000000002</v>
      </c>
      <c r="H28" s="39">
        <v>6956.1180000000004</v>
      </c>
      <c r="I28" s="39">
        <v>8456.1749999999993</v>
      </c>
      <c r="J28" s="39">
        <v>10296.608</v>
      </c>
      <c r="K28" s="39">
        <v>12462.615</v>
      </c>
      <c r="L28" s="39">
        <v>14941.522999999999</v>
      </c>
      <c r="M28" s="39">
        <v>17739.675999999999</v>
      </c>
      <c r="N28" s="39">
        <v>20857.109</v>
      </c>
      <c r="O28" s="39">
        <v>24290.758000000002</v>
      </c>
      <c r="P28" s="39">
        <v>28048.983</v>
      </c>
      <c r="Q28" s="39">
        <v>32105.584999999999</v>
      </c>
      <c r="R28" s="40">
        <v>36415.328000000001</v>
      </c>
      <c r="S28" s="39">
        <v>5867.2479999999996</v>
      </c>
      <c r="T28" s="39">
        <v>6408.7120000000004</v>
      </c>
      <c r="U28" s="39">
        <v>7069.277</v>
      </c>
      <c r="V28" s="39">
        <v>7730.2830000000004</v>
      </c>
      <c r="W28" s="39">
        <v>8318.116</v>
      </c>
      <c r="X28" s="39">
        <v>8964.6200000000008</v>
      </c>
      <c r="Y28" s="39">
        <v>9673.8870000000006</v>
      </c>
      <c r="Z28" s="39">
        <v>10371.906999999999</v>
      </c>
      <c r="AA28" s="39">
        <v>11016.661</v>
      </c>
      <c r="AB28" s="39">
        <v>11599.406999999999</v>
      </c>
      <c r="AC28" s="39">
        <v>12122.535</v>
      </c>
      <c r="AD28" s="39">
        <v>12592.874</v>
      </c>
      <c r="AE28" s="39">
        <v>12971.856</v>
      </c>
      <c r="AF28" s="39">
        <v>13245.453</v>
      </c>
      <c r="AG28" s="40">
        <v>13402.062</v>
      </c>
      <c r="AH28" s="39">
        <v>8618.3539999999994</v>
      </c>
      <c r="AI28" s="39">
        <v>10050.022999999999</v>
      </c>
      <c r="AJ28" s="39">
        <v>11715.218000000001</v>
      </c>
      <c r="AK28" s="39">
        <v>13460.994000000001</v>
      </c>
      <c r="AL28" s="39">
        <v>15274.234</v>
      </c>
      <c r="AM28" s="39">
        <v>17420.794999999998</v>
      </c>
      <c r="AN28" s="39">
        <v>19970.494999999999</v>
      </c>
      <c r="AO28" s="39">
        <v>22834.522000000001</v>
      </c>
      <c r="AP28" s="39">
        <v>25958.184000000001</v>
      </c>
      <c r="AQ28" s="39">
        <v>29339.082999999999</v>
      </c>
      <c r="AR28" s="39">
        <v>32979.644</v>
      </c>
      <c r="AS28" s="39">
        <v>36883.631999999998</v>
      </c>
      <c r="AT28" s="39">
        <v>41020.839</v>
      </c>
      <c r="AU28" s="39">
        <v>45351.038</v>
      </c>
      <c r="AV28" s="40">
        <v>49817.39</v>
      </c>
      <c r="AW28" s="42">
        <v>31.920999999999999</v>
      </c>
      <c r="AX28" s="42">
        <v>36.231999999999999</v>
      </c>
      <c r="AY28" s="42">
        <v>39.656999999999996</v>
      </c>
      <c r="AZ28" s="42">
        <v>42.573</v>
      </c>
      <c r="BA28" s="42">
        <v>45.542000000000002</v>
      </c>
      <c r="BB28" s="42">
        <v>48.540999999999997</v>
      </c>
      <c r="BC28" s="42">
        <v>51.558999999999997</v>
      </c>
      <c r="BD28" s="42">
        <v>54.578000000000003</v>
      </c>
      <c r="BE28" s="42">
        <v>57.56</v>
      </c>
      <c r="BF28" s="42">
        <v>60.463999999999999</v>
      </c>
      <c r="BG28" s="42">
        <v>63.241999999999997</v>
      </c>
      <c r="BH28" s="42">
        <v>65.858000000000004</v>
      </c>
      <c r="BI28" s="42">
        <v>68.376999999999995</v>
      </c>
      <c r="BJ28" s="42">
        <v>70.793000000000006</v>
      </c>
      <c r="BK28" s="42">
        <v>73.097999999999999</v>
      </c>
      <c r="BL28" t="e">
        <f>COUNTIF(#REF!, WUP!A28)</f>
        <v>#REF!</v>
      </c>
    </row>
    <row r="29" spans="1:64" hidden="1">
      <c r="A29" s="38" t="s">
        <v>50</v>
      </c>
      <c r="B29" s="141"/>
      <c r="C29" s="141"/>
      <c r="D29" s="39">
        <v>772.26300000000003</v>
      </c>
      <c r="E29" s="39">
        <v>935.99599999999998</v>
      </c>
      <c r="F29" s="39">
        <v>1082.57</v>
      </c>
      <c r="G29" s="39">
        <v>1248.2619999999999</v>
      </c>
      <c r="H29" s="39">
        <v>1413.327</v>
      </c>
      <c r="I29" s="39">
        <v>1571.461</v>
      </c>
      <c r="J29" s="39">
        <v>1730.652</v>
      </c>
      <c r="K29" s="39">
        <v>1831.0540000000001</v>
      </c>
      <c r="L29" s="39">
        <v>2076.5340000000001</v>
      </c>
      <c r="M29" s="39">
        <v>2451.6729999999998</v>
      </c>
      <c r="N29" s="39">
        <v>2917.6390000000001</v>
      </c>
      <c r="O29" s="39">
        <v>3454.6759999999999</v>
      </c>
      <c r="P29" s="39">
        <v>4039.45</v>
      </c>
      <c r="Q29" s="39">
        <v>4665.2120000000004</v>
      </c>
      <c r="R29" s="40">
        <v>5329.3360000000002</v>
      </c>
      <c r="S29" s="39">
        <v>1507.558</v>
      </c>
      <c r="T29" s="39">
        <v>1698.2360000000001</v>
      </c>
      <c r="U29" s="39">
        <v>1857.21</v>
      </c>
      <c r="V29" s="39">
        <v>2104.5050000000001</v>
      </c>
      <c r="W29" s="39">
        <v>2341.6590000000001</v>
      </c>
      <c r="X29" s="39">
        <v>2556.4490000000001</v>
      </c>
      <c r="Y29" s="39">
        <v>2717.873</v>
      </c>
      <c r="Z29" s="39">
        <v>2715.0459999999998</v>
      </c>
      <c r="AA29" s="39">
        <v>2844.355</v>
      </c>
      <c r="AB29" s="39">
        <v>3037.223</v>
      </c>
      <c r="AC29" s="39">
        <v>3205.9760000000001</v>
      </c>
      <c r="AD29" s="39">
        <v>3342.8429999999998</v>
      </c>
      <c r="AE29" s="39">
        <v>3441.9969999999998</v>
      </c>
      <c r="AF29" s="39">
        <v>3500.576</v>
      </c>
      <c r="AG29" s="40">
        <v>3521.444</v>
      </c>
      <c r="AH29" s="39">
        <v>2279.8209999999999</v>
      </c>
      <c r="AI29" s="39">
        <v>2634.232</v>
      </c>
      <c r="AJ29" s="39">
        <v>2939.78</v>
      </c>
      <c r="AK29" s="39">
        <v>3352.7669999999998</v>
      </c>
      <c r="AL29" s="39">
        <v>3754.9859999999999</v>
      </c>
      <c r="AM29" s="39">
        <v>4127.91</v>
      </c>
      <c r="AN29" s="39">
        <v>4448.5249999999996</v>
      </c>
      <c r="AO29" s="39">
        <v>4546.1000000000004</v>
      </c>
      <c r="AP29" s="39">
        <v>4920.8890000000001</v>
      </c>
      <c r="AQ29" s="39">
        <v>5488.8959999999997</v>
      </c>
      <c r="AR29" s="39">
        <v>6123.6149999999998</v>
      </c>
      <c r="AS29" s="39">
        <v>6797.5190000000002</v>
      </c>
      <c r="AT29" s="39">
        <v>7481.4470000000001</v>
      </c>
      <c r="AU29" s="39">
        <v>8165.7879999999996</v>
      </c>
      <c r="AV29" s="40">
        <v>8850.7800000000007</v>
      </c>
      <c r="AW29" s="42">
        <v>33.874000000000002</v>
      </c>
      <c r="AX29" s="42">
        <v>35.531999999999996</v>
      </c>
      <c r="AY29" s="42">
        <v>36.825000000000003</v>
      </c>
      <c r="AZ29" s="42">
        <v>37.231000000000002</v>
      </c>
      <c r="BA29" s="42">
        <v>37.639000000000003</v>
      </c>
      <c r="BB29" s="42">
        <v>38.069000000000003</v>
      </c>
      <c r="BC29" s="42">
        <v>38.904000000000003</v>
      </c>
      <c r="BD29" s="42">
        <v>40.277000000000001</v>
      </c>
      <c r="BE29" s="42">
        <v>42.198</v>
      </c>
      <c r="BF29" s="42">
        <v>44.665999999999997</v>
      </c>
      <c r="BG29" s="42">
        <v>47.646000000000001</v>
      </c>
      <c r="BH29" s="42">
        <v>50.823</v>
      </c>
      <c r="BI29" s="42">
        <v>53.993000000000002</v>
      </c>
      <c r="BJ29" s="42">
        <v>57.131</v>
      </c>
      <c r="BK29" s="42">
        <v>60.213000000000001</v>
      </c>
      <c r="BL29" t="e">
        <f>COUNTIF(#REF!, WUP!A29)</f>
        <v>#REF!</v>
      </c>
    </row>
    <row r="30" spans="1:64" hidden="1">
      <c r="A30" s="38" t="s">
        <v>51</v>
      </c>
      <c r="B30" s="141"/>
      <c r="C30" s="141"/>
      <c r="D30" s="39">
        <v>847.65899999999999</v>
      </c>
      <c r="E30" s="39">
        <v>1007.073</v>
      </c>
      <c r="F30" s="39">
        <v>1239.7070000000001</v>
      </c>
      <c r="G30" s="39">
        <v>1503.25</v>
      </c>
      <c r="H30" s="39">
        <v>1805.0519999999999</v>
      </c>
      <c r="I30" s="39">
        <v>2194.7460000000001</v>
      </c>
      <c r="J30" s="39">
        <v>2613.4</v>
      </c>
      <c r="K30" s="39">
        <v>3154.2159999999999</v>
      </c>
      <c r="L30" s="39">
        <v>3830.26</v>
      </c>
      <c r="M30" s="39">
        <v>4700.9840000000004</v>
      </c>
      <c r="N30" s="39">
        <v>5819.2709999999997</v>
      </c>
      <c r="O30" s="39">
        <v>7245.9679999999998</v>
      </c>
      <c r="P30" s="39">
        <v>8967.8140000000003</v>
      </c>
      <c r="Q30" s="39">
        <v>10957.995999999999</v>
      </c>
      <c r="R30" s="40">
        <v>13219.846</v>
      </c>
      <c r="S30" s="39">
        <v>3664.3829999999998</v>
      </c>
      <c r="T30" s="39">
        <v>4084.462</v>
      </c>
      <c r="U30" s="39">
        <v>4717.152</v>
      </c>
      <c r="V30" s="39">
        <v>5497.4719999999998</v>
      </c>
      <c r="W30" s="39">
        <v>6537.5069999999996</v>
      </c>
      <c r="X30" s="39">
        <v>7872.2629999999999</v>
      </c>
      <c r="Y30" s="39">
        <v>9273.8019999999997</v>
      </c>
      <c r="Z30" s="39">
        <v>10855.197</v>
      </c>
      <c r="AA30" s="39">
        <v>12454.833000000001</v>
      </c>
      <c r="AB30" s="39">
        <v>14074.581</v>
      </c>
      <c r="AC30" s="39">
        <v>15640.691999999999</v>
      </c>
      <c r="AD30" s="39">
        <v>17071.341</v>
      </c>
      <c r="AE30" s="39">
        <v>18353.34</v>
      </c>
      <c r="AF30" s="39">
        <v>19481.257000000001</v>
      </c>
      <c r="AG30" s="40">
        <v>20415.949000000001</v>
      </c>
      <c r="AH30" s="39">
        <v>4512.0420000000004</v>
      </c>
      <c r="AI30" s="39">
        <v>5091.5349999999999</v>
      </c>
      <c r="AJ30" s="39">
        <v>5956.8590000000004</v>
      </c>
      <c r="AK30" s="39">
        <v>7000.7219999999998</v>
      </c>
      <c r="AL30" s="39">
        <v>8342.5589999999993</v>
      </c>
      <c r="AM30" s="39">
        <v>10067.009</v>
      </c>
      <c r="AN30" s="39">
        <v>11887.201999999999</v>
      </c>
      <c r="AO30" s="39">
        <v>14009.413</v>
      </c>
      <c r="AP30" s="39">
        <v>16285.093000000001</v>
      </c>
      <c r="AQ30" s="39">
        <v>18775.564999999999</v>
      </c>
      <c r="AR30" s="39">
        <v>21459.963</v>
      </c>
      <c r="AS30" s="39">
        <v>24317.309000000001</v>
      </c>
      <c r="AT30" s="39">
        <v>27321.153999999999</v>
      </c>
      <c r="AU30" s="39">
        <v>30439.253000000001</v>
      </c>
      <c r="AV30" s="40">
        <v>33635.794999999998</v>
      </c>
      <c r="AW30" s="42">
        <v>18.786999999999999</v>
      </c>
      <c r="AX30" s="42">
        <v>19.779</v>
      </c>
      <c r="AY30" s="42">
        <v>20.811</v>
      </c>
      <c r="AZ30" s="42">
        <v>21.472999999999999</v>
      </c>
      <c r="BA30" s="42">
        <v>21.637</v>
      </c>
      <c r="BB30" s="42">
        <v>21.800999999999998</v>
      </c>
      <c r="BC30" s="42">
        <v>21.984999999999999</v>
      </c>
      <c r="BD30" s="42">
        <v>22.515000000000001</v>
      </c>
      <c r="BE30" s="42">
        <v>23.52</v>
      </c>
      <c r="BF30" s="42">
        <v>25.038</v>
      </c>
      <c r="BG30" s="42">
        <v>27.117000000000001</v>
      </c>
      <c r="BH30" s="42">
        <v>29.797999999999998</v>
      </c>
      <c r="BI30" s="42">
        <v>32.823999999999998</v>
      </c>
      <c r="BJ30" s="42">
        <v>36</v>
      </c>
      <c r="BK30" s="42">
        <v>39.302999999999997</v>
      </c>
      <c r="BL30" t="e">
        <f>COUNTIF(#REF!, WUP!A30)</f>
        <v>#REF!</v>
      </c>
    </row>
    <row r="31" spans="1:64" hidden="1">
      <c r="A31" s="38" t="s">
        <v>52</v>
      </c>
      <c r="B31" s="141"/>
      <c r="C31" s="141"/>
      <c r="D31" s="39">
        <v>880.53200000000004</v>
      </c>
      <c r="E31" s="39">
        <v>1111.1369999999999</v>
      </c>
      <c r="F31" s="39">
        <v>1325.761</v>
      </c>
      <c r="G31" s="39">
        <v>1579.1320000000001</v>
      </c>
      <c r="H31" s="39">
        <v>1893.34</v>
      </c>
      <c r="I31" s="39">
        <v>2267.6799999999998</v>
      </c>
      <c r="J31" s="39">
        <v>2774.8270000000002</v>
      </c>
      <c r="K31" s="39">
        <v>3274.2860000000001</v>
      </c>
      <c r="L31" s="39">
        <v>3857.3530000000001</v>
      </c>
      <c r="M31" s="39">
        <v>4524.2539999999999</v>
      </c>
      <c r="N31" s="39">
        <v>5290.1139999999996</v>
      </c>
      <c r="O31" s="39">
        <v>6155.6549999999997</v>
      </c>
      <c r="P31" s="39">
        <v>7107.7430000000004</v>
      </c>
      <c r="Q31" s="39">
        <v>8127.5119999999997</v>
      </c>
      <c r="R31" s="40">
        <v>9207.5239999999994</v>
      </c>
      <c r="S31" s="39">
        <v>959.40300000000002</v>
      </c>
      <c r="T31" s="39">
        <v>1016.633</v>
      </c>
      <c r="U31" s="39">
        <v>1114.6959999999999</v>
      </c>
      <c r="V31" s="39">
        <v>1220.123</v>
      </c>
      <c r="W31" s="39">
        <v>1332.3869999999999</v>
      </c>
      <c r="X31" s="39">
        <v>1450.5630000000001</v>
      </c>
      <c r="Y31" s="39">
        <v>1611.866</v>
      </c>
      <c r="Z31" s="39">
        <v>1721.3620000000001</v>
      </c>
      <c r="AA31" s="39">
        <v>1829.5640000000001</v>
      </c>
      <c r="AB31" s="39">
        <v>1931.1189999999999</v>
      </c>
      <c r="AC31" s="39">
        <v>2028.7729999999999</v>
      </c>
      <c r="AD31" s="39">
        <v>2121.19</v>
      </c>
      <c r="AE31" s="39">
        <v>2200.8850000000002</v>
      </c>
      <c r="AF31" s="39">
        <v>2261.433</v>
      </c>
      <c r="AG31" s="40">
        <v>2302.127</v>
      </c>
      <c r="AH31" s="39">
        <v>1839.9349999999999</v>
      </c>
      <c r="AI31" s="39">
        <v>2127.77</v>
      </c>
      <c r="AJ31" s="39">
        <v>2440.4569999999999</v>
      </c>
      <c r="AK31" s="39">
        <v>2799.2550000000001</v>
      </c>
      <c r="AL31" s="39">
        <v>3225.7269999999999</v>
      </c>
      <c r="AM31" s="39">
        <v>3718.2429999999999</v>
      </c>
      <c r="AN31" s="39">
        <v>4386.6930000000002</v>
      </c>
      <c r="AO31" s="39">
        <v>4995.6480000000001</v>
      </c>
      <c r="AP31" s="39">
        <v>5686.9170000000004</v>
      </c>
      <c r="AQ31" s="39">
        <v>6455.3729999999996</v>
      </c>
      <c r="AR31" s="39">
        <v>7318.8869999999997</v>
      </c>
      <c r="AS31" s="39">
        <v>8276.8449999999993</v>
      </c>
      <c r="AT31" s="39">
        <v>9308.6280000000006</v>
      </c>
      <c r="AU31" s="39">
        <v>10388.945</v>
      </c>
      <c r="AV31" s="40">
        <v>11509.651</v>
      </c>
      <c r="AW31" s="42">
        <v>47.856999999999999</v>
      </c>
      <c r="AX31" s="42">
        <v>52.220999999999997</v>
      </c>
      <c r="AY31" s="42">
        <v>54.323999999999998</v>
      </c>
      <c r="AZ31" s="42">
        <v>56.412999999999997</v>
      </c>
      <c r="BA31" s="42">
        <v>58.695</v>
      </c>
      <c r="BB31" s="42">
        <v>60.988</v>
      </c>
      <c r="BC31" s="42">
        <v>63.256</v>
      </c>
      <c r="BD31" s="42">
        <v>65.543000000000006</v>
      </c>
      <c r="BE31" s="42">
        <v>67.828999999999994</v>
      </c>
      <c r="BF31" s="42">
        <v>70.084999999999994</v>
      </c>
      <c r="BG31" s="42">
        <v>72.28</v>
      </c>
      <c r="BH31" s="42">
        <v>74.372</v>
      </c>
      <c r="BI31" s="42">
        <v>76.356999999999999</v>
      </c>
      <c r="BJ31" s="42">
        <v>78.231999999999999</v>
      </c>
      <c r="BK31" s="42">
        <v>79.998000000000005</v>
      </c>
      <c r="BL31" t="e">
        <f>COUNTIF(#REF!, WUP!A31)</f>
        <v>#REF!</v>
      </c>
    </row>
    <row r="32" spans="1:64" hidden="1">
      <c r="A32" s="38" t="s">
        <v>53</v>
      </c>
      <c r="B32" s="141"/>
      <c r="C32" s="141"/>
      <c r="D32" s="39">
        <v>7135.5219999999999</v>
      </c>
      <c r="E32" s="39">
        <v>8520.5769999999993</v>
      </c>
      <c r="F32" s="39">
        <v>10603.379000000001</v>
      </c>
      <c r="G32" s="39">
        <v>13659.173000000001</v>
      </c>
      <c r="H32" s="39">
        <v>16534.234</v>
      </c>
      <c r="I32" s="39">
        <v>20521.483</v>
      </c>
      <c r="J32" s="39">
        <v>25817.901000000002</v>
      </c>
      <c r="K32" s="39">
        <v>32566.508000000002</v>
      </c>
      <c r="L32" s="39">
        <v>40848.447</v>
      </c>
      <c r="M32" s="39">
        <v>50722.858</v>
      </c>
      <c r="N32" s="39">
        <v>62343.48</v>
      </c>
      <c r="O32" s="39">
        <v>75772.61</v>
      </c>
      <c r="P32" s="39">
        <v>90960.948999999993</v>
      </c>
      <c r="Q32" s="39">
        <v>107740.80100000001</v>
      </c>
      <c r="R32" s="40">
        <v>125931.197</v>
      </c>
      <c r="S32" s="39">
        <v>19221.939999999999</v>
      </c>
      <c r="T32" s="39">
        <v>21362.868999999999</v>
      </c>
      <c r="U32" s="39">
        <v>24011.202000000001</v>
      </c>
      <c r="V32" s="39">
        <v>27936.571</v>
      </c>
      <c r="W32" s="39">
        <v>30542.152999999998</v>
      </c>
      <c r="X32" s="39">
        <v>34229.993000000002</v>
      </c>
      <c r="Y32" s="39">
        <v>38705.362000000001</v>
      </c>
      <c r="Z32" s="39">
        <v>43630.110999999997</v>
      </c>
      <c r="AA32" s="39">
        <v>48656.754000000001</v>
      </c>
      <c r="AB32" s="39">
        <v>53497.7</v>
      </c>
      <c r="AC32" s="39">
        <v>58099.463000000003</v>
      </c>
      <c r="AD32" s="39">
        <v>62380.699000000001</v>
      </c>
      <c r="AE32" s="39">
        <v>66153.051000000007</v>
      </c>
      <c r="AF32" s="39">
        <v>69220.063999999998</v>
      </c>
      <c r="AG32" s="40">
        <v>71473.005000000005</v>
      </c>
      <c r="AH32" s="39">
        <v>26357.462</v>
      </c>
      <c r="AI32" s="39">
        <v>29883.446</v>
      </c>
      <c r="AJ32" s="39">
        <v>34614.580999999998</v>
      </c>
      <c r="AK32" s="39">
        <v>41595.743999999999</v>
      </c>
      <c r="AL32" s="39">
        <v>47076.387000000002</v>
      </c>
      <c r="AM32" s="39">
        <v>54751.476000000002</v>
      </c>
      <c r="AN32" s="39">
        <v>64523.262999999999</v>
      </c>
      <c r="AO32" s="39">
        <v>76196.619000000006</v>
      </c>
      <c r="AP32" s="39">
        <v>89505.201000000001</v>
      </c>
      <c r="AQ32" s="39">
        <v>104220.558</v>
      </c>
      <c r="AR32" s="39">
        <v>120442.943</v>
      </c>
      <c r="AS32" s="39">
        <v>138153.30900000001</v>
      </c>
      <c r="AT32" s="39">
        <v>157114</v>
      </c>
      <c r="AU32" s="39">
        <v>176960.86499999999</v>
      </c>
      <c r="AV32" s="40">
        <v>197404.20199999999</v>
      </c>
      <c r="AW32" s="42">
        <v>27.071999999999999</v>
      </c>
      <c r="AX32" s="42">
        <v>28.513000000000002</v>
      </c>
      <c r="AY32" s="42">
        <v>30.632999999999999</v>
      </c>
      <c r="AZ32" s="42">
        <v>32.838000000000001</v>
      </c>
      <c r="BA32" s="42">
        <v>35.122</v>
      </c>
      <c r="BB32" s="42">
        <v>37.481000000000002</v>
      </c>
      <c r="BC32" s="42">
        <v>40.012999999999998</v>
      </c>
      <c r="BD32" s="42">
        <v>42.74</v>
      </c>
      <c r="BE32" s="42">
        <v>45.637999999999998</v>
      </c>
      <c r="BF32" s="42">
        <v>48.668999999999997</v>
      </c>
      <c r="BG32" s="42">
        <v>51.762</v>
      </c>
      <c r="BH32" s="42">
        <v>54.847000000000001</v>
      </c>
      <c r="BI32" s="42">
        <v>57.895000000000003</v>
      </c>
      <c r="BJ32" s="42">
        <v>60.884</v>
      </c>
      <c r="BK32" s="42">
        <v>63.793999999999997</v>
      </c>
      <c r="BL32" t="e">
        <f>COUNTIF(#REF!, WUP!A32)</f>
        <v>#REF!</v>
      </c>
    </row>
    <row r="33" spans="1:64" hidden="1">
      <c r="A33" s="38" t="s">
        <v>54</v>
      </c>
      <c r="B33" s="141"/>
      <c r="C33" s="141"/>
      <c r="D33" s="39">
        <v>71.164000000000001</v>
      </c>
      <c r="E33" s="39">
        <v>107.455</v>
      </c>
      <c r="F33" s="39">
        <v>148.30600000000001</v>
      </c>
      <c r="G33" s="39">
        <v>204.44399999999999</v>
      </c>
      <c r="H33" s="39">
        <v>301.58600000000001</v>
      </c>
      <c r="I33" s="39">
        <v>437.27499999999998</v>
      </c>
      <c r="J33" s="39">
        <v>627.15700000000004</v>
      </c>
      <c r="K33" s="39">
        <v>830.01300000000003</v>
      </c>
      <c r="L33" s="39">
        <v>1027.99</v>
      </c>
      <c r="M33" s="39">
        <v>1232.213</v>
      </c>
      <c r="N33" s="39">
        <v>1444.7190000000001</v>
      </c>
      <c r="O33" s="39">
        <v>1660.076</v>
      </c>
      <c r="P33" s="39">
        <v>1886.2449999999999</v>
      </c>
      <c r="Q33" s="39">
        <v>2118.585</v>
      </c>
      <c r="R33" s="40">
        <v>2355.5430000000001</v>
      </c>
      <c r="S33" s="39">
        <v>184.161</v>
      </c>
      <c r="T33" s="39">
        <v>251.441</v>
      </c>
      <c r="U33" s="39">
        <v>278.54000000000002</v>
      </c>
      <c r="V33" s="39">
        <v>300.42700000000002</v>
      </c>
      <c r="W33" s="39">
        <v>312.73700000000002</v>
      </c>
      <c r="X33" s="39">
        <v>320.04199999999997</v>
      </c>
      <c r="Y33" s="39">
        <v>323.947</v>
      </c>
      <c r="Z33" s="39">
        <v>345.37599999999998</v>
      </c>
      <c r="AA33" s="39">
        <v>378.29</v>
      </c>
      <c r="AB33" s="39">
        <v>404.40899999999999</v>
      </c>
      <c r="AC33" s="39">
        <v>426.50099999999998</v>
      </c>
      <c r="AD33" s="39">
        <v>444.65199999999999</v>
      </c>
      <c r="AE33" s="39">
        <v>462.46899999999999</v>
      </c>
      <c r="AF33" s="39">
        <v>478.06700000000001</v>
      </c>
      <c r="AG33" s="40">
        <v>489.20100000000002</v>
      </c>
      <c r="AH33" s="39">
        <v>255.32499999999999</v>
      </c>
      <c r="AI33" s="39">
        <v>358.89600000000002</v>
      </c>
      <c r="AJ33" s="39">
        <v>426.846</v>
      </c>
      <c r="AK33" s="39">
        <v>504.87099999999998</v>
      </c>
      <c r="AL33" s="39">
        <v>614.32299999999998</v>
      </c>
      <c r="AM33" s="39">
        <v>757.31700000000001</v>
      </c>
      <c r="AN33" s="39">
        <v>951.10400000000004</v>
      </c>
      <c r="AO33" s="39">
        <v>1175.3889999999999</v>
      </c>
      <c r="AP33" s="39">
        <v>1406.28</v>
      </c>
      <c r="AQ33" s="39">
        <v>1636.6220000000001</v>
      </c>
      <c r="AR33" s="39">
        <v>1871.22</v>
      </c>
      <c r="AS33" s="39">
        <v>2104.7280000000001</v>
      </c>
      <c r="AT33" s="39">
        <v>2348.7139999999999</v>
      </c>
      <c r="AU33" s="39">
        <v>2596.652</v>
      </c>
      <c r="AV33" s="40">
        <v>2844.7440000000001</v>
      </c>
      <c r="AW33" s="42">
        <v>27.872</v>
      </c>
      <c r="AX33" s="42">
        <v>29.94</v>
      </c>
      <c r="AY33" s="42">
        <v>34.744999999999997</v>
      </c>
      <c r="AZ33" s="42">
        <v>40.494</v>
      </c>
      <c r="BA33" s="42">
        <v>49.091999999999999</v>
      </c>
      <c r="BB33" s="42">
        <v>57.74</v>
      </c>
      <c r="BC33" s="42">
        <v>65.94</v>
      </c>
      <c r="BD33" s="42">
        <v>70.616</v>
      </c>
      <c r="BE33" s="42">
        <v>73.099999999999994</v>
      </c>
      <c r="BF33" s="42">
        <v>75.290000000000006</v>
      </c>
      <c r="BG33" s="42">
        <v>77.206999999999994</v>
      </c>
      <c r="BH33" s="42">
        <v>78.873999999999995</v>
      </c>
      <c r="BI33" s="42">
        <v>80.31</v>
      </c>
      <c r="BJ33" s="42">
        <v>81.588999999999999</v>
      </c>
      <c r="BK33" s="42">
        <v>82.802999999999997</v>
      </c>
      <c r="BL33" t="e">
        <f>COUNTIF(#REF!, WUP!A33)</f>
        <v>#REF!</v>
      </c>
    </row>
    <row r="34" spans="1:64" hidden="1">
      <c r="A34" s="38" t="s">
        <v>55</v>
      </c>
      <c r="B34" s="141"/>
      <c r="C34" s="141"/>
      <c r="D34" s="39">
        <v>398.71899999999999</v>
      </c>
      <c r="E34" s="39">
        <v>517.98900000000003</v>
      </c>
      <c r="F34" s="39">
        <v>658.38499999999999</v>
      </c>
      <c r="G34" s="39">
        <v>812.399</v>
      </c>
      <c r="H34" s="39">
        <v>971.09100000000001</v>
      </c>
      <c r="I34" s="39">
        <v>1156.9079999999999</v>
      </c>
      <c r="J34" s="39">
        <v>1402.9190000000001</v>
      </c>
      <c r="K34" s="39">
        <v>1700.8340000000001</v>
      </c>
      <c r="L34" s="39">
        <v>1938.1389999999999</v>
      </c>
      <c r="M34" s="39">
        <v>2171.2020000000002</v>
      </c>
      <c r="N34" s="39">
        <v>2403.2170000000001</v>
      </c>
      <c r="O34" s="39">
        <v>2636.38</v>
      </c>
      <c r="P34" s="39">
        <v>2871.0709999999999</v>
      </c>
      <c r="Q34" s="39">
        <v>3107.08</v>
      </c>
      <c r="R34" s="40">
        <v>3339.415</v>
      </c>
      <c r="S34" s="39">
        <v>330.44</v>
      </c>
      <c r="T34" s="39">
        <v>312.096</v>
      </c>
      <c r="U34" s="39">
        <v>293.827</v>
      </c>
      <c r="V34" s="39">
        <v>273.738</v>
      </c>
      <c r="W34" s="39">
        <v>260.03100000000001</v>
      </c>
      <c r="X34" s="39">
        <v>246.21799999999999</v>
      </c>
      <c r="Y34" s="39">
        <v>237.291</v>
      </c>
      <c r="Z34" s="39">
        <v>229.34100000000001</v>
      </c>
      <c r="AA34" s="39">
        <v>213.15</v>
      </c>
      <c r="AB34" s="39">
        <v>199.935</v>
      </c>
      <c r="AC34" s="39">
        <v>190.297</v>
      </c>
      <c r="AD34" s="39">
        <v>184.428</v>
      </c>
      <c r="AE34" s="39">
        <v>182.19300000000001</v>
      </c>
      <c r="AF34" s="39">
        <v>180.05699999999999</v>
      </c>
      <c r="AG34" s="40">
        <v>176.726</v>
      </c>
      <c r="AH34" s="39">
        <v>729.15899999999999</v>
      </c>
      <c r="AI34" s="39">
        <v>830.08500000000004</v>
      </c>
      <c r="AJ34" s="39">
        <v>952.21199999999999</v>
      </c>
      <c r="AK34" s="39">
        <v>1086.1369999999999</v>
      </c>
      <c r="AL34" s="39">
        <v>1231.1220000000001</v>
      </c>
      <c r="AM34" s="39">
        <v>1403.126</v>
      </c>
      <c r="AN34" s="39">
        <v>1640.21</v>
      </c>
      <c r="AO34" s="39">
        <v>1930.175</v>
      </c>
      <c r="AP34" s="39">
        <v>2151.2890000000002</v>
      </c>
      <c r="AQ34" s="39">
        <v>2371.1370000000002</v>
      </c>
      <c r="AR34" s="39">
        <v>2593.5140000000001</v>
      </c>
      <c r="AS34" s="39">
        <v>2820.808</v>
      </c>
      <c r="AT34" s="39">
        <v>3053.2640000000001</v>
      </c>
      <c r="AU34" s="39">
        <v>3287.1370000000002</v>
      </c>
      <c r="AV34" s="40">
        <v>3516.1410000000001</v>
      </c>
      <c r="AW34" s="42">
        <v>54.682000000000002</v>
      </c>
      <c r="AX34" s="42">
        <v>62.402000000000001</v>
      </c>
      <c r="AY34" s="42">
        <v>69.143000000000001</v>
      </c>
      <c r="AZ34" s="42">
        <v>74.796999999999997</v>
      </c>
      <c r="BA34" s="42">
        <v>78.879000000000005</v>
      </c>
      <c r="BB34" s="42">
        <v>82.451999999999998</v>
      </c>
      <c r="BC34" s="42">
        <v>85.533000000000001</v>
      </c>
      <c r="BD34" s="42">
        <v>88.117999999999995</v>
      </c>
      <c r="BE34" s="42">
        <v>90.091999999999999</v>
      </c>
      <c r="BF34" s="42">
        <v>91.567999999999998</v>
      </c>
      <c r="BG34" s="42">
        <v>92.662999999999997</v>
      </c>
      <c r="BH34" s="42">
        <v>93.462000000000003</v>
      </c>
      <c r="BI34" s="42">
        <v>94.033000000000001</v>
      </c>
      <c r="BJ34" s="42">
        <v>94.522000000000006</v>
      </c>
      <c r="BK34" s="42">
        <v>94.974000000000004</v>
      </c>
      <c r="BL34" t="e">
        <f>COUNTIF(#REF!, WUP!A34)</f>
        <v>#REF!</v>
      </c>
    </row>
    <row r="35" spans="1:64" hidden="1">
      <c r="A35" s="38" t="s">
        <v>56</v>
      </c>
      <c r="B35" s="141"/>
      <c r="C35" s="141"/>
      <c r="D35" s="39">
        <v>31.791</v>
      </c>
      <c r="E35" s="39">
        <v>39.432000000000002</v>
      </c>
      <c r="F35" s="39">
        <v>49.713000000000001</v>
      </c>
      <c r="G35" s="39">
        <v>61.496000000000002</v>
      </c>
      <c r="H35" s="39">
        <v>74.049000000000007</v>
      </c>
      <c r="I35" s="39">
        <v>92.078000000000003</v>
      </c>
      <c r="J35" s="39">
        <v>113.52</v>
      </c>
      <c r="K35" s="39">
        <v>137.22800000000001</v>
      </c>
      <c r="L35" s="39">
        <v>162.101</v>
      </c>
      <c r="M35" s="39">
        <v>187.994</v>
      </c>
      <c r="N35" s="39">
        <v>214.863</v>
      </c>
      <c r="O35" s="39">
        <v>242.018</v>
      </c>
      <c r="P35" s="39">
        <v>268.93700000000001</v>
      </c>
      <c r="Q35" s="39">
        <v>296.24799999999999</v>
      </c>
      <c r="R35" s="40">
        <v>323.75299999999999</v>
      </c>
      <c r="S35" s="39">
        <v>63.158000000000001</v>
      </c>
      <c r="T35" s="39">
        <v>64.201999999999998</v>
      </c>
      <c r="U35" s="39">
        <v>64.180000000000007</v>
      </c>
      <c r="V35" s="39">
        <v>64.957999999999998</v>
      </c>
      <c r="W35" s="39">
        <v>64.557000000000002</v>
      </c>
      <c r="X35" s="39">
        <v>63.552</v>
      </c>
      <c r="Y35" s="39">
        <v>61.256</v>
      </c>
      <c r="Z35" s="39">
        <v>58.325000000000003</v>
      </c>
      <c r="AA35" s="39">
        <v>55.91</v>
      </c>
      <c r="AB35" s="39">
        <v>54.287999999999997</v>
      </c>
      <c r="AC35" s="39">
        <v>53.607999999999997</v>
      </c>
      <c r="AD35" s="39">
        <v>53.845999999999997</v>
      </c>
      <c r="AE35" s="39">
        <v>54.877000000000002</v>
      </c>
      <c r="AF35" s="39">
        <v>55.654000000000003</v>
      </c>
      <c r="AG35" s="40">
        <v>55.996000000000002</v>
      </c>
      <c r="AH35" s="39">
        <v>94.948999999999998</v>
      </c>
      <c r="AI35" s="39">
        <v>103.634</v>
      </c>
      <c r="AJ35" s="39">
        <v>113.893</v>
      </c>
      <c r="AK35" s="39">
        <v>126.45399999999999</v>
      </c>
      <c r="AL35" s="39">
        <v>138.60599999999999</v>
      </c>
      <c r="AM35" s="39">
        <v>155.63</v>
      </c>
      <c r="AN35" s="39">
        <v>174.77600000000001</v>
      </c>
      <c r="AO35" s="39">
        <v>195.553</v>
      </c>
      <c r="AP35" s="39">
        <v>218.011</v>
      </c>
      <c r="AQ35" s="39">
        <v>242.28200000000001</v>
      </c>
      <c r="AR35" s="39">
        <v>268.471</v>
      </c>
      <c r="AS35" s="39">
        <v>295.86399999999998</v>
      </c>
      <c r="AT35" s="39">
        <v>323.81400000000002</v>
      </c>
      <c r="AU35" s="39">
        <v>351.90199999999999</v>
      </c>
      <c r="AV35" s="40">
        <v>379.74900000000002</v>
      </c>
      <c r="AW35" s="42">
        <v>33.481999999999999</v>
      </c>
      <c r="AX35" s="42">
        <v>38.048999999999999</v>
      </c>
      <c r="AY35" s="42">
        <v>43.648000000000003</v>
      </c>
      <c r="AZ35" s="42">
        <v>48.631</v>
      </c>
      <c r="BA35" s="42">
        <v>53.423999999999999</v>
      </c>
      <c r="BB35" s="42">
        <v>59.164999999999999</v>
      </c>
      <c r="BC35" s="42">
        <v>64.951999999999998</v>
      </c>
      <c r="BD35" s="42">
        <v>70.174000000000007</v>
      </c>
      <c r="BE35" s="42">
        <v>74.353999999999999</v>
      </c>
      <c r="BF35" s="42">
        <v>77.593000000000004</v>
      </c>
      <c r="BG35" s="42">
        <v>80.031999999999996</v>
      </c>
      <c r="BH35" s="42">
        <v>81.8</v>
      </c>
      <c r="BI35" s="42">
        <v>83.052999999999997</v>
      </c>
      <c r="BJ35" s="42">
        <v>84.185000000000002</v>
      </c>
      <c r="BK35" s="42">
        <v>85.254999999999995</v>
      </c>
      <c r="BL35" t="e">
        <f>COUNTIF(#REF!, WUP!A35)</f>
        <v>#REF!</v>
      </c>
    </row>
    <row r="36" spans="1:64" hidden="1">
      <c r="A36" s="37" t="s">
        <v>79</v>
      </c>
      <c r="B36" s="140"/>
      <c r="C36" s="140"/>
      <c r="D36" s="39">
        <v>44497.683000000005</v>
      </c>
      <c r="E36" s="39">
        <v>53937.771999999997</v>
      </c>
      <c r="F36" s="39">
        <v>64574.402999999998</v>
      </c>
      <c r="G36" s="39">
        <v>74810.928000000014</v>
      </c>
      <c r="H36" s="39">
        <v>83357.11</v>
      </c>
      <c r="I36" s="39">
        <v>92681.581000000006</v>
      </c>
      <c r="J36" s="39">
        <v>103079.47899999999</v>
      </c>
      <c r="K36" s="39">
        <v>115704.57500000001</v>
      </c>
      <c r="L36" s="39">
        <v>129068.21799999999</v>
      </c>
      <c r="M36" s="39">
        <v>143026.18</v>
      </c>
      <c r="N36" s="39">
        <v>157848.576</v>
      </c>
      <c r="O36" s="39">
        <v>174104.402</v>
      </c>
      <c r="P36" s="39">
        <v>192031.674</v>
      </c>
      <c r="Q36" s="39">
        <v>211178.76699999999</v>
      </c>
      <c r="R36" s="40">
        <v>230583.92299999998</v>
      </c>
      <c r="S36" s="39">
        <v>63204.998999999996</v>
      </c>
      <c r="T36" s="39">
        <v>69958.75900000002</v>
      </c>
      <c r="U36" s="39">
        <v>76663.621000000014</v>
      </c>
      <c r="V36" s="39">
        <v>83304.381000000008</v>
      </c>
      <c r="W36" s="39">
        <v>89201.76</v>
      </c>
      <c r="X36" s="39">
        <v>95150.674000000014</v>
      </c>
      <c r="Y36" s="39">
        <v>101230.71100000001</v>
      </c>
      <c r="Z36" s="39">
        <v>109431.08199999997</v>
      </c>
      <c r="AA36" s="39">
        <v>116981.09000000003</v>
      </c>
      <c r="AB36" s="39">
        <v>122984.16899999999</v>
      </c>
      <c r="AC36" s="39">
        <v>127355.77799999999</v>
      </c>
      <c r="AD36" s="39">
        <v>130200.78</v>
      </c>
      <c r="AE36" s="39">
        <v>131478.87300000002</v>
      </c>
      <c r="AF36" s="39">
        <v>131051.52899999998</v>
      </c>
      <c r="AG36" s="40">
        <v>129320.959</v>
      </c>
      <c r="AH36" s="39">
        <v>107702.682</v>
      </c>
      <c r="AI36" s="39">
        <v>123896.531</v>
      </c>
      <c r="AJ36" s="39">
        <v>141238.024</v>
      </c>
      <c r="AK36" s="39">
        <v>158115.30900000001</v>
      </c>
      <c r="AL36" s="39">
        <v>172558.87</v>
      </c>
      <c r="AM36" s="39">
        <v>187832.255</v>
      </c>
      <c r="AN36" s="39">
        <v>204310.19</v>
      </c>
      <c r="AO36" s="39">
        <v>225135.65700000001</v>
      </c>
      <c r="AP36" s="39">
        <v>246049.30800000002</v>
      </c>
      <c r="AQ36" s="39">
        <v>266010.34900000005</v>
      </c>
      <c r="AR36" s="39">
        <v>285204.35399999999</v>
      </c>
      <c r="AS36" s="39">
        <v>304305.18200000003</v>
      </c>
      <c r="AT36" s="39">
        <v>323510.54700000002</v>
      </c>
      <c r="AU36" s="39">
        <v>342230.29599999997</v>
      </c>
      <c r="AV36" s="40">
        <v>359904.88199999998</v>
      </c>
      <c r="AW36" s="42">
        <v>41.315297050819964</v>
      </c>
      <c r="AX36" s="42">
        <v>43.534529631019289</v>
      </c>
      <c r="AY36" s="42">
        <v>45.720267935779106</v>
      </c>
      <c r="AZ36" s="42">
        <v>47.314158555007467</v>
      </c>
      <c r="BA36" s="42">
        <v>48.306476508567776</v>
      </c>
      <c r="BB36" s="42">
        <v>49.34273988245522</v>
      </c>
      <c r="BC36" s="42">
        <v>50.452441456786858</v>
      </c>
      <c r="BD36" s="42">
        <v>51.39326952549326</v>
      </c>
      <c r="BE36" s="42">
        <v>52.456241006782257</v>
      </c>
      <c r="BF36" s="42">
        <v>53.767148736006511</v>
      </c>
      <c r="BG36" s="42">
        <v>55.34578059071287</v>
      </c>
      <c r="BH36" s="42">
        <v>57.213748663668831</v>
      </c>
      <c r="BI36" s="42">
        <v>59.35870585387746</v>
      </c>
      <c r="BJ36" s="42">
        <v>61.706625470703514</v>
      </c>
      <c r="BK36" s="42">
        <v>64.068017560261936</v>
      </c>
      <c r="BL36" t="e">
        <f>COUNTIF(#REF!, WUP!A36)</f>
        <v>#REF!</v>
      </c>
    </row>
    <row r="37" spans="1:64">
      <c r="A37" s="38" t="s">
        <v>30</v>
      </c>
      <c r="B37" s="141" t="s">
        <v>1030</v>
      </c>
      <c r="C37" s="141" t="s">
        <v>1029</v>
      </c>
      <c r="D37" s="39">
        <v>258.79500000000002</v>
      </c>
      <c r="E37" s="39">
        <v>318.89</v>
      </c>
      <c r="F37" s="39">
        <v>448.44900000000001</v>
      </c>
      <c r="G37" s="39">
        <v>480.98700000000002</v>
      </c>
      <c r="H37" s="39">
        <v>549.178</v>
      </c>
      <c r="I37" s="39">
        <v>601.23599999999999</v>
      </c>
      <c r="J37" s="39">
        <v>655.37599999999998</v>
      </c>
      <c r="K37" s="39">
        <v>717.97199999999998</v>
      </c>
      <c r="L37" s="39">
        <v>780.53800000000001</v>
      </c>
      <c r="M37" s="39">
        <v>843.65700000000004</v>
      </c>
      <c r="N37" s="39">
        <v>905.82100000000003</v>
      </c>
      <c r="O37" s="39">
        <v>965.27599999999995</v>
      </c>
      <c r="P37" s="39">
        <v>1019.38</v>
      </c>
      <c r="Q37" s="39">
        <v>1066.788</v>
      </c>
      <c r="R37" s="40">
        <v>1107.45</v>
      </c>
      <c r="S37" s="39">
        <v>100.16500000000001</v>
      </c>
      <c r="T37" s="39">
        <v>106.723</v>
      </c>
      <c r="U37" s="39">
        <v>141.94900000000001</v>
      </c>
      <c r="V37" s="39">
        <v>149.40100000000001</v>
      </c>
      <c r="W37" s="39">
        <v>168.40600000000001</v>
      </c>
      <c r="X37" s="39">
        <v>182.018</v>
      </c>
      <c r="Y37" s="39">
        <v>195.77</v>
      </c>
      <c r="Z37" s="39">
        <v>209.44200000000001</v>
      </c>
      <c r="AA37" s="39">
        <v>219.36099999999999</v>
      </c>
      <c r="AB37" s="39">
        <v>225.352</v>
      </c>
      <c r="AC37" s="39">
        <v>226.88900000000001</v>
      </c>
      <c r="AD37" s="39">
        <v>223.72499999999999</v>
      </c>
      <c r="AE37" s="39">
        <v>217.47</v>
      </c>
      <c r="AF37" s="39">
        <v>209.48</v>
      </c>
      <c r="AG37" s="40">
        <v>200.16499999999999</v>
      </c>
      <c r="AH37" s="39">
        <v>358.96</v>
      </c>
      <c r="AI37" s="39">
        <v>425.613</v>
      </c>
      <c r="AJ37" s="39">
        <v>590.39800000000002</v>
      </c>
      <c r="AK37" s="39">
        <v>630.38800000000003</v>
      </c>
      <c r="AL37" s="39">
        <v>717.58399999999995</v>
      </c>
      <c r="AM37" s="39">
        <v>783.25400000000002</v>
      </c>
      <c r="AN37" s="39">
        <v>851.14599999999996</v>
      </c>
      <c r="AO37" s="39">
        <v>927.41399999999999</v>
      </c>
      <c r="AP37" s="39">
        <v>999.899</v>
      </c>
      <c r="AQ37" s="39">
        <v>1069.009</v>
      </c>
      <c r="AR37" s="39">
        <v>1132.71</v>
      </c>
      <c r="AS37" s="39">
        <v>1189.001</v>
      </c>
      <c r="AT37" s="39">
        <v>1236.8499999999999</v>
      </c>
      <c r="AU37" s="39">
        <v>1276.268</v>
      </c>
      <c r="AV37" s="40">
        <v>1307.615</v>
      </c>
      <c r="AW37" s="42">
        <v>72.096000000000004</v>
      </c>
      <c r="AX37" s="42">
        <v>74.924999999999997</v>
      </c>
      <c r="AY37" s="42">
        <v>75.956999999999994</v>
      </c>
      <c r="AZ37" s="42">
        <v>76.3</v>
      </c>
      <c r="BA37" s="42">
        <v>76.531999999999996</v>
      </c>
      <c r="BB37" s="42">
        <v>76.760999999999996</v>
      </c>
      <c r="BC37" s="42">
        <v>76.998999999999995</v>
      </c>
      <c r="BD37" s="42">
        <v>77.417000000000002</v>
      </c>
      <c r="BE37" s="42">
        <v>78.061999999999998</v>
      </c>
      <c r="BF37" s="42">
        <v>78.92</v>
      </c>
      <c r="BG37" s="42">
        <v>79.968999999999994</v>
      </c>
      <c r="BH37" s="42">
        <v>81.183999999999997</v>
      </c>
      <c r="BI37" s="42">
        <v>82.417000000000002</v>
      </c>
      <c r="BJ37" s="42">
        <v>83.587000000000003</v>
      </c>
      <c r="BK37" s="42">
        <v>84.691999999999993</v>
      </c>
      <c r="BL37" t="e">
        <f>COUNTIF(#REF!, WUP!A8)</f>
        <v>#REF!</v>
      </c>
    </row>
    <row r="38" spans="1:64">
      <c r="A38" s="38" t="s">
        <v>81</v>
      </c>
      <c r="B38" s="141" t="s">
        <v>1030</v>
      </c>
      <c r="C38" s="141" t="s">
        <v>1027</v>
      </c>
      <c r="D38" s="39">
        <v>19340.901000000002</v>
      </c>
      <c r="E38" s="39">
        <v>22059</v>
      </c>
      <c r="F38" s="39">
        <v>24961.580999999998</v>
      </c>
      <c r="G38" s="39">
        <v>27278.501</v>
      </c>
      <c r="H38" s="39">
        <v>29917.321</v>
      </c>
      <c r="I38" s="39">
        <v>33035.353999999999</v>
      </c>
      <c r="J38" s="39">
        <v>36182.597000000002</v>
      </c>
      <c r="K38" s="39">
        <v>40123.328999999998</v>
      </c>
      <c r="L38" s="39">
        <v>44041.052000000003</v>
      </c>
      <c r="M38" s="39">
        <v>48427.430999999997</v>
      </c>
      <c r="N38" s="39">
        <v>53613.464</v>
      </c>
      <c r="O38" s="39">
        <v>59988.197999999997</v>
      </c>
      <c r="P38" s="39">
        <v>67730.751999999993</v>
      </c>
      <c r="Q38" s="39">
        <v>76439.476999999999</v>
      </c>
      <c r="R38" s="40">
        <v>85320.777000000002</v>
      </c>
      <c r="S38" s="39">
        <v>24758.241000000002</v>
      </c>
      <c r="T38" s="39">
        <v>28145.985000000001</v>
      </c>
      <c r="U38" s="39">
        <v>32450.633999999998</v>
      </c>
      <c r="V38" s="39">
        <v>36435.885000000002</v>
      </c>
      <c r="W38" s="39">
        <v>39988.667000000001</v>
      </c>
      <c r="X38" s="39">
        <v>43742.794999999998</v>
      </c>
      <c r="Y38" s="39">
        <v>47925.008999999998</v>
      </c>
      <c r="Z38" s="39">
        <v>53654.843000000001</v>
      </c>
      <c r="AA38" s="39">
        <v>58900.432000000001</v>
      </c>
      <c r="AB38" s="39">
        <v>63043.499000000003</v>
      </c>
      <c r="AC38" s="39">
        <v>66132.213000000003</v>
      </c>
      <c r="AD38" s="39">
        <v>68276.089000000007</v>
      </c>
      <c r="AE38" s="39">
        <v>69334.760999999999</v>
      </c>
      <c r="AF38" s="39">
        <v>69136.070000000007</v>
      </c>
      <c r="AG38" s="40">
        <v>68112.714999999997</v>
      </c>
      <c r="AH38" s="39">
        <v>44099.142</v>
      </c>
      <c r="AI38" s="39">
        <v>50204.985000000001</v>
      </c>
      <c r="AJ38" s="39">
        <v>57412.214999999997</v>
      </c>
      <c r="AK38" s="39">
        <v>63714.385999999999</v>
      </c>
      <c r="AL38" s="39">
        <v>69905.987999999998</v>
      </c>
      <c r="AM38" s="39">
        <v>76778.149000000005</v>
      </c>
      <c r="AN38" s="39">
        <v>84107.606</v>
      </c>
      <c r="AO38" s="39">
        <v>93778.172000000006</v>
      </c>
      <c r="AP38" s="39">
        <v>102941.484</v>
      </c>
      <c r="AQ38" s="39">
        <v>111470.93</v>
      </c>
      <c r="AR38" s="39">
        <v>119745.677</v>
      </c>
      <c r="AS38" s="39">
        <v>128264.287</v>
      </c>
      <c r="AT38" s="39">
        <v>137065.51300000001</v>
      </c>
      <c r="AU38" s="39">
        <v>145575.54699999999</v>
      </c>
      <c r="AV38" s="40">
        <v>153433.492</v>
      </c>
      <c r="AW38" s="42">
        <v>43.857999999999997</v>
      </c>
      <c r="AX38" s="42">
        <v>43.938000000000002</v>
      </c>
      <c r="AY38" s="42">
        <v>43.478000000000002</v>
      </c>
      <c r="AZ38" s="42">
        <v>42.814</v>
      </c>
      <c r="BA38" s="42">
        <v>42.796999999999997</v>
      </c>
      <c r="BB38" s="42">
        <v>43.027000000000001</v>
      </c>
      <c r="BC38" s="42">
        <v>43.018999999999998</v>
      </c>
      <c r="BD38" s="42">
        <v>42.784999999999997</v>
      </c>
      <c r="BE38" s="42">
        <v>42.783000000000001</v>
      </c>
      <c r="BF38" s="42">
        <v>43.444000000000003</v>
      </c>
      <c r="BG38" s="42">
        <v>44.773000000000003</v>
      </c>
      <c r="BH38" s="42">
        <v>46.768999999999998</v>
      </c>
      <c r="BI38" s="42">
        <v>49.414999999999999</v>
      </c>
      <c r="BJ38" s="42">
        <v>52.508000000000003</v>
      </c>
      <c r="BK38" s="42">
        <v>55.607999999999997</v>
      </c>
      <c r="BL38" t="e">
        <f>COUNTIF(#REF!, WUP!A38)</f>
        <v>#REF!</v>
      </c>
    </row>
    <row r="39" spans="1:64">
      <c r="A39" s="38" t="s">
        <v>92</v>
      </c>
      <c r="B39" s="141" t="s">
        <v>1030</v>
      </c>
      <c r="C39" s="141" t="s">
        <v>1027</v>
      </c>
      <c r="D39" s="39">
        <v>8945.8639999999996</v>
      </c>
      <c r="E39" s="39">
        <v>10711.364</v>
      </c>
      <c r="F39" s="39">
        <v>12176.901</v>
      </c>
      <c r="G39" s="39">
        <v>13899.288</v>
      </c>
      <c r="H39" s="39">
        <v>16141.451999999999</v>
      </c>
      <c r="I39" s="39">
        <v>18572.493999999999</v>
      </c>
      <c r="J39" s="39">
        <v>21258.071</v>
      </c>
      <c r="K39" s="39">
        <v>25252.255000000001</v>
      </c>
      <c r="L39" s="39">
        <v>29422.695</v>
      </c>
      <c r="M39" s="39">
        <v>34038.857000000004</v>
      </c>
      <c r="N39" s="39">
        <v>39208.014999999999</v>
      </c>
      <c r="O39" s="39">
        <v>44985.19</v>
      </c>
      <c r="P39" s="39">
        <v>51382.438000000002</v>
      </c>
      <c r="Q39" s="39">
        <v>58291.218999999997</v>
      </c>
      <c r="R39" s="40">
        <v>65559.682000000001</v>
      </c>
      <c r="S39" s="39">
        <v>4707.4920000000002</v>
      </c>
      <c r="T39" s="39">
        <v>4865.0309999999999</v>
      </c>
      <c r="U39" s="39">
        <v>5292.1040000000003</v>
      </c>
      <c r="V39" s="39">
        <v>6309.0990000000002</v>
      </c>
      <c r="W39" s="39">
        <v>7423.9610000000002</v>
      </c>
      <c r="X39" s="39">
        <v>8435.9320000000007</v>
      </c>
      <c r="Y39" s="39">
        <v>9504.6299999999992</v>
      </c>
      <c r="Z39" s="39">
        <v>10863.394</v>
      </c>
      <c r="AA39" s="39">
        <v>12080.19</v>
      </c>
      <c r="AB39" s="39">
        <v>13160.796</v>
      </c>
      <c r="AC39" s="39">
        <v>14089.651</v>
      </c>
      <c r="AD39" s="39">
        <v>14835.794</v>
      </c>
      <c r="AE39" s="39">
        <v>15369.546</v>
      </c>
      <c r="AF39" s="39">
        <v>15715.831</v>
      </c>
      <c r="AG39" s="40">
        <v>15930.677</v>
      </c>
      <c r="AH39" s="39">
        <v>13653.356</v>
      </c>
      <c r="AI39" s="39">
        <v>15576.395</v>
      </c>
      <c r="AJ39" s="39">
        <v>17469.005000000001</v>
      </c>
      <c r="AK39" s="39">
        <v>20208.386999999999</v>
      </c>
      <c r="AL39" s="39">
        <v>23565.413</v>
      </c>
      <c r="AM39" s="39">
        <v>27008.425999999999</v>
      </c>
      <c r="AN39" s="39">
        <v>30762.701000000001</v>
      </c>
      <c r="AO39" s="39">
        <v>36115.648999999998</v>
      </c>
      <c r="AP39" s="39">
        <v>41502.885000000002</v>
      </c>
      <c r="AQ39" s="39">
        <v>47199.652999999998</v>
      </c>
      <c r="AR39" s="39">
        <v>53297.665999999997</v>
      </c>
      <c r="AS39" s="39">
        <v>59820.983999999997</v>
      </c>
      <c r="AT39" s="39">
        <v>66751.983999999997</v>
      </c>
      <c r="AU39" s="39">
        <v>74007.05</v>
      </c>
      <c r="AV39" s="40">
        <v>81490.358999999997</v>
      </c>
      <c r="AW39" s="42">
        <v>65.521000000000001</v>
      </c>
      <c r="AX39" s="42">
        <v>68.766999999999996</v>
      </c>
      <c r="AY39" s="42">
        <v>69.706000000000003</v>
      </c>
      <c r="AZ39" s="42">
        <v>68.78</v>
      </c>
      <c r="BA39" s="42">
        <v>68.495999999999995</v>
      </c>
      <c r="BB39" s="42">
        <v>68.766000000000005</v>
      </c>
      <c r="BC39" s="42">
        <v>69.102999999999994</v>
      </c>
      <c r="BD39" s="42">
        <v>69.921000000000006</v>
      </c>
      <c r="BE39" s="42">
        <v>70.893000000000001</v>
      </c>
      <c r="BF39" s="42">
        <v>72.117000000000004</v>
      </c>
      <c r="BG39" s="42">
        <v>73.563999999999993</v>
      </c>
      <c r="BH39" s="42">
        <v>75.2</v>
      </c>
      <c r="BI39" s="42">
        <v>76.974999999999994</v>
      </c>
      <c r="BJ39" s="42">
        <v>78.763999999999996</v>
      </c>
      <c r="BK39" s="42">
        <v>80.450999999999993</v>
      </c>
      <c r="BL39" t="e">
        <f>COUNTIF(#REF!, WUP!A113)</f>
        <v>#REF!</v>
      </c>
    </row>
    <row r="40" spans="1:64">
      <c r="A40" s="38" t="s">
        <v>94</v>
      </c>
      <c r="B40" s="141" t="s">
        <v>1030</v>
      </c>
      <c r="C40" s="141" t="s">
        <v>1027</v>
      </c>
      <c r="D40" s="39">
        <v>1425.3389999999999</v>
      </c>
      <c r="E40" s="39">
        <v>1940.204</v>
      </c>
      <c r="F40" s="39">
        <v>2609.598</v>
      </c>
      <c r="G40" s="39">
        <v>3576.3330000000001</v>
      </c>
      <c r="H40" s="39">
        <v>3994.24</v>
      </c>
      <c r="I40" s="39">
        <v>4541.8339999999998</v>
      </c>
      <c r="J40" s="39">
        <v>6183.1840000000002</v>
      </c>
      <c r="K40" s="39">
        <v>8266.8019999999997</v>
      </c>
      <c r="L40" s="39">
        <v>9332.6029999999992</v>
      </c>
      <c r="M40" s="39">
        <v>9802.2669999999998</v>
      </c>
      <c r="N40" s="39">
        <v>10364.313</v>
      </c>
      <c r="O40" s="39">
        <v>11112.703</v>
      </c>
      <c r="P40" s="39">
        <v>11969.557000000001</v>
      </c>
      <c r="Q40" s="39">
        <v>12778.231</v>
      </c>
      <c r="R40" s="40">
        <v>13518.352999999999</v>
      </c>
      <c r="S40" s="39">
        <v>949.08299999999997</v>
      </c>
      <c r="T40" s="39">
        <v>955.78099999999995</v>
      </c>
      <c r="U40" s="39">
        <v>950.98400000000004</v>
      </c>
      <c r="V40" s="39">
        <v>996.57100000000003</v>
      </c>
      <c r="W40" s="39">
        <v>1108.8900000000001</v>
      </c>
      <c r="X40" s="39">
        <v>1172.277</v>
      </c>
      <c r="Y40" s="39">
        <v>999.20600000000002</v>
      </c>
      <c r="Z40" s="39">
        <v>892.5</v>
      </c>
      <c r="AA40" s="39">
        <v>876.05899999999997</v>
      </c>
      <c r="AB40" s="39">
        <v>807.97900000000004</v>
      </c>
      <c r="AC40" s="39">
        <v>757.75</v>
      </c>
      <c r="AD40" s="39">
        <v>728.08600000000001</v>
      </c>
      <c r="AE40" s="39">
        <v>710.25800000000004</v>
      </c>
      <c r="AF40" s="39">
        <v>692.50199999999995</v>
      </c>
      <c r="AG40" s="40">
        <v>669.38099999999997</v>
      </c>
      <c r="AH40" s="39">
        <v>2374.422</v>
      </c>
      <c r="AI40" s="39">
        <v>2895.9850000000001</v>
      </c>
      <c r="AJ40" s="39">
        <v>3560.5819999999999</v>
      </c>
      <c r="AK40" s="39">
        <v>4572.9040000000005</v>
      </c>
      <c r="AL40" s="39">
        <v>5103.13</v>
      </c>
      <c r="AM40" s="39">
        <v>5714.1109999999999</v>
      </c>
      <c r="AN40" s="39">
        <v>7182.39</v>
      </c>
      <c r="AO40" s="39">
        <v>9159.3019999999997</v>
      </c>
      <c r="AP40" s="39">
        <v>10208.662</v>
      </c>
      <c r="AQ40" s="39">
        <v>10610.245999999999</v>
      </c>
      <c r="AR40" s="39">
        <v>11122.063</v>
      </c>
      <c r="AS40" s="39">
        <v>11840.789000000001</v>
      </c>
      <c r="AT40" s="39">
        <v>12679.815000000001</v>
      </c>
      <c r="AU40" s="39">
        <v>13470.733</v>
      </c>
      <c r="AV40" s="40">
        <v>14187.734</v>
      </c>
      <c r="AW40" s="42">
        <v>60.029000000000003</v>
      </c>
      <c r="AX40" s="42">
        <v>66.995999999999995</v>
      </c>
      <c r="AY40" s="42">
        <v>73.290999999999997</v>
      </c>
      <c r="AZ40" s="42">
        <v>78.206999999999994</v>
      </c>
      <c r="BA40" s="42">
        <v>78.27</v>
      </c>
      <c r="BB40" s="42">
        <v>79.484999999999999</v>
      </c>
      <c r="BC40" s="42">
        <v>86.087999999999994</v>
      </c>
      <c r="BD40" s="42">
        <v>90.256</v>
      </c>
      <c r="BE40" s="42">
        <v>91.418000000000006</v>
      </c>
      <c r="BF40" s="42">
        <v>92.385000000000005</v>
      </c>
      <c r="BG40" s="42">
        <v>93.186999999999998</v>
      </c>
      <c r="BH40" s="42">
        <v>93.850999999999999</v>
      </c>
      <c r="BI40" s="42">
        <v>94.399000000000001</v>
      </c>
      <c r="BJ40" s="42">
        <v>94.858999999999995</v>
      </c>
      <c r="BK40" s="42">
        <v>95.281999999999996</v>
      </c>
      <c r="BL40" t="e">
        <f>COUNTIF(#REF!, WUP!A115)</f>
        <v>#REF!</v>
      </c>
    </row>
    <row r="41" spans="1:64">
      <c r="A41" s="38" t="s">
        <v>95</v>
      </c>
      <c r="B41" s="141" t="s">
        <v>1030</v>
      </c>
      <c r="C41" s="141" t="s">
        <v>1028</v>
      </c>
      <c r="D41" s="39">
        <v>1300.693</v>
      </c>
      <c r="E41" s="39">
        <v>1702.5250000000001</v>
      </c>
      <c r="F41" s="39">
        <v>2057.08</v>
      </c>
      <c r="G41" s="39">
        <v>1579.9780000000001</v>
      </c>
      <c r="H41" s="39">
        <v>2030.2339999999999</v>
      </c>
      <c r="I41" s="39">
        <v>2276.623</v>
      </c>
      <c r="J41" s="39">
        <v>2998.0830000000001</v>
      </c>
      <c r="K41" s="39">
        <v>3935.7939999999999</v>
      </c>
      <c r="L41" s="39">
        <v>4302.875</v>
      </c>
      <c r="M41" s="39">
        <v>4602.9139999999998</v>
      </c>
      <c r="N41" s="39">
        <v>4873.674</v>
      </c>
      <c r="O41" s="39">
        <v>5111.3230000000003</v>
      </c>
      <c r="P41" s="39">
        <v>5323.8209999999999</v>
      </c>
      <c r="Q41" s="39">
        <v>5504.4769999999999</v>
      </c>
      <c r="R41" s="40">
        <v>5643.5320000000002</v>
      </c>
      <c r="S41" s="39">
        <v>71.625</v>
      </c>
      <c r="T41" s="39">
        <v>36.469000000000001</v>
      </c>
      <c r="U41" s="39">
        <v>42.534999999999997</v>
      </c>
      <c r="V41" s="39">
        <v>30.672999999999998</v>
      </c>
      <c r="W41" s="39">
        <v>20.507000000000001</v>
      </c>
      <c r="X41" s="39">
        <v>0</v>
      </c>
      <c r="Y41" s="39">
        <v>0</v>
      </c>
      <c r="Z41" s="39">
        <v>0</v>
      </c>
      <c r="AA41" s="39">
        <v>0</v>
      </c>
      <c r="AB41" s="39">
        <v>0</v>
      </c>
      <c r="AC41" s="39">
        <v>0</v>
      </c>
      <c r="AD41" s="39">
        <v>0</v>
      </c>
      <c r="AE41" s="39">
        <v>0</v>
      </c>
      <c r="AF41" s="39">
        <v>0</v>
      </c>
      <c r="AG41" s="40">
        <v>0</v>
      </c>
      <c r="AH41" s="39">
        <v>1372.318</v>
      </c>
      <c r="AI41" s="39">
        <v>1738.9939999999999</v>
      </c>
      <c r="AJ41" s="39">
        <v>2099.6149999999998</v>
      </c>
      <c r="AK41" s="39">
        <v>1610.6510000000001</v>
      </c>
      <c r="AL41" s="39">
        <v>2050.741</v>
      </c>
      <c r="AM41" s="39">
        <v>2276.623</v>
      </c>
      <c r="AN41" s="39">
        <v>2998.0830000000001</v>
      </c>
      <c r="AO41" s="39">
        <v>3935.7939999999999</v>
      </c>
      <c r="AP41" s="39">
        <v>4302.875</v>
      </c>
      <c r="AQ41" s="39">
        <v>4602.9139999999998</v>
      </c>
      <c r="AR41" s="39">
        <v>4873.674</v>
      </c>
      <c r="AS41" s="39">
        <v>5111.3230000000003</v>
      </c>
      <c r="AT41" s="39">
        <v>5323.8209999999999</v>
      </c>
      <c r="AU41" s="39">
        <v>5504.4769999999999</v>
      </c>
      <c r="AV41" s="40">
        <v>5643.5320000000002</v>
      </c>
      <c r="AW41" s="42">
        <v>94.781000000000006</v>
      </c>
      <c r="AX41" s="42">
        <v>97.903000000000006</v>
      </c>
      <c r="AY41" s="42">
        <v>97.974000000000004</v>
      </c>
      <c r="AZ41" s="42">
        <v>98.096000000000004</v>
      </c>
      <c r="BA41" s="42">
        <v>99</v>
      </c>
      <c r="BB41" s="42">
        <v>100</v>
      </c>
      <c r="BC41" s="42">
        <v>100</v>
      </c>
      <c r="BD41" s="42">
        <v>100</v>
      </c>
      <c r="BE41" s="42">
        <v>100</v>
      </c>
      <c r="BF41" s="42">
        <v>100</v>
      </c>
      <c r="BG41" s="42">
        <v>100</v>
      </c>
      <c r="BH41" s="42">
        <v>100</v>
      </c>
      <c r="BI41" s="42">
        <v>100</v>
      </c>
      <c r="BJ41" s="42">
        <v>100</v>
      </c>
      <c r="BK41" s="42">
        <v>100</v>
      </c>
      <c r="BL41" t="e">
        <f>COUNTIF(#REF!, WUP!A116)</f>
        <v>#REF!</v>
      </c>
    </row>
    <row r="42" spans="1:64">
      <c r="A42" s="38" t="s">
        <v>96</v>
      </c>
      <c r="B42" s="141" t="s">
        <v>1030</v>
      </c>
      <c r="C42" s="141" t="s">
        <v>1027</v>
      </c>
      <c r="D42" s="39">
        <v>1919.3610000000001</v>
      </c>
      <c r="E42" s="39">
        <v>2125.8069999999998</v>
      </c>
      <c r="F42" s="39">
        <v>2246.7579999999998</v>
      </c>
      <c r="G42" s="39">
        <v>2572.9110000000001</v>
      </c>
      <c r="H42" s="39">
        <v>2782.415</v>
      </c>
      <c r="I42" s="39">
        <v>3453.68</v>
      </c>
      <c r="J42" s="39">
        <v>3787.7910000000002</v>
      </c>
      <c r="K42" s="39">
        <v>5155.4830000000002</v>
      </c>
      <c r="L42" s="39">
        <v>5353.116</v>
      </c>
      <c r="M42" s="39">
        <v>5032.6930000000002</v>
      </c>
      <c r="N42" s="39">
        <v>4864.1729999999998</v>
      </c>
      <c r="O42" s="39">
        <v>4875.2790000000005</v>
      </c>
      <c r="P42" s="39">
        <v>4965.6790000000001</v>
      </c>
      <c r="Q42" s="39">
        <v>5019.3590000000004</v>
      </c>
      <c r="R42" s="40">
        <v>5052.04</v>
      </c>
      <c r="S42" s="39">
        <v>685.93200000000002</v>
      </c>
      <c r="T42" s="39">
        <v>550.77599999999995</v>
      </c>
      <c r="U42" s="39">
        <v>456.25799999999998</v>
      </c>
      <c r="V42" s="39">
        <v>460.483</v>
      </c>
      <c r="W42" s="39">
        <v>452.95100000000002</v>
      </c>
      <c r="X42" s="39">
        <v>533.17200000000003</v>
      </c>
      <c r="Y42" s="39">
        <v>549.35</v>
      </c>
      <c r="Z42" s="39">
        <v>695.99599999999998</v>
      </c>
      <c r="AA42" s="39">
        <v>666.67899999999997</v>
      </c>
      <c r="AB42" s="39">
        <v>573.29399999999998</v>
      </c>
      <c r="AC42" s="39">
        <v>504.42500000000001</v>
      </c>
      <c r="AD42" s="39">
        <v>460.24099999999999</v>
      </c>
      <c r="AE42" s="39">
        <v>426.74</v>
      </c>
      <c r="AF42" s="39">
        <v>392.673</v>
      </c>
      <c r="AG42" s="40">
        <v>359.79</v>
      </c>
      <c r="AH42" s="39">
        <v>2605.2930000000001</v>
      </c>
      <c r="AI42" s="39">
        <v>2676.5830000000001</v>
      </c>
      <c r="AJ42" s="39">
        <v>2703.0160000000001</v>
      </c>
      <c r="AK42" s="39">
        <v>3033.3939999999998</v>
      </c>
      <c r="AL42" s="39">
        <v>3235.366</v>
      </c>
      <c r="AM42" s="39">
        <v>3986.8519999999999</v>
      </c>
      <c r="AN42" s="39">
        <v>4337.1409999999996</v>
      </c>
      <c r="AO42" s="39">
        <v>5851.4790000000003</v>
      </c>
      <c r="AP42" s="39">
        <v>6019.7950000000001</v>
      </c>
      <c r="AQ42" s="39">
        <v>5605.9870000000001</v>
      </c>
      <c r="AR42" s="39">
        <v>5368.598</v>
      </c>
      <c r="AS42" s="39">
        <v>5335.52</v>
      </c>
      <c r="AT42" s="39">
        <v>5392.4189999999999</v>
      </c>
      <c r="AU42" s="39">
        <v>5412.0320000000002</v>
      </c>
      <c r="AV42" s="40">
        <v>5411.83</v>
      </c>
      <c r="AW42" s="42">
        <v>73.671999999999997</v>
      </c>
      <c r="AX42" s="42">
        <v>79.421999999999997</v>
      </c>
      <c r="AY42" s="42">
        <v>83.12</v>
      </c>
      <c r="AZ42" s="42">
        <v>84.82</v>
      </c>
      <c r="BA42" s="42">
        <v>86</v>
      </c>
      <c r="BB42" s="42">
        <v>86.626999999999995</v>
      </c>
      <c r="BC42" s="42">
        <v>87.334000000000003</v>
      </c>
      <c r="BD42" s="42">
        <v>88.105999999999995</v>
      </c>
      <c r="BE42" s="42">
        <v>88.924999999999997</v>
      </c>
      <c r="BF42" s="42">
        <v>89.774000000000001</v>
      </c>
      <c r="BG42" s="42">
        <v>90.603999999999999</v>
      </c>
      <c r="BH42" s="42">
        <v>91.373999999999995</v>
      </c>
      <c r="BI42" s="42">
        <v>92.085999999999999</v>
      </c>
      <c r="BJ42" s="42">
        <v>92.744</v>
      </c>
      <c r="BK42" s="42">
        <v>93.352000000000004</v>
      </c>
      <c r="BL42" t="e">
        <f>COUNTIF(#REF!, WUP!A117)</f>
        <v>#REF!</v>
      </c>
    </row>
    <row r="43" spans="1:64" hidden="1">
      <c r="A43" s="38" t="s">
        <v>24</v>
      </c>
      <c r="B43" s="141"/>
      <c r="C43" s="141"/>
      <c r="D43" s="39">
        <v>114.19499999999999</v>
      </c>
      <c r="E43" s="39">
        <v>150.09800000000001</v>
      </c>
      <c r="F43" s="39">
        <v>182.68899999999999</v>
      </c>
      <c r="G43" s="39">
        <v>218.624</v>
      </c>
      <c r="H43" s="39">
        <v>269.43400000000003</v>
      </c>
      <c r="I43" s="39">
        <v>376.36500000000001</v>
      </c>
      <c r="J43" s="39">
        <v>414.32499999999999</v>
      </c>
      <c r="K43" s="39">
        <v>455.22899999999998</v>
      </c>
      <c r="L43" s="39">
        <v>518.66300000000001</v>
      </c>
      <c r="M43" s="39">
        <v>583.00699999999995</v>
      </c>
      <c r="N43" s="39">
        <v>647.03599999999994</v>
      </c>
      <c r="O43" s="39">
        <v>710.05499999999995</v>
      </c>
      <c r="P43" s="39">
        <v>771.87099999999998</v>
      </c>
      <c r="Q43" s="39">
        <v>832.22400000000005</v>
      </c>
      <c r="R43" s="40">
        <v>890.20399999999995</v>
      </c>
      <c r="S43" s="39">
        <v>36.682000000000002</v>
      </c>
      <c r="T43" s="39">
        <v>32.323</v>
      </c>
      <c r="U43" s="39">
        <v>34.569000000000003</v>
      </c>
      <c r="V43" s="39">
        <v>37.01</v>
      </c>
      <c r="W43" s="39">
        <v>44.683999999999997</v>
      </c>
      <c r="X43" s="39">
        <v>61.15</v>
      </c>
      <c r="Y43" s="39">
        <v>65.948999999999998</v>
      </c>
      <c r="Z43" s="39">
        <v>70.986999999999995</v>
      </c>
      <c r="AA43" s="39">
        <v>78.676000000000002</v>
      </c>
      <c r="AB43" s="39">
        <v>85.018000000000001</v>
      </c>
      <c r="AC43" s="39">
        <v>89.647000000000006</v>
      </c>
      <c r="AD43" s="39">
        <v>92.379000000000005</v>
      </c>
      <c r="AE43" s="39">
        <v>93.204999999999998</v>
      </c>
      <c r="AF43" s="39">
        <v>92.626999999999995</v>
      </c>
      <c r="AG43" s="40">
        <v>91.325000000000003</v>
      </c>
      <c r="AH43" s="39">
        <v>150.87700000000001</v>
      </c>
      <c r="AI43" s="39">
        <v>182.42099999999999</v>
      </c>
      <c r="AJ43" s="39">
        <v>217.25800000000001</v>
      </c>
      <c r="AK43" s="39">
        <v>255.63399999999999</v>
      </c>
      <c r="AL43" s="39">
        <v>314.11799999999999</v>
      </c>
      <c r="AM43" s="39">
        <v>437.51499999999999</v>
      </c>
      <c r="AN43" s="39">
        <v>480.274</v>
      </c>
      <c r="AO43" s="39">
        <v>526.21600000000001</v>
      </c>
      <c r="AP43" s="39">
        <v>597.33900000000006</v>
      </c>
      <c r="AQ43" s="39">
        <v>668.02499999999998</v>
      </c>
      <c r="AR43" s="39">
        <v>736.68299999999999</v>
      </c>
      <c r="AS43" s="39">
        <v>802.43399999999997</v>
      </c>
      <c r="AT43" s="39">
        <v>865.07600000000002</v>
      </c>
      <c r="AU43" s="39">
        <v>924.851</v>
      </c>
      <c r="AV43" s="40">
        <v>981.529</v>
      </c>
      <c r="AW43" s="42">
        <v>75.688000000000002</v>
      </c>
      <c r="AX43" s="42">
        <v>82.281000000000006</v>
      </c>
      <c r="AY43" s="42">
        <v>84.088999999999999</v>
      </c>
      <c r="AZ43" s="42">
        <v>85.522000000000006</v>
      </c>
      <c r="BA43" s="42">
        <v>85.775000000000006</v>
      </c>
      <c r="BB43" s="42">
        <v>86.022999999999996</v>
      </c>
      <c r="BC43" s="42">
        <v>86.268000000000001</v>
      </c>
      <c r="BD43" s="42">
        <v>86.51</v>
      </c>
      <c r="BE43" s="42">
        <v>86.828999999999994</v>
      </c>
      <c r="BF43" s="42">
        <v>87.272999999999996</v>
      </c>
      <c r="BG43" s="42">
        <v>87.831000000000003</v>
      </c>
      <c r="BH43" s="42">
        <v>88.488</v>
      </c>
      <c r="BI43" s="42">
        <v>89.225999999999999</v>
      </c>
      <c r="BJ43" s="42">
        <v>89.984999999999999</v>
      </c>
      <c r="BK43" s="42">
        <v>90.695999999999998</v>
      </c>
      <c r="BL43" t="e">
        <f>COUNTIF(#REF!, WUP!A43)</f>
        <v>#REF!</v>
      </c>
    </row>
    <row r="44" spans="1:64" hidden="1">
      <c r="A44" s="37" t="s">
        <v>57</v>
      </c>
      <c r="B44" s="140"/>
      <c r="C44" s="140"/>
      <c r="D44" s="39">
        <v>15079.861999999999</v>
      </c>
      <c r="E44" s="39">
        <v>17575.710000000003</v>
      </c>
      <c r="F44" s="39">
        <v>20912.449999999997</v>
      </c>
      <c r="G44" s="39">
        <v>24706.850999999999</v>
      </c>
      <c r="H44" s="39">
        <v>28155.877</v>
      </c>
      <c r="I44" s="39">
        <v>31525.848000000002</v>
      </c>
      <c r="J44" s="39">
        <v>35033.133000000002</v>
      </c>
      <c r="K44" s="39">
        <v>39358</v>
      </c>
      <c r="L44" s="39">
        <v>43688.186999999998</v>
      </c>
      <c r="M44" s="39">
        <v>47899.965999999993</v>
      </c>
      <c r="N44" s="39">
        <v>51909.442999999999</v>
      </c>
      <c r="O44" s="39">
        <v>55757.861000000004</v>
      </c>
      <c r="P44" s="39">
        <v>59431.696000000004</v>
      </c>
      <c r="Q44" s="39">
        <v>62936.120999999999</v>
      </c>
      <c r="R44" s="40">
        <v>66231.498999999996</v>
      </c>
      <c r="S44" s="39">
        <v>18607.929000000004</v>
      </c>
      <c r="T44" s="39">
        <v>20669.131000000008</v>
      </c>
      <c r="U44" s="39">
        <v>21905.990000000005</v>
      </c>
      <c r="V44" s="39">
        <v>23327.917999999994</v>
      </c>
      <c r="W44" s="39">
        <v>24130.202000000005</v>
      </c>
      <c r="X44" s="39">
        <v>24238.201999999994</v>
      </c>
      <c r="Y44" s="39">
        <v>23982.959999999999</v>
      </c>
      <c r="Z44" s="39">
        <v>24061.638999999988</v>
      </c>
      <c r="AA44" s="39">
        <v>23906.856999999996</v>
      </c>
      <c r="AB44" s="39">
        <v>23496.262000000002</v>
      </c>
      <c r="AC44" s="39">
        <v>22876.593999999997</v>
      </c>
      <c r="AD44" s="39">
        <v>22145.042000000001</v>
      </c>
      <c r="AE44" s="39">
        <v>21362.18099999999</v>
      </c>
      <c r="AF44" s="39">
        <v>20507.883999999984</v>
      </c>
      <c r="AG44" s="40">
        <v>19568.492000000013</v>
      </c>
      <c r="AH44" s="39">
        <v>33687.791000000005</v>
      </c>
      <c r="AI44" s="39">
        <v>38244.841</v>
      </c>
      <c r="AJ44" s="39">
        <v>42818.44</v>
      </c>
      <c r="AK44" s="39">
        <v>48034.769</v>
      </c>
      <c r="AL44" s="39">
        <v>52286.079000000005</v>
      </c>
      <c r="AM44" s="39">
        <v>55764.05</v>
      </c>
      <c r="AN44" s="39">
        <v>59016.093000000001</v>
      </c>
      <c r="AO44" s="39">
        <v>63419.638999999996</v>
      </c>
      <c r="AP44" s="39">
        <v>67595.043999999994</v>
      </c>
      <c r="AQ44" s="39">
        <v>71396.227999999988</v>
      </c>
      <c r="AR44" s="39">
        <v>74786.036999999997</v>
      </c>
      <c r="AS44" s="39">
        <v>77902.902999999991</v>
      </c>
      <c r="AT44" s="39">
        <v>80793.876999999993</v>
      </c>
      <c r="AU44" s="39">
        <v>83444.00499999999</v>
      </c>
      <c r="AV44" s="40">
        <v>85799.991000000009</v>
      </c>
      <c r="AW44" s="42">
        <v>44.763582153546359</v>
      </c>
      <c r="AX44" s="42">
        <v>45.955766949063786</v>
      </c>
      <c r="AY44" s="42">
        <v>48.839822282175618</v>
      </c>
      <c r="AZ44" s="42">
        <v>51.43534884075325</v>
      </c>
      <c r="BA44" s="42">
        <v>53.849662354677619</v>
      </c>
      <c r="BB44" s="42">
        <v>56.534358605589098</v>
      </c>
      <c r="BC44" s="42">
        <v>59.361999785380583</v>
      </c>
      <c r="BD44" s="42">
        <v>62.059640547622806</v>
      </c>
      <c r="BE44" s="42">
        <v>64.632233984491521</v>
      </c>
      <c r="BF44" s="42">
        <v>67.090331438798131</v>
      </c>
      <c r="BG44" s="42">
        <v>69.410608025666605</v>
      </c>
      <c r="BH44" s="42">
        <v>71.573534300769253</v>
      </c>
      <c r="BI44" s="42">
        <v>73.559653536616409</v>
      </c>
      <c r="BJ44" s="42">
        <v>75.423178693304578</v>
      </c>
      <c r="BK44" s="42">
        <v>77.192897374546334</v>
      </c>
      <c r="BL44" t="e">
        <f>COUNTIF(#REF!, WUP!A44)</f>
        <v>#REF!</v>
      </c>
    </row>
    <row r="45" spans="1:64" hidden="1">
      <c r="A45" s="38" t="s">
        <v>58</v>
      </c>
      <c r="B45" s="141"/>
      <c r="C45" s="141"/>
      <c r="D45" s="39">
        <v>164.98400000000001</v>
      </c>
      <c r="E45" s="39">
        <v>317.78399999999999</v>
      </c>
      <c r="F45" s="39">
        <v>577.80100000000004</v>
      </c>
      <c r="G45" s="39">
        <v>768.55100000000004</v>
      </c>
      <c r="H45" s="39">
        <v>919.803</v>
      </c>
      <c r="I45" s="39">
        <v>1038.2380000000001</v>
      </c>
      <c r="J45" s="39">
        <v>1257.527</v>
      </c>
      <c r="K45" s="39">
        <v>1483.587</v>
      </c>
      <c r="L45" s="39">
        <v>1712.212</v>
      </c>
      <c r="M45" s="39">
        <v>1937.0239999999999</v>
      </c>
      <c r="N45" s="39">
        <v>2151.3539999999998</v>
      </c>
      <c r="O45" s="39">
        <v>2353.0329999999999</v>
      </c>
      <c r="P45" s="39">
        <v>2540.7190000000001</v>
      </c>
      <c r="Q45" s="39">
        <v>2712.627</v>
      </c>
      <c r="R45" s="40">
        <v>2870.7429999999999</v>
      </c>
      <c r="S45" s="39">
        <v>836.17399999999998</v>
      </c>
      <c r="T45" s="39">
        <v>871.33</v>
      </c>
      <c r="U45" s="39">
        <v>800.11099999999999</v>
      </c>
      <c r="V45" s="39">
        <v>800.54300000000001</v>
      </c>
      <c r="W45" s="39">
        <v>808.53700000000003</v>
      </c>
      <c r="X45" s="39">
        <v>817.61400000000003</v>
      </c>
      <c r="Y45" s="39">
        <v>757.33900000000006</v>
      </c>
      <c r="Z45" s="39">
        <v>725.61</v>
      </c>
      <c r="AA45" s="39">
        <v>703.55399999999997</v>
      </c>
      <c r="AB45" s="39">
        <v>677.29200000000003</v>
      </c>
      <c r="AC45" s="39">
        <v>649.07899999999995</v>
      </c>
      <c r="AD45" s="39">
        <v>621.6</v>
      </c>
      <c r="AE45" s="39">
        <v>596.88199999999995</v>
      </c>
      <c r="AF45" s="39">
        <v>575.24099999999999</v>
      </c>
      <c r="AG45" s="40">
        <v>550.66099999999994</v>
      </c>
      <c r="AH45" s="39">
        <v>1001.158</v>
      </c>
      <c r="AI45" s="39">
        <v>1189.114</v>
      </c>
      <c r="AJ45" s="39">
        <v>1377.912</v>
      </c>
      <c r="AK45" s="39">
        <v>1569.0940000000001</v>
      </c>
      <c r="AL45" s="39">
        <v>1728.34</v>
      </c>
      <c r="AM45" s="39">
        <v>1855.8520000000001</v>
      </c>
      <c r="AN45" s="39">
        <v>2014.866</v>
      </c>
      <c r="AO45" s="39">
        <v>2209.1970000000001</v>
      </c>
      <c r="AP45" s="39">
        <v>2415.7660000000001</v>
      </c>
      <c r="AQ45" s="39">
        <v>2614.3159999999998</v>
      </c>
      <c r="AR45" s="39">
        <v>2800.433</v>
      </c>
      <c r="AS45" s="39">
        <v>2974.6329999999998</v>
      </c>
      <c r="AT45" s="39">
        <v>3137.6010000000001</v>
      </c>
      <c r="AU45" s="39">
        <v>3287.8679999999999</v>
      </c>
      <c r="AV45" s="40">
        <v>3421.404</v>
      </c>
      <c r="AW45" s="42">
        <v>16.478999999999999</v>
      </c>
      <c r="AX45" s="42">
        <v>26.724</v>
      </c>
      <c r="AY45" s="42">
        <v>41.933</v>
      </c>
      <c r="AZ45" s="42">
        <v>48.981000000000002</v>
      </c>
      <c r="BA45" s="42">
        <v>53.219000000000001</v>
      </c>
      <c r="BB45" s="42">
        <v>55.944000000000003</v>
      </c>
      <c r="BC45" s="42">
        <v>62.411999999999999</v>
      </c>
      <c r="BD45" s="42">
        <v>67.155000000000001</v>
      </c>
      <c r="BE45" s="42">
        <v>70.876999999999995</v>
      </c>
      <c r="BF45" s="42">
        <v>74.093000000000004</v>
      </c>
      <c r="BG45" s="42">
        <v>76.822000000000003</v>
      </c>
      <c r="BH45" s="42">
        <v>79.102999999999994</v>
      </c>
      <c r="BI45" s="42">
        <v>80.975999999999999</v>
      </c>
      <c r="BJ45" s="42">
        <v>82.504000000000005</v>
      </c>
      <c r="BK45" s="42">
        <v>83.905000000000001</v>
      </c>
      <c r="BL45" t="e">
        <f>COUNTIF(#REF!, WUP!A45)</f>
        <v>#REF!</v>
      </c>
    </row>
    <row r="46" spans="1:64" hidden="1">
      <c r="A46" s="38" t="s">
        <v>59</v>
      </c>
      <c r="B46" s="141"/>
      <c r="C46" s="141"/>
      <c r="D46" s="39">
        <v>150.006</v>
      </c>
      <c r="E46" s="39">
        <v>173.01400000000001</v>
      </c>
      <c r="F46" s="39">
        <v>224.01599999999999</v>
      </c>
      <c r="G46" s="39">
        <v>298.63900000000001</v>
      </c>
      <c r="H46" s="39">
        <v>365.28800000000001</v>
      </c>
      <c r="I46" s="39">
        <v>433.74900000000002</v>
      </c>
      <c r="J46" s="39">
        <v>506.01499999999999</v>
      </c>
      <c r="K46" s="39">
        <v>585.14599999999996</v>
      </c>
      <c r="L46" s="39">
        <v>674.09199999999998</v>
      </c>
      <c r="M46" s="39">
        <v>774.17700000000002</v>
      </c>
      <c r="N46" s="39">
        <v>886.71900000000005</v>
      </c>
      <c r="O46" s="39">
        <v>1014.316</v>
      </c>
      <c r="P46" s="39">
        <v>1158.1990000000001</v>
      </c>
      <c r="Q46" s="39">
        <v>1316.4069999999999</v>
      </c>
      <c r="R46" s="40">
        <v>1484.8309999999999</v>
      </c>
      <c r="S46" s="39">
        <v>1160.1120000000001</v>
      </c>
      <c r="T46" s="39">
        <v>1299.1780000000001</v>
      </c>
      <c r="U46" s="39">
        <v>1379.922</v>
      </c>
      <c r="V46" s="39">
        <v>1462.72</v>
      </c>
      <c r="W46" s="39">
        <v>1503.4110000000001</v>
      </c>
      <c r="X46" s="39">
        <v>1515.7940000000001</v>
      </c>
      <c r="Y46" s="39">
        <v>1534.5360000000001</v>
      </c>
      <c r="Z46" s="39">
        <v>1589.499</v>
      </c>
      <c r="AA46" s="39">
        <v>1648.125</v>
      </c>
      <c r="AB46" s="39">
        <v>1692.153</v>
      </c>
      <c r="AC46" s="39">
        <v>1721.2380000000001</v>
      </c>
      <c r="AD46" s="39">
        <v>1738.2449999999999</v>
      </c>
      <c r="AE46" s="39">
        <v>1743.998</v>
      </c>
      <c r="AF46" s="39">
        <v>1738.095</v>
      </c>
      <c r="AG46" s="40">
        <v>1718.6389999999999</v>
      </c>
      <c r="AH46" s="39">
        <v>1310.1179999999999</v>
      </c>
      <c r="AI46" s="39">
        <v>1472.192</v>
      </c>
      <c r="AJ46" s="39">
        <v>1603.9380000000001</v>
      </c>
      <c r="AK46" s="39">
        <v>1761.3589999999999</v>
      </c>
      <c r="AL46" s="39">
        <v>1868.6990000000001</v>
      </c>
      <c r="AM46" s="39">
        <v>1949.5429999999999</v>
      </c>
      <c r="AN46" s="39">
        <v>2040.5509999999999</v>
      </c>
      <c r="AO46" s="39">
        <v>2174.645</v>
      </c>
      <c r="AP46" s="39">
        <v>2322.2170000000001</v>
      </c>
      <c r="AQ46" s="39">
        <v>2466.33</v>
      </c>
      <c r="AR46" s="39">
        <v>2607.9569999999999</v>
      </c>
      <c r="AS46" s="39">
        <v>2752.5610000000001</v>
      </c>
      <c r="AT46" s="39">
        <v>2902.1970000000001</v>
      </c>
      <c r="AU46" s="39">
        <v>3054.502</v>
      </c>
      <c r="AV46" s="40">
        <v>3203.47</v>
      </c>
      <c r="AW46" s="42">
        <v>11.45</v>
      </c>
      <c r="AX46" s="42">
        <v>11.752000000000001</v>
      </c>
      <c r="AY46" s="42">
        <v>13.967000000000001</v>
      </c>
      <c r="AZ46" s="42">
        <v>16.954999999999998</v>
      </c>
      <c r="BA46" s="42">
        <v>19.547999999999998</v>
      </c>
      <c r="BB46" s="42">
        <v>22.248999999999999</v>
      </c>
      <c r="BC46" s="42">
        <v>24.797999999999998</v>
      </c>
      <c r="BD46" s="42">
        <v>26.908000000000001</v>
      </c>
      <c r="BE46" s="42">
        <v>29.027999999999999</v>
      </c>
      <c r="BF46" s="42">
        <v>31.39</v>
      </c>
      <c r="BG46" s="42">
        <v>34.000999999999998</v>
      </c>
      <c r="BH46" s="42">
        <v>36.85</v>
      </c>
      <c r="BI46" s="42">
        <v>39.908000000000001</v>
      </c>
      <c r="BJ46" s="42">
        <v>43.097000000000001</v>
      </c>
      <c r="BK46" s="42">
        <v>46.350999999999999</v>
      </c>
      <c r="BL46" t="e">
        <f>COUNTIF(#REF!, WUP!A46)</f>
        <v>#REF!</v>
      </c>
    </row>
    <row r="47" spans="1:64" hidden="1">
      <c r="A47" s="38" t="s">
        <v>60</v>
      </c>
      <c r="B47" s="141"/>
      <c r="C47" s="141"/>
      <c r="D47" s="39">
        <v>253.83699999999999</v>
      </c>
      <c r="E47" s="39">
        <v>302.76100000000002</v>
      </c>
      <c r="F47" s="39">
        <v>391.25299999999999</v>
      </c>
      <c r="G47" s="39">
        <v>493.517</v>
      </c>
      <c r="H47" s="39">
        <v>614.84500000000003</v>
      </c>
      <c r="I47" s="39">
        <v>744.428</v>
      </c>
      <c r="J47" s="39">
        <v>904.38</v>
      </c>
      <c r="K47" s="39">
        <v>1137.588</v>
      </c>
      <c r="L47" s="39">
        <v>1403.0989999999999</v>
      </c>
      <c r="M47" s="39">
        <v>1683.548</v>
      </c>
      <c r="N47" s="39">
        <v>1972.115</v>
      </c>
      <c r="O47" s="39">
        <v>2261.4929999999999</v>
      </c>
      <c r="P47" s="39">
        <v>2546.44</v>
      </c>
      <c r="Q47" s="39">
        <v>2829.12</v>
      </c>
      <c r="R47" s="40">
        <v>3116.0439999999999</v>
      </c>
      <c r="S47" s="39">
        <v>758.83500000000004</v>
      </c>
      <c r="T47" s="39">
        <v>845.54100000000005</v>
      </c>
      <c r="U47" s="39">
        <v>1023.439</v>
      </c>
      <c r="V47" s="39">
        <v>1161.8420000000001</v>
      </c>
      <c r="W47" s="39">
        <v>1284.412</v>
      </c>
      <c r="X47" s="39">
        <v>1287.768</v>
      </c>
      <c r="Y47" s="39">
        <v>1268.79</v>
      </c>
      <c r="Z47" s="39">
        <v>1287.973</v>
      </c>
      <c r="AA47" s="39">
        <v>1293.4380000000001</v>
      </c>
      <c r="AB47" s="39">
        <v>1286.6659999999999</v>
      </c>
      <c r="AC47" s="39">
        <v>1273.5440000000001</v>
      </c>
      <c r="AD47" s="39">
        <v>1259.2470000000001</v>
      </c>
      <c r="AE47" s="39">
        <v>1249.8789999999999</v>
      </c>
      <c r="AF47" s="39">
        <v>1242.0170000000001</v>
      </c>
      <c r="AG47" s="40">
        <v>1223.454</v>
      </c>
      <c r="AH47" s="39">
        <v>1012.672</v>
      </c>
      <c r="AI47" s="39">
        <v>1148.3019999999999</v>
      </c>
      <c r="AJ47" s="39">
        <v>1414.692</v>
      </c>
      <c r="AK47" s="39">
        <v>1655.3589999999999</v>
      </c>
      <c r="AL47" s="39">
        <v>1899.2570000000001</v>
      </c>
      <c r="AM47" s="39">
        <v>2032.1959999999999</v>
      </c>
      <c r="AN47" s="39">
        <v>2173.17</v>
      </c>
      <c r="AO47" s="39">
        <v>2425.5610000000001</v>
      </c>
      <c r="AP47" s="39">
        <v>2696.5369999999998</v>
      </c>
      <c r="AQ47" s="39">
        <v>2970.2139999999999</v>
      </c>
      <c r="AR47" s="39">
        <v>3245.6590000000001</v>
      </c>
      <c r="AS47" s="39">
        <v>3520.74</v>
      </c>
      <c r="AT47" s="39">
        <v>3796.319</v>
      </c>
      <c r="AU47" s="39">
        <v>4071.1370000000002</v>
      </c>
      <c r="AV47" s="40">
        <v>4339.4979999999996</v>
      </c>
      <c r="AW47" s="42">
        <v>25.065999999999999</v>
      </c>
      <c r="AX47" s="42">
        <v>26.366</v>
      </c>
      <c r="AY47" s="42">
        <v>27.655999999999999</v>
      </c>
      <c r="AZ47" s="42">
        <v>29.812999999999999</v>
      </c>
      <c r="BA47" s="42">
        <v>32.372999999999998</v>
      </c>
      <c r="BB47" s="42">
        <v>36.631999999999998</v>
      </c>
      <c r="BC47" s="42">
        <v>41.616</v>
      </c>
      <c r="BD47" s="42">
        <v>46.9</v>
      </c>
      <c r="BE47" s="42">
        <v>52.033000000000001</v>
      </c>
      <c r="BF47" s="42">
        <v>56.680999999999997</v>
      </c>
      <c r="BG47" s="42">
        <v>60.762</v>
      </c>
      <c r="BH47" s="42">
        <v>64.233000000000004</v>
      </c>
      <c r="BI47" s="42">
        <v>67.076999999999998</v>
      </c>
      <c r="BJ47" s="42">
        <v>69.492000000000004</v>
      </c>
      <c r="BK47" s="42">
        <v>71.807000000000002</v>
      </c>
      <c r="BL47" t="e">
        <f>COUNTIF(#REF!, WUP!A47)</f>
        <v>#REF!</v>
      </c>
    </row>
    <row r="48" spans="1:64" hidden="1">
      <c r="A48" s="38" t="s">
        <v>61</v>
      </c>
      <c r="B48" s="141"/>
      <c r="C48" s="141"/>
      <c r="D48" s="39">
        <v>14411.61</v>
      </c>
      <c r="E48" s="39">
        <v>16653.36</v>
      </c>
      <c r="F48" s="39">
        <v>19545.368999999999</v>
      </c>
      <c r="G48" s="39">
        <v>22932.019</v>
      </c>
      <c r="H48" s="39">
        <v>26015.135999999999</v>
      </c>
      <c r="I48" s="39">
        <v>29065.72</v>
      </c>
      <c r="J48" s="39">
        <v>32094.811000000002</v>
      </c>
      <c r="K48" s="39">
        <v>35844.349000000002</v>
      </c>
      <c r="L48" s="39">
        <v>39550.889000000003</v>
      </c>
      <c r="M48" s="39">
        <v>43112.578999999998</v>
      </c>
      <c r="N48" s="39">
        <v>46457.072</v>
      </c>
      <c r="O48" s="39">
        <v>49631.106</v>
      </c>
      <c r="P48" s="39">
        <v>52625.241000000002</v>
      </c>
      <c r="Q48" s="39">
        <v>55447.449000000001</v>
      </c>
      <c r="R48" s="40">
        <v>58056.843000000001</v>
      </c>
      <c r="S48" s="39">
        <v>15348.861000000001</v>
      </c>
      <c r="T48" s="39">
        <v>17076.788</v>
      </c>
      <c r="U48" s="39">
        <v>18015.155999999999</v>
      </c>
      <c r="V48" s="39">
        <v>19156.146000000001</v>
      </c>
      <c r="W48" s="39">
        <v>19713.179</v>
      </c>
      <c r="X48" s="39">
        <v>19754.866000000002</v>
      </c>
      <c r="Y48" s="39">
        <v>19489.851999999999</v>
      </c>
      <c r="Z48" s="39">
        <v>19446.876</v>
      </c>
      <c r="AA48" s="39">
        <v>19170.34</v>
      </c>
      <c r="AB48" s="39">
        <v>18677.456999999999</v>
      </c>
      <c r="AC48" s="39">
        <v>18008.481</v>
      </c>
      <c r="AD48" s="39">
        <v>17249.178</v>
      </c>
      <c r="AE48" s="39">
        <v>16451.149000000001</v>
      </c>
      <c r="AF48" s="39">
        <v>15598.441000000001</v>
      </c>
      <c r="AG48" s="40">
        <v>14697.74</v>
      </c>
      <c r="AH48" s="39">
        <v>29760.471000000001</v>
      </c>
      <c r="AI48" s="39">
        <v>33730.148000000001</v>
      </c>
      <c r="AJ48" s="39">
        <v>37560.525000000001</v>
      </c>
      <c r="AK48" s="39">
        <v>42088.165000000001</v>
      </c>
      <c r="AL48" s="39">
        <v>45728.315000000002</v>
      </c>
      <c r="AM48" s="39">
        <v>48820.586000000003</v>
      </c>
      <c r="AN48" s="39">
        <v>51584.663</v>
      </c>
      <c r="AO48" s="39">
        <v>55291.224999999999</v>
      </c>
      <c r="AP48" s="39">
        <v>58721.228999999999</v>
      </c>
      <c r="AQ48" s="39">
        <v>61790.036</v>
      </c>
      <c r="AR48" s="39">
        <v>64465.553</v>
      </c>
      <c r="AS48" s="39">
        <v>66880.284</v>
      </c>
      <c r="AT48" s="39">
        <v>69076.39</v>
      </c>
      <c r="AU48" s="39">
        <v>71045.89</v>
      </c>
      <c r="AV48" s="40">
        <v>72754.582999999999</v>
      </c>
      <c r="AW48" s="42">
        <v>48.424999999999997</v>
      </c>
      <c r="AX48" s="42">
        <v>49.372</v>
      </c>
      <c r="AY48" s="42">
        <v>52.036999999999999</v>
      </c>
      <c r="AZ48" s="42">
        <v>54.485999999999997</v>
      </c>
      <c r="BA48" s="42">
        <v>56.890999999999998</v>
      </c>
      <c r="BB48" s="42">
        <v>59.536000000000001</v>
      </c>
      <c r="BC48" s="42">
        <v>62.218000000000004</v>
      </c>
      <c r="BD48" s="42">
        <v>64.828000000000003</v>
      </c>
      <c r="BE48" s="42">
        <v>67.353999999999999</v>
      </c>
      <c r="BF48" s="42">
        <v>69.772999999999996</v>
      </c>
      <c r="BG48" s="42">
        <v>72.064999999999998</v>
      </c>
      <c r="BH48" s="42">
        <v>74.209000000000003</v>
      </c>
      <c r="BI48" s="42">
        <v>76.183999999999997</v>
      </c>
      <c r="BJ48" s="42">
        <v>78.045000000000002</v>
      </c>
      <c r="BK48" s="42">
        <v>79.798000000000002</v>
      </c>
      <c r="BL48" t="e">
        <f>COUNTIF(#REF!, WUP!A48)</f>
        <v>#REF!</v>
      </c>
    </row>
    <row r="49" spans="1:64" hidden="1">
      <c r="A49" s="38" t="s">
        <v>713</v>
      </c>
      <c r="B49" s="141"/>
      <c r="C49" s="141"/>
      <c r="D49" s="39">
        <v>99.424999999999997</v>
      </c>
      <c r="E49" s="39">
        <v>128.791</v>
      </c>
      <c r="F49" s="39">
        <v>174.011</v>
      </c>
      <c r="G49" s="39">
        <v>214.125</v>
      </c>
      <c r="H49" s="39">
        <v>240.80500000000001</v>
      </c>
      <c r="I49" s="39">
        <v>243.71299999999999</v>
      </c>
      <c r="J49" s="39">
        <v>270.39999999999998</v>
      </c>
      <c r="K49" s="39">
        <v>307.33</v>
      </c>
      <c r="L49" s="39">
        <v>347.89499999999998</v>
      </c>
      <c r="M49" s="39">
        <v>392.63799999999998</v>
      </c>
      <c r="N49" s="39">
        <v>442.18299999999999</v>
      </c>
      <c r="O49" s="39">
        <v>497.91300000000001</v>
      </c>
      <c r="P49" s="39">
        <v>561.09699999999998</v>
      </c>
      <c r="Q49" s="39">
        <v>630.51800000000003</v>
      </c>
      <c r="R49" s="40">
        <v>703.03800000000001</v>
      </c>
      <c r="S49" s="39">
        <v>503.947</v>
      </c>
      <c r="T49" s="39">
        <v>576.29399999999998</v>
      </c>
      <c r="U49" s="39">
        <v>687.36199999999997</v>
      </c>
      <c r="V49" s="39">
        <v>746.66700000000003</v>
      </c>
      <c r="W49" s="39">
        <v>820.66300000000001</v>
      </c>
      <c r="X49" s="39">
        <v>862.16</v>
      </c>
      <c r="Y49" s="39">
        <v>932.44299999999998</v>
      </c>
      <c r="Z49" s="39">
        <v>1011.681</v>
      </c>
      <c r="AA49" s="39">
        <v>1091.4000000000001</v>
      </c>
      <c r="AB49" s="39">
        <v>1162.694</v>
      </c>
      <c r="AC49" s="39">
        <v>1224.252</v>
      </c>
      <c r="AD49" s="39">
        <v>1276.7719999999999</v>
      </c>
      <c r="AE49" s="39">
        <v>1320.2729999999999</v>
      </c>
      <c r="AF49" s="39">
        <v>1354.09</v>
      </c>
      <c r="AG49" s="40">
        <v>1377.998</v>
      </c>
      <c r="AH49" s="39">
        <v>603.37199999999996</v>
      </c>
      <c r="AI49" s="39">
        <v>705.08500000000004</v>
      </c>
      <c r="AJ49" s="39">
        <v>861.37300000000005</v>
      </c>
      <c r="AK49" s="39">
        <v>960.79200000000003</v>
      </c>
      <c r="AL49" s="39">
        <v>1061.4680000000001</v>
      </c>
      <c r="AM49" s="39">
        <v>1105.873</v>
      </c>
      <c r="AN49" s="39">
        <v>1202.8430000000001</v>
      </c>
      <c r="AO49" s="39">
        <v>1319.011</v>
      </c>
      <c r="AP49" s="39">
        <v>1439.2950000000001</v>
      </c>
      <c r="AQ49" s="39">
        <v>1555.3320000000001</v>
      </c>
      <c r="AR49" s="39">
        <v>1666.4349999999999</v>
      </c>
      <c r="AS49" s="39">
        <v>1774.6849999999999</v>
      </c>
      <c r="AT49" s="39">
        <v>1881.37</v>
      </c>
      <c r="AU49" s="39">
        <v>1984.6079999999999</v>
      </c>
      <c r="AV49" s="40">
        <v>2081.0360000000001</v>
      </c>
      <c r="AW49" s="42">
        <v>16.478000000000002</v>
      </c>
      <c r="AX49" s="42">
        <v>18.265999999999998</v>
      </c>
      <c r="AY49" s="42">
        <v>20.202000000000002</v>
      </c>
      <c r="AZ49" s="42">
        <v>22.286000000000001</v>
      </c>
      <c r="BA49" s="42">
        <v>22.686</v>
      </c>
      <c r="BB49" s="42">
        <v>22.038</v>
      </c>
      <c r="BC49" s="42">
        <v>22.48</v>
      </c>
      <c r="BD49" s="42">
        <v>23.3</v>
      </c>
      <c r="BE49" s="42">
        <v>24.170999999999999</v>
      </c>
      <c r="BF49" s="42">
        <v>25.245000000000001</v>
      </c>
      <c r="BG49" s="42">
        <v>26.535</v>
      </c>
      <c r="BH49" s="42">
        <v>28.056000000000001</v>
      </c>
      <c r="BI49" s="42">
        <v>29.824000000000002</v>
      </c>
      <c r="BJ49" s="42">
        <v>31.77</v>
      </c>
      <c r="BK49" s="42">
        <v>33.783000000000001</v>
      </c>
      <c r="BL49" t="e">
        <f>COUNTIF(#REF!, WUP!A49)</f>
        <v>#REF!</v>
      </c>
    </row>
    <row r="50" spans="1:64" hidden="1">
      <c r="A50" s="37" t="s">
        <v>62</v>
      </c>
      <c r="B50" s="140"/>
      <c r="C50" s="140"/>
      <c r="D50" s="39">
        <v>32501.280999999999</v>
      </c>
      <c r="E50" s="39">
        <v>42387.936000000002</v>
      </c>
      <c r="F50" s="39">
        <v>54499.006000000008</v>
      </c>
      <c r="G50" s="39">
        <v>66615.854999999996</v>
      </c>
      <c r="H50" s="39">
        <v>81350.495999999985</v>
      </c>
      <c r="I50" s="39">
        <v>101494.72899999999</v>
      </c>
      <c r="J50" s="39">
        <v>126623.06599999996</v>
      </c>
      <c r="K50" s="39">
        <v>156740.41400000002</v>
      </c>
      <c r="L50" s="39">
        <v>191841.72399999999</v>
      </c>
      <c r="M50" s="39">
        <v>232161.97199999998</v>
      </c>
      <c r="N50" s="39">
        <v>277949.04399999999</v>
      </c>
      <c r="O50" s="39">
        <v>329186.83499999996</v>
      </c>
      <c r="P50" s="39">
        <v>385988.01699999999</v>
      </c>
      <c r="Q50" s="39">
        <v>448652.38</v>
      </c>
      <c r="R50" s="40">
        <v>516634.51300000004</v>
      </c>
      <c r="S50" s="39">
        <v>104984.618</v>
      </c>
      <c r="T50" s="39">
        <v>115455.17699999994</v>
      </c>
      <c r="U50" s="39">
        <v>126034.35000000002</v>
      </c>
      <c r="V50" s="39">
        <v>139939.05600000004</v>
      </c>
      <c r="W50" s="39">
        <v>154157.80100000001</v>
      </c>
      <c r="X50" s="39">
        <v>167112.91999999998</v>
      </c>
      <c r="Y50" s="39">
        <v>181158.09800000003</v>
      </c>
      <c r="Z50" s="39">
        <v>195873.44800000003</v>
      </c>
      <c r="AA50" s="39">
        <v>210737.16800000001</v>
      </c>
      <c r="AB50" s="39">
        <v>225589.54399999991</v>
      </c>
      <c r="AC50" s="39">
        <v>240497.43400000001</v>
      </c>
      <c r="AD50" s="39">
        <v>255473.37099999998</v>
      </c>
      <c r="AE50" s="39">
        <v>269882.05099999986</v>
      </c>
      <c r="AF50" s="39">
        <v>282565.05200000008</v>
      </c>
      <c r="AG50" s="40">
        <v>293084.30799999996</v>
      </c>
      <c r="AH50" s="39">
        <v>137485.899</v>
      </c>
      <c r="AI50" s="39">
        <v>157843.11300000001</v>
      </c>
      <c r="AJ50" s="39">
        <v>180533.35600000003</v>
      </c>
      <c r="AK50" s="39">
        <v>206554.91099999999</v>
      </c>
      <c r="AL50" s="39">
        <v>235508.29699999999</v>
      </c>
      <c r="AM50" s="39">
        <v>268607.64899999998</v>
      </c>
      <c r="AN50" s="39">
        <v>307781.16399999999</v>
      </c>
      <c r="AO50" s="39">
        <v>352613.86200000002</v>
      </c>
      <c r="AP50" s="39">
        <v>402578.89199999999</v>
      </c>
      <c r="AQ50" s="39">
        <v>457751.51599999995</v>
      </c>
      <c r="AR50" s="39">
        <v>518446.478</v>
      </c>
      <c r="AS50" s="39">
        <v>584660.20600000001</v>
      </c>
      <c r="AT50" s="39">
        <v>655870.06799999985</v>
      </c>
      <c r="AU50" s="39">
        <v>731217.43200000026</v>
      </c>
      <c r="AV50" s="40">
        <v>809718.821</v>
      </c>
      <c r="AW50" s="42">
        <v>23.639719590443235</v>
      </c>
      <c r="AX50" s="42">
        <v>26.854472896768083</v>
      </c>
      <c r="AY50" s="42">
        <v>30.187776490456425</v>
      </c>
      <c r="AZ50" s="42">
        <v>32.250918013757598</v>
      </c>
      <c r="BA50" s="42">
        <v>34.54251804979932</v>
      </c>
      <c r="BB50" s="42">
        <v>37.785494708678243</v>
      </c>
      <c r="BC50" s="42">
        <v>41.140615739564872</v>
      </c>
      <c r="BD50" s="42">
        <v>44.451007430899004</v>
      </c>
      <c r="BE50" s="42">
        <v>47.653199860264898</v>
      </c>
      <c r="BF50" s="42">
        <v>50.717903466211581</v>
      </c>
      <c r="BG50" s="42">
        <v>53.611907071340923</v>
      </c>
      <c r="BH50" s="42">
        <v>56.303957687176677</v>
      </c>
      <c r="BI50" s="42">
        <v>58.85129324120949</v>
      </c>
      <c r="BJ50" s="42">
        <v>61.356904303123883</v>
      </c>
      <c r="BK50" s="42">
        <v>63.804187280957379</v>
      </c>
      <c r="BL50" t="e">
        <f>COUNTIF(#REF!, WUP!A50)</f>
        <v>#REF!</v>
      </c>
    </row>
    <row r="51" spans="1:64" hidden="1">
      <c r="A51" s="38" t="s">
        <v>63</v>
      </c>
      <c r="B51" s="141"/>
      <c r="C51" s="141"/>
      <c r="D51" s="39">
        <v>1016.229</v>
      </c>
      <c r="E51" s="39">
        <v>1317.626</v>
      </c>
      <c r="F51" s="39">
        <v>1716.829</v>
      </c>
      <c r="G51" s="39">
        <v>2170.7730000000001</v>
      </c>
      <c r="H51" s="39">
        <v>2631.8980000000001</v>
      </c>
      <c r="I51" s="39">
        <v>3236.223</v>
      </c>
      <c r="J51" s="39">
        <v>3964.2719999999999</v>
      </c>
      <c r="K51" s="39">
        <v>4832.6329999999998</v>
      </c>
      <c r="L51" s="39">
        <v>5869.3029999999999</v>
      </c>
      <c r="M51" s="39">
        <v>7076.0870000000004</v>
      </c>
      <c r="N51" s="39">
        <v>8460.8979999999992</v>
      </c>
      <c r="O51" s="39">
        <v>10024.183999999999</v>
      </c>
      <c r="P51" s="39">
        <v>11754.769</v>
      </c>
      <c r="Q51" s="39">
        <v>13638.45</v>
      </c>
      <c r="R51" s="40">
        <v>15661.165999999999</v>
      </c>
      <c r="S51" s="39">
        <v>2700.9360000000001</v>
      </c>
      <c r="T51" s="39">
        <v>2960.875</v>
      </c>
      <c r="U51" s="39">
        <v>3261.6669999999999</v>
      </c>
      <c r="V51" s="39">
        <v>3734.7849999999999</v>
      </c>
      <c r="W51" s="39">
        <v>4234.0529999999999</v>
      </c>
      <c r="X51" s="39">
        <v>4746.0020000000004</v>
      </c>
      <c r="Y51" s="39">
        <v>5234.9870000000001</v>
      </c>
      <c r="Z51" s="39">
        <v>5743.3190000000004</v>
      </c>
      <c r="AA51" s="39">
        <v>6253.6819999999998</v>
      </c>
      <c r="AB51" s="39">
        <v>6733.38</v>
      </c>
      <c r="AC51" s="39">
        <v>7167.5389999999998</v>
      </c>
      <c r="AD51" s="39">
        <v>7544.0450000000001</v>
      </c>
      <c r="AE51" s="39">
        <v>7859.1750000000002</v>
      </c>
      <c r="AF51" s="39">
        <v>8103.1239999999998</v>
      </c>
      <c r="AG51" s="40">
        <v>8268.68</v>
      </c>
      <c r="AH51" s="39">
        <v>3717.165</v>
      </c>
      <c r="AI51" s="39">
        <v>4278.5010000000002</v>
      </c>
      <c r="AJ51" s="39">
        <v>4978.4960000000001</v>
      </c>
      <c r="AK51" s="39">
        <v>5905.558</v>
      </c>
      <c r="AL51" s="39">
        <v>6865.951</v>
      </c>
      <c r="AM51" s="39">
        <v>7982.2250000000004</v>
      </c>
      <c r="AN51" s="39">
        <v>9199.259</v>
      </c>
      <c r="AO51" s="39">
        <v>10575.951999999999</v>
      </c>
      <c r="AP51" s="39">
        <v>12122.985000000001</v>
      </c>
      <c r="AQ51" s="39">
        <v>13809.467000000001</v>
      </c>
      <c r="AR51" s="39">
        <v>15628.437</v>
      </c>
      <c r="AS51" s="39">
        <v>17568.228999999999</v>
      </c>
      <c r="AT51" s="39">
        <v>19613.944</v>
      </c>
      <c r="AU51" s="39">
        <v>21741.574000000001</v>
      </c>
      <c r="AV51" s="40">
        <v>23929.846000000001</v>
      </c>
      <c r="AW51" s="42">
        <v>27.338999999999999</v>
      </c>
      <c r="AX51" s="42">
        <v>30.795999999999999</v>
      </c>
      <c r="AY51" s="42">
        <v>34.484999999999999</v>
      </c>
      <c r="AZ51" s="42">
        <v>36.758000000000003</v>
      </c>
      <c r="BA51" s="42">
        <v>38.332999999999998</v>
      </c>
      <c r="BB51" s="42">
        <v>40.542999999999999</v>
      </c>
      <c r="BC51" s="42">
        <v>43.093000000000004</v>
      </c>
      <c r="BD51" s="42">
        <v>45.695</v>
      </c>
      <c r="BE51" s="42">
        <v>48.414999999999999</v>
      </c>
      <c r="BF51" s="42">
        <v>51.241</v>
      </c>
      <c r="BG51" s="42">
        <v>54.137999999999998</v>
      </c>
      <c r="BH51" s="42">
        <v>57.058999999999997</v>
      </c>
      <c r="BI51" s="42">
        <v>59.930999999999997</v>
      </c>
      <c r="BJ51" s="42">
        <v>62.73</v>
      </c>
      <c r="BK51" s="42">
        <v>65.445999999999998</v>
      </c>
      <c r="BL51" t="e">
        <f>COUNTIF(#REF!, WUP!A51)</f>
        <v>#REF!</v>
      </c>
    </row>
    <row r="52" spans="1:64" hidden="1">
      <c r="A52" s="38" t="s">
        <v>64</v>
      </c>
      <c r="B52" s="141"/>
      <c r="C52" s="141"/>
      <c r="D52" s="39">
        <v>600.77599999999995</v>
      </c>
      <c r="E52" s="39">
        <v>953.16</v>
      </c>
      <c r="F52" s="39">
        <v>1217.2080000000001</v>
      </c>
      <c r="G52" s="39">
        <v>1526.7080000000001</v>
      </c>
      <c r="H52" s="39">
        <v>2071.2669999999998</v>
      </c>
      <c r="I52" s="39">
        <v>2890.7280000000001</v>
      </c>
      <c r="J52" s="39">
        <v>3844.0250000000001</v>
      </c>
      <c r="K52" s="39">
        <v>4985.8549999999996</v>
      </c>
      <c r="L52" s="39">
        <v>6397.9110000000001</v>
      </c>
      <c r="M52" s="39">
        <v>8113.116</v>
      </c>
      <c r="N52" s="39">
        <v>10163.069</v>
      </c>
      <c r="O52" s="39">
        <v>12558.811</v>
      </c>
      <c r="P52" s="39">
        <v>15282.22</v>
      </c>
      <c r="Q52" s="39">
        <v>18314.837</v>
      </c>
      <c r="R52" s="40">
        <v>21677.231</v>
      </c>
      <c r="S52" s="39">
        <v>6222.067</v>
      </c>
      <c r="T52" s="39">
        <v>6774.7470000000003</v>
      </c>
      <c r="U52" s="39">
        <v>7593.826</v>
      </c>
      <c r="V52" s="39">
        <v>8563.17</v>
      </c>
      <c r="W52" s="39">
        <v>9536.6749999999993</v>
      </c>
      <c r="X52" s="39">
        <v>10531.201999999999</v>
      </c>
      <c r="Y52" s="39">
        <v>11761.191999999999</v>
      </c>
      <c r="Z52" s="39">
        <v>13124.769</v>
      </c>
      <c r="AA52" s="39">
        <v>14505.433999999999</v>
      </c>
      <c r="AB52" s="39">
        <v>15878.109</v>
      </c>
      <c r="AC52" s="39">
        <v>17219.419000000002</v>
      </c>
      <c r="AD52" s="39">
        <v>18493.902999999998</v>
      </c>
      <c r="AE52" s="39">
        <v>19671.577000000001</v>
      </c>
      <c r="AF52" s="39">
        <v>20709.471000000001</v>
      </c>
      <c r="AG52" s="40">
        <v>21529.822</v>
      </c>
      <c r="AH52" s="39">
        <v>6822.8429999999998</v>
      </c>
      <c r="AI52" s="39">
        <v>7727.9070000000002</v>
      </c>
      <c r="AJ52" s="39">
        <v>8811.0339999999997</v>
      </c>
      <c r="AK52" s="39">
        <v>10089.878000000001</v>
      </c>
      <c r="AL52" s="39">
        <v>11607.941999999999</v>
      </c>
      <c r="AM52" s="39">
        <v>13421.93</v>
      </c>
      <c r="AN52" s="39">
        <v>15605.217000000001</v>
      </c>
      <c r="AO52" s="39">
        <v>18110.624</v>
      </c>
      <c r="AP52" s="39">
        <v>20903.345000000001</v>
      </c>
      <c r="AQ52" s="39">
        <v>23991.224999999999</v>
      </c>
      <c r="AR52" s="39">
        <v>27382.488000000001</v>
      </c>
      <c r="AS52" s="39">
        <v>31052.714</v>
      </c>
      <c r="AT52" s="39">
        <v>34953.796999999999</v>
      </c>
      <c r="AU52" s="39">
        <v>39024.307999999997</v>
      </c>
      <c r="AV52" s="40">
        <v>43207.053</v>
      </c>
      <c r="AW52" s="42">
        <v>8.8049999999999997</v>
      </c>
      <c r="AX52" s="42">
        <v>12.334</v>
      </c>
      <c r="AY52" s="42">
        <v>13.815</v>
      </c>
      <c r="AZ52" s="42">
        <v>15.131</v>
      </c>
      <c r="BA52" s="42">
        <v>17.844000000000001</v>
      </c>
      <c r="BB52" s="42">
        <v>21.536999999999999</v>
      </c>
      <c r="BC52" s="42">
        <v>24.632999999999999</v>
      </c>
      <c r="BD52" s="42">
        <v>27.53</v>
      </c>
      <c r="BE52" s="42">
        <v>30.606999999999999</v>
      </c>
      <c r="BF52" s="42">
        <v>33.817</v>
      </c>
      <c r="BG52" s="42">
        <v>37.115000000000002</v>
      </c>
      <c r="BH52" s="42">
        <v>40.444000000000003</v>
      </c>
      <c r="BI52" s="42">
        <v>43.720999999999997</v>
      </c>
      <c r="BJ52" s="42">
        <v>46.932000000000002</v>
      </c>
      <c r="BK52" s="42">
        <v>50.170999999999999</v>
      </c>
      <c r="BL52" t="e">
        <f>COUNTIF(#REF!, WUP!A52)</f>
        <v>#REF!</v>
      </c>
    </row>
    <row r="53" spans="1:64" hidden="1">
      <c r="A53" s="38" t="s">
        <v>65</v>
      </c>
      <c r="B53" s="141"/>
      <c r="C53" s="141"/>
      <c r="D53" s="39">
        <v>67.417000000000002</v>
      </c>
      <c r="E53" s="39">
        <v>99.247</v>
      </c>
      <c r="F53" s="39">
        <v>150.839</v>
      </c>
      <c r="G53" s="39">
        <v>189.76900000000001</v>
      </c>
      <c r="H53" s="39">
        <v>232.48500000000001</v>
      </c>
      <c r="I53" s="39">
        <v>273.774</v>
      </c>
      <c r="J53" s="39">
        <v>310.577</v>
      </c>
      <c r="K53" s="39">
        <v>342.66300000000001</v>
      </c>
      <c r="L53" s="39">
        <v>378.14800000000002</v>
      </c>
      <c r="M53" s="39">
        <v>414.28800000000001</v>
      </c>
      <c r="N53" s="39">
        <v>449.95800000000003</v>
      </c>
      <c r="O53" s="39">
        <v>483.81299999999999</v>
      </c>
      <c r="P53" s="39">
        <v>514.95299999999997</v>
      </c>
      <c r="Q53" s="39">
        <v>543.16999999999996</v>
      </c>
      <c r="R53" s="40">
        <v>568.70500000000004</v>
      </c>
      <c r="S53" s="39">
        <v>219.24</v>
      </c>
      <c r="T53" s="39">
        <v>215.822</v>
      </c>
      <c r="U53" s="39">
        <v>191.04400000000001</v>
      </c>
      <c r="V53" s="39">
        <v>199.358</v>
      </c>
      <c r="W53" s="39">
        <v>202.59399999999999</v>
      </c>
      <c r="X53" s="39">
        <v>200.79300000000001</v>
      </c>
      <c r="Y53" s="39">
        <v>191.80699999999999</v>
      </c>
      <c r="Z53" s="39">
        <v>190.25</v>
      </c>
      <c r="AA53" s="39">
        <v>189.2</v>
      </c>
      <c r="AB53" s="39">
        <v>187.566</v>
      </c>
      <c r="AC53" s="39">
        <v>185.114</v>
      </c>
      <c r="AD53" s="39">
        <v>181.654</v>
      </c>
      <c r="AE53" s="39">
        <v>177.25899999999999</v>
      </c>
      <c r="AF53" s="39">
        <v>171.91200000000001</v>
      </c>
      <c r="AG53" s="40">
        <v>165.494</v>
      </c>
      <c r="AH53" s="39">
        <v>286.65699999999998</v>
      </c>
      <c r="AI53" s="39">
        <v>315.06900000000002</v>
      </c>
      <c r="AJ53" s="39">
        <v>341.88299999999998</v>
      </c>
      <c r="AK53" s="39">
        <v>389.12700000000001</v>
      </c>
      <c r="AL53" s="39">
        <v>435.07900000000001</v>
      </c>
      <c r="AM53" s="39">
        <v>474.56700000000001</v>
      </c>
      <c r="AN53" s="39">
        <v>502.38400000000001</v>
      </c>
      <c r="AO53" s="39">
        <v>532.91300000000001</v>
      </c>
      <c r="AP53" s="39">
        <v>567.34799999999996</v>
      </c>
      <c r="AQ53" s="39">
        <v>601.85400000000004</v>
      </c>
      <c r="AR53" s="39">
        <v>635.072</v>
      </c>
      <c r="AS53" s="39">
        <v>665.46699999999998</v>
      </c>
      <c r="AT53" s="39">
        <v>692.21199999999999</v>
      </c>
      <c r="AU53" s="39">
        <v>715.08199999999999</v>
      </c>
      <c r="AV53" s="40">
        <v>734.19899999999996</v>
      </c>
      <c r="AW53" s="42">
        <v>23.518000000000001</v>
      </c>
      <c r="AX53" s="42">
        <v>31.5</v>
      </c>
      <c r="AY53" s="42">
        <v>44.12</v>
      </c>
      <c r="AZ53" s="42">
        <v>48.768000000000001</v>
      </c>
      <c r="BA53" s="42">
        <v>53.435000000000002</v>
      </c>
      <c r="BB53" s="42">
        <v>57.689</v>
      </c>
      <c r="BC53" s="42">
        <v>61.820999999999998</v>
      </c>
      <c r="BD53" s="42">
        <v>64.3</v>
      </c>
      <c r="BE53" s="42">
        <v>66.652000000000001</v>
      </c>
      <c r="BF53" s="42">
        <v>68.834999999999994</v>
      </c>
      <c r="BG53" s="42">
        <v>70.850999999999999</v>
      </c>
      <c r="BH53" s="42">
        <v>72.703000000000003</v>
      </c>
      <c r="BI53" s="42">
        <v>74.391999999999996</v>
      </c>
      <c r="BJ53" s="42">
        <v>75.959000000000003</v>
      </c>
      <c r="BK53" s="42">
        <v>77.459000000000003</v>
      </c>
      <c r="BL53" t="e">
        <f>COUNTIF(#REF!, WUP!A53)</f>
        <v>#REF!</v>
      </c>
    </row>
    <row r="54" spans="1:64" hidden="1">
      <c r="A54" s="38" t="s">
        <v>66</v>
      </c>
      <c r="B54" s="141"/>
      <c r="C54" s="141"/>
      <c r="D54" s="39">
        <v>3054.4839999999999</v>
      </c>
      <c r="E54" s="39">
        <v>3875.3490000000002</v>
      </c>
      <c r="F54" s="39">
        <v>4826.8069999999998</v>
      </c>
      <c r="G54" s="39">
        <v>5992.3</v>
      </c>
      <c r="H54" s="39">
        <v>7201.0370000000003</v>
      </c>
      <c r="I54" s="39">
        <v>8294.1890000000003</v>
      </c>
      <c r="J54" s="39">
        <v>9655.9580000000005</v>
      </c>
      <c r="K54" s="39">
        <v>11425.679</v>
      </c>
      <c r="L54" s="39">
        <v>13532.312</v>
      </c>
      <c r="M54" s="39">
        <v>16021.558999999999</v>
      </c>
      <c r="N54" s="39">
        <v>18912.162</v>
      </c>
      <c r="O54" s="39">
        <v>22230.691999999999</v>
      </c>
      <c r="P54" s="39">
        <v>25979.313999999998</v>
      </c>
      <c r="Q54" s="39">
        <v>30128.280999999999</v>
      </c>
      <c r="R54" s="40">
        <v>34645.58</v>
      </c>
      <c r="S54" s="39">
        <v>5239.1909999999998</v>
      </c>
      <c r="T54" s="39">
        <v>6347.2089999999998</v>
      </c>
      <c r="U54" s="39">
        <v>7440.9470000000001</v>
      </c>
      <c r="V54" s="39">
        <v>8548.52</v>
      </c>
      <c r="W54" s="39">
        <v>9485.5239999999994</v>
      </c>
      <c r="X54" s="39">
        <v>10042.114</v>
      </c>
      <c r="Y54" s="39">
        <v>10745.373</v>
      </c>
      <c r="Z54" s="39">
        <v>11682.793</v>
      </c>
      <c r="AA54" s="39">
        <v>12639.438</v>
      </c>
      <c r="AB54" s="39">
        <v>13569.072</v>
      </c>
      <c r="AC54" s="39">
        <v>14425.144</v>
      </c>
      <c r="AD54" s="39">
        <v>15180.554</v>
      </c>
      <c r="AE54" s="39">
        <v>15816.71</v>
      </c>
      <c r="AF54" s="39">
        <v>16335.687</v>
      </c>
      <c r="AG54" s="40">
        <v>16729.598000000002</v>
      </c>
      <c r="AH54" s="39">
        <v>8293.6749999999993</v>
      </c>
      <c r="AI54" s="39">
        <v>10222.558000000001</v>
      </c>
      <c r="AJ54" s="39">
        <v>12267.754000000001</v>
      </c>
      <c r="AK54" s="39">
        <v>14540.82</v>
      </c>
      <c r="AL54" s="39">
        <v>16686.561000000002</v>
      </c>
      <c r="AM54" s="39">
        <v>18336.303</v>
      </c>
      <c r="AN54" s="39">
        <v>20401.330999999998</v>
      </c>
      <c r="AO54" s="39">
        <v>23108.472000000002</v>
      </c>
      <c r="AP54" s="39">
        <v>26171.75</v>
      </c>
      <c r="AQ54" s="39">
        <v>29590.631000000001</v>
      </c>
      <c r="AR54" s="39">
        <v>33337.305999999997</v>
      </c>
      <c r="AS54" s="39">
        <v>37411.245999999999</v>
      </c>
      <c r="AT54" s="39">
        <v>41796.023999999998</v>
      </c>
      <c r="AU54" s="39">
        <v>46463.968000000001</v>
      </c>
      <c r="AV54" s="40">
        <v>51375.178</v>
      </c>
      <c r="AW54" s="42">
        <v>36.829000000000001</v>
      </c>
      <c r="AX54" s="42">
        <v>37.909999999999997</v>
      </c>
      <c r="AY54" s="42">
        <v>39.344999999999999</v>
      </c>
      <c r="AZ54" s="42">
        <v>41.21</v>
      </c>
      <c r="BA54" s="42">
        <v>43.155000000000001</v>
      </c>
      <c r="BB54" s="42">
        <v>45.234000000000002</v>
      </c>
      <c r="BC54" s="42">
        <v>47.33</v>
      </c>
      <c r="BD54" s="42">
        <v>49.444000000000003</v>
      </c>
      <c r="BE54" s="42">
        <v>51.706000000000003</v>
      </c>
      <c r="BF54" s="42">
        <v>54.143999999999998</v>
      </c>
      <c r="BG54" s="42">
        <v>56.73</v>
      </c>
      <c r="BH54" s="42">
        <v>59.421999999999997</v>
      </c>
      <c r="BI54" s="42">
        <v>62.156999999999996</v>
      </c>
      <c r="BJ54" s="42">
        <v>64.841999999999999</v>
      </c>
      <c r="BK54" s="42">
        <v>67.436000000000007</v>
      </c>
      <c r="BL54" t="e">
        <f>COUNTIF(#REF!, WUP!A54)</f>
        <v>#REF!</v>
      </c>
    </row>
    <row r="55" spans="1:64" hidden="1">
      <c r="A55" s="38" t="s">
        <v>67</v>
      </c>
      <c r="B55" s="141"/>
      <c r="C55" s="141"/>
      <c r="D55" s="39">
        <v>171.726</v>
      </c>
      <c r="E55" s="39">
        <v>241.73</v>
      </c>
      <c r="F55" s="39">
        <v>351.25</v>
      </c>
      <c r="G55" s="39">
        <v>462.33600000000001</v>
      </c>
      <c r="H55" s="39">
        <v>589.66300000000001</v>
      </c>
      <c r="I55" s="39">
        <v>751.26900000000001</v>
      </c>
      <c r="J55" s="39">
        <v>941.87599999999998</v>
      </c>
      <c r="K55" s="39">
        <v>1171.2809999999999</v>
      </c>
      <c r="L55" s="39">
        <v>1435.308</v>
      </c>
      <c r="M55" s="39">
        <v>1731.095</v>
      </c>
      <c r="N55" s="39">
        <v>2055.288</v>
      </c>
      <c r="O55" s="39">
        <v>2402.797</v>
      </c>
      <c r="P55" s="39">
        <v>2765.9180000000001</v>
      </c>
      <c r="Q55" s="39">
        <v>3141.268</v>
      </c>
      <c r="R55" s="40">
        <v>3523.3130000000001</v>
      </c>
      <c r="S55" s="39">
        <v>432.64299999999997</v>
      </c>
      <c r="T55" s="39">
        <v>490.36599999999999</v>
      </c>
      <c r="U55" s="39">
        <v>565.55799999999999</v>
      </c>
      <c r="V55" s="39">
        <v>603.88699999999994</v>
      </c>
      <c r="W55" s="39">
        <v>642.18100000000004</v>
      </c>
      <c r="X55" s="39">
        <v>692.93499999999995</v>
      </c>
      <c r="Y55" s="39">
        <v>750.27300000000002</v>
      </c>
      <c r="Z55" s="39">
        <v>806.30899999999997</v>
      </c>
      <c r="AA55" s="39">
        <v>858.18499999999995</v>
      </c>
      <c r="AB55" s="39">
        <v>904.64499999999998</v>
      </c>
      <c r="AC55" s="39">
        <v>945.37900000000002</v>
      </c>
      <c r="AD55" s="39">
        <v>980.678</v>
      </c>
      <c r="AE55" s="39">
        <v>1011.184</v>
      </c>
      <c r="AF55" s="39">
        <v>1031.3330000000001</v>
      </c>
      <c r="AG55" s="40">
        <v>1038.8389999999999</v>
      </c>
      <c r="AH55" s="39">
        <v>604.36900000000003</v>
      </c>
      <c r="AI55" s="39">
        <v>732.096</v>
      </c>
      <c r="AJ55" s="39">
        <v>916.80799999999999</v>
      </c>
      <c r="AK55" s="39">
        <v>1066.223</v>
      </c>
      <c r="AL55" s="39">
        <v>1231.8440000000001</v>
      </c>
      <c r="AM55" s="39">
        <v>1444.204</v>
      </c>
      <c r="AN55" s="39">
        <v>1692.1489999999999</v>
      </c>
      <c r="AO55" s="39">
        <v>1977.59</v>
      </c>
      <c r="AP55" s="39">
        <v>2293.4929999999999</v>
      </c>
      <c r="AQ55" s="39">
        <v>2635.74</v>
      </c>
      <c r="AR55" s="39">
        <v>3000.6669999999999</v>
      </c>
      <c r="AS55" s="39">
        <v>3383.4749999999999</v>
      </c>
      <c r="AT55" s="39">
        <v>3777.1019999999999</v>
      </c>
      <c r="AU55" s="39">
        <v>4172.6009999999997</v>
      </c>
      <c r="AV55" s="40">
        <v>4562.152</v>
      </c>
      <c r="AW55" s="42">
        <v>28.414000000000001</v>
      </c>
      <c r="AX55" s="42">
        <v>33.018999999999998</v>
      </c>
      <c r="AY55" s="42">
        <v>38.311999999999998</v>
      </c>
      <c r="AZ55" s="42">
        <v>43.362000000000002</v>
      </c>
      <c r="BA55" s="42">
        <v>47.868000000000002</v>
      </c>
      <c r="BB55" s="42">
        <v>52.02</v>
      </c>
      <c r="BC55" s="42">
        <v>55.661999999999999</v>
      </c>
      <c r="BD55" s="42">
        <v>59.228000000000002</v>
      </c>
      <c r="BE55" s="42">
        <v>62.582000000000001</v>
      </c>
      <c r="BF55" s="42">
        <v>65.677999999999997</v>
      </c>
      <c r="BG55" s="42">
        <v>68.494</v>
      </c>
      <c r="BH55" s="42">
        <v>71.016000000000005</v>
      </c>
      <c r="BI55" s="42">
        <v>73.228999999999999</v>
      </c>
      <c r="BJ55" s="42">
        <v>75.283000000000001</v>
      </c>
      <c r="BK55" s="42">
        <v>77.228999999999999</v>
      </c>
      <c r="BL55" t="e">
        <f>COUNTIF(#REF!, WUP!A55)</f>
        <v>#REF!</v>
      </c>
    </row>
    <row r="56" spans="1:64" hidden="1">
      <c r="A56" s="38" t="s">
        <v>68</v>
      </c>
      <c r="B56" s="141"/>
      <c r="C56" s="141"/>
      <c r="D56" s="39">
        <v>3366.2220000000002</v>
      </c>
      <c r="E56" s="39">
        <v>4183.1030000000001</v>
      </c>
      <c r="F56" s="39">
        <v>5330.6989999999996</v>
      </c>
      <c r="G56" s="39">
        <v>6727.643</v>
      </c>
      <c r="H56" s="39">
        <v>8319.6299999999992</v>
      </c>
      <c r="I56" s="39">
        <v>10191.11</v>
      </c>
      <c r="J56" s="39">
        <v>12430.779</v>
      </c>
      <c r="K56" s="39">
        <v>14918.455</v>
      </c>
      <c r="L56" s="39">
        <v>17625.566999999999</v>
      </c>
      <c r="M56" s="39">
        <v>20539.205999999998</v>
      </c>
      <c r="N56" s="39">
        <v>23640.800999999999</v>
      </c>
      <c r="O56" s="39">
        <v>26911.789000000001</v>
      </c>
      <c r="P56" s="39">
        <v>30318.57</v>
      </c>
      <c r="Q56" s="39">
        <v>33877.646999999997</v>
      </c>
      <c r="R56" s="40">
        <v>37518.298000000003</v>
      </c>
      <c r="S56" s="39">
        <v>7435.8059999999996</v>
      </c>
      <c r="T56" s="39">
        <v>8533.125</v>
      </c>
      <c r="U56" s="39">
        <v>9297.5609999999997</v>
      </c>
      <c r="V56" s="39">
        <v>10032.824000000001</v>
      </c>
      <c r="W56" s="39">
        <v>10619.132</v>
      </c>
      <c r="X56" s="39">
        <v>11350.898999999999</v>
      </c>
      <c r="Y56" s="39">
        <v>12081.325000000001</v>
      </c>
      <c r="Z56" s="39">
        <v>12664.366</v>
      </c>
      <c r="AA56" s="39">
        <v>13108.188</v>
      </c>
      <c r="AB56" s="39">
        <v>13430.552</v>
      </c>
      <c r="AC56" s="39">
        <v>13653.218000000001</v>
      </c>
      <c r="AD56" s="39">
        <v>13807.547</v>
      </c>
      <c r="AE56" s="39">
        <v>13903.254000000001</v>
      </c>
      <c r="AF56" s="39">
        <v>13889.061</v>
      </c>
      <c r="AG56" s="40">
        <v>13751.645</v>
      </c>
      <c r="AH56" s="39">
        <v>10802.028</v>
      </c>
      <c r="AI56" s="39">
        <v>12716.227999999999</v>
      </c>
      <c r="AJ56" s="39">
        <v>14628.26</v>
      </c>
      <c r="AK56" s="39">
        <v>16760.467000000001</v>
      </c>
      <c r="AL56" s="39">
        <v>18938.761999999999</v>
      </c>
      <c r="AM56" s="39">
        <v>21542.008999999998</v>
      </c>
      <c r="AN56" s="39">
        <v>24512.103999999999</v>
      </c>
      <c r="AO56" s="39">
        <v>27582.821</v>
      </c>
      <c r="AP56" s="39">
        <v>30733.755000000001</v>
      </c>
      <c r="AQ56" s="39">
        <v>33969.758000000002</v>
      </c>
      <c r="AR56" s="39">
        <v>37294.019</v>
      </c>
      <c r="AS56" s="39">
        <v>40719.336000000003</v>
      </c>
      <c r="AT56" s="39">
        <v>44221.824000000001</v>
      </c>
      <c r="AU56" s="39">
        <v>47766.707999999999</v>
      </c>
      <c r="AV56" s="40">
        <v>51269.942999999999</v>
      </c>
      <c r="AW56" s="42">
        <v>31.163</v>
      </c>
      <c r="AX56" s="42">
        <v>32.896000000000001</v>
      </c>
      <c r="AY56" s="42">
        <v>36.441000000000003</v>
      </c>
      <c r="AZ56" s="42">
        <v>40.14</v>
      </c>
      <c r="BA56" s="42">
        <v>43.929000000000002</v>
      </c>
      <c r="BB56" s="42">
        <v>47.308</v>
      </c>
      <c r="BC56" s="42">
        <v>50.713000000000001</v>
      </c>
      <c r="BD56" s="42">
        <v>54.085999999999999</v>
      </c>
      <c r="BE56" s="42">
        <v>57.348999999999997</v>
      </c>
      <c r="BF56" s="42">
        <v>60.463000000000001</v>
      </c>
      <c r="BG56" s="42">
        <v>63.39</v>
      </c>
      <c r="BH56" s="42">
        <v>66.090999999999994</v>
      </c>
      <c r="BI56" s="42">
        <v>68.56</v>
      </c>
      <c r="BJ56" s="42">
        <v>70.923000000000002</v>
      </c>
      <c r="BK56" s="42">
        <v>73.177999999999997</v>
      </c>
      <c r="BL56" t="e">
        <f>COUNTIF(#REF!, WUP!A56)</f>
        <v>#REF!</v>
      </c>
    </row>
    <row r="57" spans="1:64" hidden="1">
      <c r="A57" s="38" t="s">
        <v>69</v>
      </c>
      <c r="B57" s="141"/>
      <c r="C57" s="141"/>
      <c r="D57" s="39">
        <v>1065.557</v>
      </c>
      <c r="E57" s="39">
        <v>1353.6220000000001</v>
      </c>
      <c r="F57" s="39">
        <v>1693.0719999999999</v>
      </c>
      <c r="G57" s="39">
        <v>2320.0340000000001</v>
      </c>
      <c r="H57" s="39">
        <v>2719.1120000000001</v>
      </c>
      <c r="I57" s="39">
        <v>3122.424</v>
      </c>
      <c r="J57" s="39">
        <v>3635.259</v>
      </c>
      <c r="K57" s="39">
        <v>4249.1310000000003</v>
      </c>
      <c r="L57" s="39">
        <v>5070.6559999999999</v>
      </c>
      <c r="M57" s="39">
        <v>6082.701</v>
      </c>
      <c r="N57" s="39">
        <v>7300.2740000000003</v>
      </c>
      <c r="O57" s="39">
        <v>8744.3259999999991</v>
      </c>
      <c r="P57" s="39">
        <v>10426.48</v>
      </c>
      <c r="Q57" s="39">
        <v>12321.183000000001</v>
      </c>
      <c r="R57" s="40">
        <v>14400.308999999999</v>
      </c>
      <c r="S57" s="39">
        <v>3446.3449999999998</v>
      </c>
      <c r="T57" s="39">
        <v>3731.145</v>
      </c>
      <c r="U57" s="39">
        <v>4348.0219999999999</v>
      </c>
      <c r="V57" s="39">
        <v>5551.1390000000001</v>
      </c>
      <c r="W57" s="39">
        <v>6089.4340000000002</v>
      </c>
      <c r="X57" s="39">
        <v>6557.3209999999999</v>
      </c>
      <c r="Y57" s="39">
        <v>7158.9110000000001</v>
      </c>
      <c r="Z57" s="39">
        <v>7842.402</v>
      </c>
      <c r="AA57" s="39">
        <v>8680.17</v>
      </c>
      <c r="AB57" s="39">
        <v>9528.8989999999994</v>
      </c>
      <c r="AC57" s="39">
        <v>10331.106</v>
      </c>
      <c r="AD57" s="39">
        <v>11044.232</v>
      </c>
      <c r="AE57" s="39">
        <v>11633.448</v>
      </c>
      <c r="AF57" s="39">
        <v>12102.411</v>
      </c>
      <c r="AG57" s="40">
        <v>12452.027</v>
      </c>
      <c r="AH57" s="39">
        <v>4511.902</v>
      </c>
      <c r="AI57" s="39">
        <v>5084.7669999999998</v>
      </c>
      <c r="AJ57" s="39">
        <v>6041.0940000000001</v>
      </c>
      <c r="AK57" s="39">
        <v>7871.1729999999998</v>
      </c>
      <c r="AL57" s="39">
        <v>8808.5460000000003</v>
      </c>
      <c r="AM57" s="39">
        <v>9679.7450000000008</v>
      </c>
      <c r="AN57" s="39">
        <v>10794.17</v>
      </c>
      <c r="AO57" s="39">
        <v>12091.532999999999</v>
      </c>
      <c r="AP57" s="39">
        <v>13750.825999999999</v>
      </c>
      <c r="AQ57" s="39">
        <v>15611.6</v>
      </c>
      <c r="AR57" s="39">
        <v>17631.38</v>
      </c>
      <c r="AS57" s="39">
        <v>19788.558000000001</v>
      </c>
      <c r="AT57" s="39">
        <v>22059.928</v>
      </c>
      <c r="AU57" s="39">
        <v>24423.594000000001</v>
      </c>
      <c r="AV57" s="40">
        <v>26852.335999999999</v>
      </c>
      <c r="AW57" s="42">
        <v>23.617000000000001</v>
      </c>
      <c r="AX57" s="42">
        <v>26.620999999999999</v>
      </c>
      <c r="AY57" s="42">
        <v>28.026</v>
      </c>
      <c r="AZ57" s="42">
        <v>29.475000000000001</v>
      </c>
      <c r="BA57" s="42">
        <v>30.869</v>
      </c>
      <c r="BB57" s="42">
        <v>32.256999999999998</v>
      </c>
      <c r="BC57" s="42">
        <v>33.677999999999997</v>
      </c>
      <c r="BD57" s="42">
        <v>35.140999999999998</v>
      </c>
      <c r="BE57" s="42">
        <v>36.875</v>
      </c>
      <c r="BF57" s="42">
        <v>38.963000000000001</v>
      </c>
      <c r="BG57" s="42">
        <v>41.405000000000001</v>
      </c>
      <c r="BH57" s="42">
        <v>44.189</v>
      </c>
      <c r="BI57" s="42">
        <v>47.264000000000003</v>
      </c>
      <c r="BJ57" s="42">
        <v>50.448</v>
      </c>
      <c r="BK57" s="42">
        <v>53.628</v>
      </c>
      <c r="BL57" t="e">
        <f>COUNTIF(#REF!, WUP!A57)</f>
        <v>#REF!</v>
      </c>
    </row>
    <row r="58" spans="1:64" hidden="1">
      <c r="A58" s="38" t="s">
        <v>70</v>
      </c>
      <c r="B58" s="141"/>
      <c r="C58" s="141"/>
      <c r="D58" s="39">
        <v>142.58000000000001</v>
      </c>
      <c r="E58" s="39">
        <v>213.22300000000001</v>
      </c>
      <c r="F58" s="39">
        <v>312.08199999999999</v>
      </c>
      <c r="G58" s="39">
        <v>390.83699999999999</v>
      </c>
      <c r="H58" s="39">
        <v>450.58499999999998</v>
      </c>
      <c r="I58" s="39">
        <v>526.88900000000001</v>
      </c>
      <c r="J58" s="39">
        <v>624.07399999999996</v>
      </c>
      <c r="K58" s="39">
        <v>745.79899999999998</v>
      </c>
      <c r="L58" s="39">
        <v>884.23199999999997</v>
      </c>
      <c r="M58" s="39">
        <v>1038.4739999999999</v>
      </c>
      <c r="N58" s="39">
        <v>1208.633</v>
      </c>
      <c r="O58" s="39">
        <v>1396.5540000000001</v>
      </c>
      <c r="P58" s="39">
        <v>1602.89</v>
      </c>
      <c r="Q58" s="39">
        <v>1825.798</v>
      </c>
      <c r="R58" s="40">
        <v>2061.9160000000002</v>
      </c>
      <c r="S58" s="39">
        <v>658.274</v>
      </c>
      <c r="T58" s="39">
        <v>686.28599999999994</v>
      </c>
      <c r="U58" s="39">
        <v>700.19799999999998</v>
      </c>
      <c r="V58" s="39">
        <v>746.28499999999997</v>
      </c>
      <c r="W58" s="39">
        <v>792.64400000000001</v>
      </c>
      <c r="X58" s="39">
        <v>853.94899999999996</v>
      </c>
      <c r="Y58" s="39">
        <v>931.80600000000004</v>
      </c>
      <c r="Z58" s="39">
        <v>1024.7270000000001</v>
      </c>
      <c r="AA58" s="39">
        <v>1116.462</v>
      </c>
      <c r="AB58" s="39">
        <v>1203.3910000000001</v>
      </c>
      <c r="AC58" s="39">
        <v>1283.9469999999999</v>
      </c>
      <c r="AD58" s="39">
        <v>1358.9190000000001</v>
      </c>
      <c r="AE58" s="39">
        <v>1428.306</v>
      </c>
      <c r="AF58" s="39">
        <v>1489.8820000000001</v>
      </c>
      <c r="AG58" s="40">
        <v>1540.82</v>
      </c>
      <c r="AH58" s="39">
        <v>800.85400000000004</v>
      </c>
      <c r="AI58" s="39">
        <v>899.50900000000001</v>
      </c>
      <c r="AJ58" s="39">
        <v>1012.28</v>
      </c>
      <c r="AK58" s="39">
        <v>1137.1220000000001</v>
      </c>
      <c r="AL58" s="39">
        <v>1243.229</v>
      </c>
      <c r="AM58" s="39">
        <v>1380.838</v>
      </c>
      <c r="AN58" s="39">
        <v>1555.88</v>
      </c>
      <c r="AO58" s="39">
        <v>1770.5260000000001</v>
      </c>
      <c r="AP58" s="39">
        <v>2000.694</v>
      </c>
      <c r="AQ58" s="39">
        <v>2241.8649999999998</v>
      </c>
      <c r="AR58" s="39">
        <v>2492.58</v>
      </c>
      <c r="AS58" s="39">
        <v>2755.473</v>
      </c>
      <c r="AT58" s="39">
        <v>3031.1959999999999</v>
      </c>
      <c r="AU58" s="39">
        <v>3315.68</v>
      </c>
      <c r="AV58" s="40">
        <v>3602.7359999999999</v>
      </c>
      <c r="AW58" s="42">
        <v>17.803999999999998</v>
      </c>
      <c r="AX58" s="42">
        <v>23.704000000000001</v>
      </c>
      <c r="AY58" s="42">
        <v>30.83</v>
      </c>
      <c r="AZ58" s="42">
        <v>34.371000000000002</v>
      </c>
      <c r="BA58" s="42">
        <v>36.243000000000002</v>
      </c>
      <c r="BB58" s="42">
        <v>38.156999999999996</v>
      </c>
      <c r="BC58" s="42">
        <v>40.110999999999997</v>
      </c>
      <c r="BD58" s="42">
        <v>42.122999999999998</v>
      </c>
      <c r="BE58" s="42">
        <v>44.195999999999998</v>
      </c>
      <c r="BF58" s="42">
        <v>46.322000000000003</v>
      </c>
      <c r="BG58" s="42">
        <v>48.488999999999997</v>
      </c>
      <c r="BH58" s="42">
        <v>50.683</v>
      </c>
      <c r="BI58" s="42">
        <v>52.88</v>
      </c>
      <c r="BJ58" s="42">
        <v>55.066000000000003</v>
      </c>
      <c r="BK58" s="42">
        <v>57.231999999999999</v>
      </c>
      <c r="BL58" t="e">
        <f>COUNTIF(#REF!, WUP!A58)</f>
        <v>#REF!</v>
      </c>
    </row>
    <row r="59" spans="1:64" hidden="1">
      <c r="A59" s="38" t="s">
        <v>71</v>
      </c>
      <c r="B59" s="141"/>
      <c r="C59" s="141"/>
      <c r="D59" s="39">
        <v>664.06</v>
      </c>
      <c r="E59" s="39">
        <v>929.04600000000005</v>
      </c>
      <c r="F59" s="39">
        <v>1162.3240000000001</v>
      </c>
      <c r="G59" s="39">
        <v>952.96500000000003</v>
      </c>
      <c r="H59" s="39">
        <v>1278.731</v>
      </c>
      <c r="I59" s="39">
        <v>1501.819</v>
      </c>
      <c r="J59" s="39">
        <v>1887.7329999999999</v>
      </c>
      <c r="K59" s="39">
        <v>2241.7150000000001</v>
      </c>
      <c r="L59" s="39">
        <v>2658.5610000000001</v>
      </c>
      <c r="M59" s="39">
        <v>3150.252</v>
      </c>
      <c r="N59" s="39">
        <v>3721.8670000000002</v>
      </c>
      <c r="O59" s="39">
        <v>4371.6940000000004</v>
      </c>
      <c r="P59" s="39">
        <v>5088.1809999999996</v>
      </c>
      <c r="Q59" s="39">
        <v>5863.0259999999998</v>
      </c>
      <c r="R59" s="40">
        <v>6689.1940000000004</v>
      </c>
      <c r="S59" s="39">
        <v>1224.2539999999999</v>
      </c>
      <c r="T59" s="39">
        <v>1263.509</v>
      </c>
      <c r="U59" s="39">
        <v>934.90800000000002</v>
      </c>
      <c r="V59" s="39">
        <v>1120.5170000000001</v>
      </c>
      <c r="W59" s="39">
        <v>1605.7909999999999</v>
      </c>
      <c r="X59" s="39">
        <v>1759.4110000000001</v>
      </c>
      <c r="Y59" s="39">
        <v>2060.3919999999998</v>
      </c>
      <c r="Z59" s="39">
        <v>2257.9059999999999</v>
      </c>
      <c r="AA59" s="39">
        <v>2445.2919999999999</v>
      </c>
      <c r="AB59" s="39">
        <v>2619.8440000000001</v>
      </c>
      <c r="AC59" s="39">
        <v>2773.51</v>
      </c>
      <c r="AD59" s="39">
        <v>2899.567</v>
      </c>
      <c r="AE59" s="39">
        <v>2999.43</v>
      </c>
      <c r="AF59" s="39">
        <v>3071.7829999999999</v>
      </c>
      <c r="AG59" s="40">
        <v>3114.837</v>
      </c>
      <c r="AH59" s="39">
        <v>1888.3140000000001</v>
      </c>
      <c r="AI59" s="39">
        <v>2192.5549999999998</v>
      </c>
      <c r="AJ59" s="39">
        <v>2097.232</v>
      </c>
      <c r="AK59" s="39">
        <v>2073.482</v>
      </c>
      <c r="AL59" s="39">
        <v>2884.5219999999999</v>
      </c>
      <c r="AM59" s="39">
        <v>3261.23</v>
      </c>
      <c r="AN59" s="39">
        <v>3948.125</v>
      </c>
      <c r="AO59" s="39">
        <v>4499.6210000000001</v>
      </c>
      <c r="AP59" s="39">
        <v>5103.8530000000001</v>
      </c>
      <c r="AQ59" s="39">
        <v>5770.0959999999995</v>
      </c>
      <c r="AR59" s="39">
        <v>6495.3770000000004</v>
      </c>
      <c r="AS59" s="39">
        <v>7271.2610000000004</v>
      </c>
      <c r="AT59" s="39">
        <v>8087.6109999999999</v>
      </c>
      <c r="AU59" s="39">
        <v>8934.8089999999993</v>
      </c>
      <c r="AV59" s="40">
        <v>9804.0310000000009</v>
      </c>
      <c r="AW59" s="42">
        <v>35.167000000000002</v>
      </c>
      <c r="AX59" s="42">
        <v>42.372999999999998</v>
      </c>
      <c r="AY59" s="42">
        <v>55.421999999999997</v>
      </c>
      <c r="AZ59" s="42">
        <v>45.96</v>
      </c>
      <c r="BA59" s="42">
        <v>44.331000000000003</v>
      </c>
      <c r="BB59" s="42">
        <v>46.051000000000002</v>
      </c>
      <c r="BC59" s="42">
        <v>47.813000000000002</v>
      </c>
      <c r="BD59" s="42">
        <v>49.82</v>
      </c>
      <c r="BE59" s="42">
        <v>52.088999999999999</v>
      </c>
      <c r="BF59" s="42">
        <v>54.595999999999997</v>
      </c>
      <c r="BG59" s="42">
        <v>57.3</v>
      </c>
      <c r="BH59" s="42">
        <v>60.122999999999998</v>
      </c>
      <c r="BI59" s="42">
        <v>62.912999999999997</v>
      </c>
      <c r="BJ59" s="42">
        <v>65.62</v>
      </c>
      <c r="BK59" s="42">
        <v>68.228999999999999</v>
      </c>
      <c r="BL59" t="e">
        <f>COUNTIF(#REF!, WUP!A59)</f>
        <v>#REF!</v>
      </c>
    </row>
    <row r="60" spans="1:64" hidden="1">
      <c r="A60" s="38" t="s">
        <v>72</v>
      </c>
      <c r="B60" s="141"/>
      <c r="C60" s="141"/>
      <c r="D60" s="39">
        <v>1310.57</v>
      </c>
      <c r="E60" s="39">
        <v>1645.712</v>
      </c>
      <c r="F60" s="39">
        <v>1974.2929999999999</v>
      </c>
      <c r="G60" s="39">
        <v>2450.9299999999998</v>
      </c>
      <c r="H60" s="39">
        <v>3110.018</v>
      </c>
      <c r="I60" s="39">
        <v>4103.3339999999998</v>
      </c>
      <c r="J60" s="39">
        <v>5426.9269999999997</v>
      </c>
      <c r="K60" s="39">
        <v>6985.5929999999998</v>
      </c>
      <c r="L60" s="39">
        <v>8906.6360000000004</v>
      </c>
      <c r="M60" s="39">
        <v>11190.626</v>
      </c>
      <c r="N60" s="39">
        <v>13849.85</v>
      </c>
      <c r="O60" s="39">
        <v>16846.185000000001</v>
      </c>
      <c r="P60" s="39">
        <v>20182.153999999999</v>
      </c>
      <c r="Q60" s="39">
        <v>23856.107</v>
      </c>
      <c r="R60" s="40">
        <v>27825.131000000001</v>
      </c>
      <c r="S60" s="39">
        <v>5779.5559999999996</v>
      </c>
      <c r="T60" s="39">
        <v>6186.1769999999997</v>
      </c>
      <c r="U60" s="39">
        <v>6490.8950000000004</v>
      </c>
      <c r="V60" s="39">
        <v>7153.52</v>
      </c>
      <c r="W60" s="39">
        <v>7857.6719999999996</v>
      </c>
      <c r="X60" s="39">
        <v>8695.4290000000001</v>
      </c>
      <c r="Y60" s="39">
        <v>9648.1579999999994</v>
      </c>
      <c r="Z60" s="39">
        <v>10482.312</v>
      </c>
      <c r="AA60" s="39">
        <v>11377.544</v>
      </c>
      <c r="AB60" s="39">
        <v>12285.120999999999</v>
      </c>
      <c r="AC60" s="39">
        <v>13207.262000000001</v>
      </c>
      <c r="AD60" s="39">
        <v>14136.787</v>
      </c>
      <c r="AE60" s="39">
        <v>14991.619000000001</v>
      </c>
      <c r="AF60" s="39">
        <v>15686.011</v>
      </c>
      <c r="AG60" s="40">
        <v>16195.04</v>
      </c>
      <c r="AH60" s="39">
        <v>7090.1260000000002</v>
      </c>
      <c r="AI60" s="39">
        <v>7831.8890000000001</v>
      </c>
      <c r="AJ60" s="39">
        <v>8465.1880000000001</v>
      </c>
      <c r="AK60" s="39">
        <v>9604.4500000000007</v>
      </c>
      <c r="AL60" s="39">
        <v>10967.69</v>
      </c>
      <c r="AM60" s="39">
        <v>12798.763000000001</v>
      </c>
      <c r="AN60" s="39">
        <v>15075.084999999999</v>
      </c>
      <c r="AO60" s="39">
        <v>17467.904999999999</v>
      </c>
      <c r="AP60" s="39">
        <v>20284.18</v>
      </c>
      <c r="AQ60" s="39">
        <v>23475.746999999999</v>
      </c>
      <c r="AR60" s="39">
        <v>27057.112000000001</v>
      </c>
      <c r="AS60" s="39">
        <v>30982.972000000002</v>
      </c>
      <c r="AT60" s="39">
        <v>35173.773000000001</v>
      </c>
      <c r="AU60" s="39">
        <v>39542.118000000002</v>
      </c>
      <c r="AV60" s="40">
        <v>44020.171000000002</v>
      </c>
      <c r="AW60" s="42">
        <v>18.484000000000002</v>
      </c>
      <c r="AX60" s="42">
        <v>21.013000000000002</v>
      </c>
      <c r="AY60" s="42">
        <v>23.321999999999999</v>
      </c>
      <c r="AZ60" s="42">
        <v>25.518999999999998</v>
      </c>
      <c r="BA60" s="42">
        <v>28.356000000000002</v>
      </c>
      <c r="BB60" s="42">
        <v>32.06</v>
      </c>
      <c r="BC60" s="42">
        <v>35.999000000000002</v>
      </c>
      <c r="BD60" s="42">
        <v>39.991</v>
      </c>
      <c r="BE60" s="42">
        <v>43.908999999999999</v>
      </c>
      <c r="BF60" s="42">
        <v>47.668999999999997</v>
      </c>
      <c r="BG60" s="42">
        <v>51.186999999999998</v>
      </c>
      <c r="BH60" s="42">
        <v>54.372</v>
      </c>
      <c r="BI60" s="42">
        <v>57.378</v>
      </c>
      <c r="BJ60" s="42">
        <v>60.331000000000003</v>
      </c>
      <c r="BK60" s="42">
        <v>63.21</v>
      </c>
      <c r="BL60" t="e">
        <f>COUNTIF(#REF!, WUP!A60)</f>
        <v>#REF!</v>
      </c>
    </row>
    <row r="61" spans="1:64">
      <c r="A61" s="38" t="s">
        <v>82</v>
      </c>
      <c r="B61" s="141" t="s">
        <v>1030</v>
      </c>
      <c r="C61" s="141" t="s">
        <v>1026</v>
      </c>
      <c r="D61" s="39">
        <v>2256.6370000000002</v>
      </c>
      <c r="E61" s="39">
        <v>2922.777</v>
      </c>
      <c r="F61" s="39">
        <v>3359.5790000000002</v>
      </c>
      <c r="G61" s="39">
        <v>3760.7869999999998</v>
      </c>
      <c r="H61" s="39">
        <v>4091.1030000000001</v>
      </c>
      <c r="I61" s="39">
        <v>4465.0290000000005</v>
      </c>
      <c r="J61" s="39">
        <v>4815.1540000000005</v>
      </c>
      <c r="K61" s="39">
        <v>4942.4790000000003</v>
      </c>
      <c r="L61" s="39">
        <v>5375.7709999999997</v>
      </c>
      <c r="M61" s="39">
        <v>5780.4340000000002</v>
      </c>
      <c r="N61" s="39">
        <v>6140.4660000000003</v>
      </c>
      <c r="O61" s="39">
        <v>6460.4740000000002</v>
      </c>
      <c r="P61" s="39">
        <v>6745.93</v>
      </c>
      <c r="Q61" s="39">
        <v>6992.2209999999995</v>
      </c>
      <c r="R61" s="40">
        <v>7184.0969999999998</v>
      </c>
      <c r="S61" s="39">
        <v>962.82899999999995</v>
      </c>
      <c r="T61" s="39">
        <v>951.00400000000002</v>
      </c>
      <c r="U61" s="39">
        <v>1077.0820000000001</v>
      </c>
      <c r="V61" s="39">
        <v>1188.011</v>
      </c>
      <c r="W61" s="39">
        <v>1264.6479999999999</v>
      </c>
      <c r="X61" s="39">
        <v>1327.6590000000001</v>
      </c>
      <c r="Y61" s="39">
        <v>1353.9860000000001</v>
      </c>
      <c r="Z61" s="39">
        <v>1292.4760000000001</v>
      </c>
      <c r="AA61" s="39">
        <v>1286.402</v>
      </c>
      <c r="AB61" s="39">
        <v>1251.3979999999999</v>
      </c>
      <c r="AC61" s="39">
        <v>1201.8800000000001</v>
      </c>
      <c r="AD61" s="39">
        <v>1143.269</v>
      </c>
      <c r="AE61" s="39">
        <v>1079.3209999999999</v>
      </c>
      <c r="AF61" s="39">
        <v>1011.4589999999999</v>
      </c>
      <c r="AG61" s="40">
        <v>939.572</v>
      </c>
      <c r="AH61" s="39">
        <v>3219.4659999999999</v>
      </c>
      <c r="AI61" s="39">
        <v>3873.7809999999999</v>
      </c>
      <c r="AJ61" s="39">
        <v>4436.6610000000001</v>
      </c>
      <c r="AK61" s="39">
        <v>4948.7979999999998</v>
      </c>
      <c r="AL61" s="39">
        <v>5355.7510000000002</v>
      </c>
      <c r="AM61" s="39">
        <v>5792.6880000000001</v>
      </c>
      <c r="AN61" s="39">
        <v>6169.14</v>
      </c>
      <c r="AO61" s="39">
        <v>6234.9549999999999</v>
      </c>
      <c r="AP61" s="39">
        <v>6662.1729999999998</v>
      </c>
      <c r="AQ61" s="39">
        <v>7031.8320000000003</v>
      </c>
      <c r="AR61" s="39">
        <v>7342.3459999999995</v>
      </c>
      <c r="AS61" s="39">
        <v>7603.7430000000004</v>
      </c>
      <c r="AT61" s="39">
        <v>7825.2510000000002</v>
      </c>
      <c r="AU61" s="39">
        <v>8003.68</v>
      </c>
      <c r="AV61" s="40">
        <v>8123.6689999999999</v>
      </c>
      <c r="AW61" s="42">
        <v>70.093999999999994</v>
      </c>
      <c r="AX61" s="42">
        <v>75.45</v>
      </c>
      <c r="AY61" s="42">
        <v>75.722999999999999</v>
      </c>
      <c r="AZ61" s="42">
        <v>75.994</v>
      </c>
      <c r="BA61" s="42">
        <v>76.387</v>
      </c>
      <c r="BB61" s="42">
        <v>77.08</v>
      </c>
      <c r="BC61" s="42">
        <v>78.052000000000007</v>
      </c>
      <c r="BD61" s="42">
        <v>79.27</v>
      </c>
      <c r="BE61" s="42">
        <v>80.691000000000003</v>
      </c>
      <c r="BF61" s="42">
        <v>82.203999999999994</v>
      </c>
      <c r="BG61" s="42">
        <v>83.631</v>
      </c>
      <c r="BH61" s="42">
        <v>84.963999999999999</v>
      </c>
      <c r="BI61" s="42">
        <v>86.206999999999994</v>
      </c>
      <c r="BJ61" s="42">
        <v>87.363</v>
      </c>
      <c r="BK61" s="42">
        <v>88.433999999999997</v>
      </c>
      <c r="BL61" t="e">
        <f>COUNTIF(#REF!, WUP!A39)</f>
        <v>#REF!</v>
      </c>
    </row>
    <row r="62" spans="1:64" hidden="1">
      <c r="A62" s="38" t="s">
        <v>74</v>
      </c>
      <c r="B62" s="141"/>
      <c r="C62" s="141"/>
      <c r="D62" s="39">
        <v>805.09100000000001</v>
      </c>
      <c r="E62" s="39">
        <v>1005.293</v>
      </c>
      <c r="F62" s="39">
        <v>1231.4480000000001</v>
      </c>
      <c r="G62" s="39">
        <v>1494.8489999999999</v>
      </c>
      <c r="H62" s="39">
        <v>1837.604</v>
      </c>
      <c r="I62" s="39">
        <v>2211.9340000000002</v>
      </c>
      <c r="J62" s="39">
        <v>2664.3209999999999</v>
      </c>
      <c r="K62" s="39">
        <v>3232.5830000000001</v>
      </c>
      <c r="L62" s="39">
        <v>4002.6379999999999</v>
      </c>
      <c r="M62" s="39">
        <v>5067.6779999999999</v>
      </c>
      <c r="N62" s="39">
        <v>6542.0450000000001</v>
      </c>
      <c r="O62" s="39">
        <v>8580.9950000000008</v>
      </c>
      <c r="P62" s="39">
        <v>11378.031999999999</v>
      </c>
      <c r="Q62" s="39">
        <v>14980.634</v>
      </c>
      <c r="R62" s="40">
        <v>19464.441999999999</v>
      </c>
      <c r="S62" s="39">
        <v>5183.8130000000001</v>
      </c>
      <c r="T62" s="39">
        <v>5910.634</v>
      </c>
      <c r="U62" s="39">
        <v>6781.4129999999996</v>
      </c>
      <c r="V62" s="39">
        <v>7982.4840000000004</v>
      </c>
      <c r="W62" s="39">
        <v>9515.3690000000006</v>
      </c>
      <c r="X62" s="39">
        <v>11406.514999999999</v>
      </c>
      <c r="Y62" s="39">
        <v>13761.257</v>
      </c>
      <c r="Z62" s="39">
        <v>16664.382000000001</v>
      </c>
      <c r="AA62" s="39">
        <v>20072.055</v>
      </c>
      <c r="AB62" s="39">
        <v>24010.912</v>
      </c>
      <c r="AC62" s="39">
        <v>28451.494999999999</v>
      </c>
      <c r="AD62" s="39">
        <v>33294.508999999998</v>
      </c>
      <c r="AE62" s="39">
        <v>38376.887999999999</v>
      </c>
      <c r="AF62" s="39">
        <v>43647.671999999999</v>
      </c>
      <c r="AG62" s="40">
        <v>48989.285000000003</v>
      </c>
      <c r="AH62" s="39">
        <v>5988.9040000000005</v>
      </c>
      <c r="AI62" s="39">
        <v>6915.9269999999997</v>
      </c>
      <c r="AJ62" s="39">
        <v>8012.8609999999999</v>
      </c>
      <c r="AK62" s="39">
        <v>9477.3330000000005</v>
      </c>
      <c r="AL62" s="39">
        <v>11352.973</v>
      </c>
      <c r="AM62" s="39">
        <v>13618.449000000001</v>
      </c>
      <c r="AN62" s="39">
        <v>16425.578000000001</v>
      </c>
      <c r="AO62" s="39">
        <v>19896.965</v>
      </c>
      <c r="AP62" s="39">
        <v>24074.692999999999</v>
      </c>
      <c r="AQ62" s="39">
        <v>29078.59</v>
      </c>
      <c r="AR62" s="39">
        <v>34993.54</v>
      </c>
      <c r="AS62" s="39">
        <v>41875.504000000001</v>
      </c>
      <c r="AT62" s="39">
        <v>49754.92</v>
      </c>
      <c r="AU62" s="39">
        <v>58628.305999999997</v>
      </c>
      <c r="AV62" s="40">
        <v>68453.726999999999</v>
      </c>
      <c r="AW62" s="42">
        <v>13.443</v>
      </c>
      <c r="AX62" s="42">
        <v>14.536</v>
      </c>
      <c r="AY62" s="42">
        <v>15.368</v>
      </c>
      <c r="AZ62" s="42">
        <v>15.773</v>
      </c>
      <c r="BA62" s="42">
        <v>16.186</v>
      </c>
      <c r="BB62" s="42">
        <v>16.242000000000001</v>
      </c>
      <c r="BC62" s="42">
        <v>16.221</v>
      </c>
      <c r="BD62" s="42">
        <v>16.247</v>
      </c>
      <c r="BE62" s="42">
        <v>16.626000000000001</v>
      </c>
      <c r="BF62" s="42">
        <v>17.428000000000001</v>
      </c>
      <c r="BG62" s="42">
        <v>18.695</v>
      </c>
      <c r="BH62" s="42">
        <v>20.492000000000001</v>
      </c>
      <c r="BI62" s="42">
        <v>22.867999999999999</v>
      </c>
      <c r="BJ62" s="42">
        <v>25.552</v>
      </c>
      <c r="BK62" s="42">
        <v>28.434000000000001</v>
      </c>
      <c r="BL62" t="e">
        <f>COUNTIF(#REF!, WUP!A62)</f>
        <v>#REF!</v>
      </c>
    </row>
    <row r="63" spans="1:64" hidden="1">
      <c r="A63" s="38" t="s">
        <v>75</v>
      </c>
      <c r="B63" s="141"/>
      <c r="C63" s="141"/>
      <c r="D63" s="39">
        <v>16139.321</v>
      </c>
      <c r="E63" s="39">
        <v>21434.266</v>
      </c>
      <c r="F63" s="39">
        <v>28276.132000000001</v>
      </c>
      <c r="G63" s="39">
        <v>34785.544999999998</v>
      </c>
      <c r="H63" s="39">
        <v>42627.44</v>
      </c>
      <c r="I63" s="39">
        <v>54288.917999999998</v>
      </c>
      <c r="J63" s="39">
        <v>68949.827999999994</v>
      </c>
      <c r="K63" s="39">
        <v>86673.093999999997</v>
      </c>
      <c r="L63" s="39">
        <v>107112.526</v>
      </c>
      <c r="M63" s="39">
        <v>130312.056</v>
      </c>
      <c r="N63" s="39">
        <v>156299.88099999999</v>
      </c>
      <c r="O63" s="39">
        <v>184887.647</v>
      </c>
      <c r="P63" s="39">
        <v>216083.53599999999</v>
      </c>
      <c r="Q63" s="39">
        <v>250285.391</v>
      </c>
      <c r="R63" s="40">
        <v>287130.34899999999</v>
      </c>
      <c r="S63" s="39">
        <v>57321.402999999998</v>
      </c>
      <c r="T63" s="39">
        <v>62179.034</v>
      </c>
      <c r="U63" s="39">
        <v>66993.856</v>
      </c>
      <c r="V63" s="39">
        <v>73225.919999999998</v>
      </c>
      <c r="W63" s="39">
        <v>79724.569000000003</v>
      </c>
      <c r="X63" s="39">
        <v>84650.559999999998</v>
      </c>
      <c r="Y63" s="39">
        <v>89628.433000000005</v>
      </c>
      <c r="Z63" s="39">
        <v>94508.65</v>
      </c>
      <c r="AA63" s="39">
        <v>99040.175000000003</v>
      </c>
      <c r="AB63" s="39">
        <v>103379.83199999999</v>
      </c>
      <c r="AC63" s="39">
        <v>107767.64599999999</v>
      </c>
      <c r="AD63" s="39">
        <v>112435.526</v>
      </c>
      <c r="AE63" s="39">
        <v>117088.556</v>
      </c>
      <c r="AF63" s="39">
        <v>120833.96799999999</v>
      </c>
      <c r="AG63" s="40">
        <v>123507.519</v>
      </c>
      <c r="AH63" s="39">
        <v>73460.724000000002</v>
      </c>
      <c r="AI63" s="39">
        <v>83613.3</v>
      </c>
      <c r="AJ63" s="39">
        <v>95269.987999999998</v>
      </c>
      <c r="AK63" s="39">
        <v>108011.465</v>
      </c>
      <c r="AL63" s="39">
        <v>122352.00900000001</v>
      </c>
      <c r="AM63" s="39">
        <v>138939.478</v>
      </c>
      <c r="AN63" s="39">
        <v>158578.261</v>
      </c>
      <c r="AO63" s="39">
        <v>181181.74400000001</v>
      </c>
      <c r="AP63" s="39">
        <v>206152.701</v>
      </c>
      <c r="AQ63" s="39">
        <v>233691.88800000001</v>
      </c>
      <c r="AR63" s="39">
        <v>264067.527</v>
      </c>
      <c r="AS63" s="39">
        <v>297323.17300000001</v>
      </c>
      <c r="AT63" s="39">
        <v>333172.092</v>
      </c>
      <c r="AU63" s="39">
        <v>371119.359</v>
      </c>
      <c r="AV63" s="40">
        <v>410637.86800000002</v>
      </c>
      <c r="AW63" s="42">
        <v>21.97</v>
      </c>
      <c r="AX63" s="42">
        <v>25.635000000000002</v>
      </c>
      <c r="AY63" s="42">
        <v>29.68</v>
      </c>
      <c r="AZ63" s="42">
        <v>32.204999999999998</v>
      </c>
      <c r="BA63" s="42">
        <v>34.840000000000003</v>
      </c>
      <c r="BB63" s="42">
        <v>39.073999999999998</v>
      </c>
      <c r="BC63" s="42">
        <v>43.48</v>
      </c>
      <c r="BD63" s="42">
        <v>47.838000000000001</v>
      </c>
      <c r="BE63" s="42">
        <v>51.957999999999998</v>
      </c>
      <c r="BF63" s="42">
        <v>55.762</v>
      </c>
      <c r="BG63" s="42">
        <v>59.189</v>
      </c>
      <c r="BH63" s="42">
        <v>62.183999999999997</v>
      </c>
      <c r="BI63" s="42">
        <v>64.855999999999995</v>
      </c>
      <c r="BJ63" s="42">
        <v>67.441000000000003</v>
      </c>
      <c r="BK63" s="42">
        <v>69.923000000000002</v>
      </c>
      <c r="BL63" t="e">
        <f>COUNTIF(#REF!, WUP!A63)</f>
        <v>#REF!</v>
      </c>
    </row>
    <row r="64" spans="1:64" hidden="1">
      <c r="A64" s="38" t="s">
        <v>714</v>
      </c>
      <c r="B64" s="141"/>
      <c r="C64" s="141"/>
      <c r="D64" s="39">
        <v>2.3319999999999999</v>
      </c>
      <c r="E64" s="39">
        <v>2.4300000000000002</v>
      </c>
      <c r="F64" s="39">
        <v>2.3559999999999999</v>
      </c>
      <c r="G64" s="39">
        <v>2.1829999999999998</v>
      </c>
      <c r="H64" s="39">
        <v>2.0640000000000001</v>
      </c>
      <c r="I64" s="39">
        <v>1.706</v>
      </c>
      <c r="J64" s="39">
        <v>1.65</v>
      </c>
      <c r="K64" s="39">
        <v>1.595</v>
      </c>
      <c r="L64" s="39">
        <v>1.6539999999999999</v>
      </c>
      <c r="M64" s="39">
        <v>1.7370000000000001</v>
      </c>
      <c r="N64" s="39">
        <v>1.837</v>
      </c>
      <c r="O64" s="39">
        <v>1.9370000000000001</v>
      </c>
      <c r="P64" s="39">
        <v>2.0219999999999998</v>
      </c>
      <c r="Q64" s="39">
        <v>2.089</v>
      </c>
      <c r="R64" s="40">
        <v>2.15</v>
      </c>
      <c r="S64" s="39">
        <v>2.9950000000000001</v>
      </c>
      <c r="T64" s="39">
        <v>3.153</v>
      </c>
      <c r="U64" s="39">
        <v>3.1789999999999998</v>
      </c>
      <c r="V64" s="39">
        <v>3.1059999999999999</v>
      </c>
      <c r="W64" s="39">
        <v>3.05</v>
      </c>
      <c r="X64" s="39">
        <v>2.569</v>
      </c>
      <c r="Y64" s="39">
        <v>2.5270000000000001</v>
      </c>
      <c r="Z64" s="39">
        <v>2.4390000000000001</v>
      </c>
      <c r="AA64" s="39">
        <v>2.472</v>
      </c>
      <c r="AB64" s="39">
        <v>2.4870000000000001</v>
      </c>
      <c r="AC64" s="39">
        <v>2.4660000000000002</v>
      </c>
      <c r="AD64" s="39">
        <v>2.39</v>
      </c>
      <c r="AE64" s="39">
        <v>2.2810000000000001</v>
      </c>
      <c r="AF64" s="39">
        <v>2.157</v>
      </c>
      <c r="AG64" s="40">
        <v>2.0310000000000001</v>
      </c>
      <c r="AH64" s="39">
        <v>5.327</v>
      </c>
      <c r="AI64" s="39">
        <v>5.5830000000000002</v>
      </c>
      <c r="AJ64" s="39">
        <v>5.5350000000000001</v>
      </c>
      <c r="AK64" s="39">
        <v>5.2889999999999997</v>
      </c>
      <c r="AL64" s="39">
        <v>5.1139999999999999</v>
      </c>
      <c r="AM64" s="39">
        <v>4.2750000000000004</v>
      </c>
      <c r="AN64" s="39">
        <v>4.1769999999999996</v>
      </c>
      <c r="AO64" s="39">
        <v>4.0339999999999998</v>
      </c>
      <c r="AP64" s="39">
        <v>4.1260000000000003</v>
      </c>
      <c r="AQ64" s="39">
        <v>4.2240000000000002</v>
      </c>
      <c r="AR64" s="39">
        <v>4.3029999999999999</v>
      </c>
      <c r="AS64" s="39">
        <v>4.327</v>
      </c>
      <c r="AT64" s="39">
        <v>4.3029999999999999</v>
      </c>
      <c r="AU64" s="39">
        <v>4.2460000000000004</v>
      </c>
      <c r="AV64" s="40">
        <v>4.181</v>
      </c>
      <c r="AW64" s="42">
        <v>43.784999999999997</v>
      </c>
      <c r="AX64" s="42">
        <v>43.533000000000001</v>
      </c>
      <c r="AY64" s="42">
        <v>42.573</v>
      </c>
      <c r="AZ64" s="42">
        <v>41.273000000000003</v>
      </c>
      <c r="BA64" s="42">
        <v>40.365000000000002</v>
      </c>
      <c r="BB64" s="42">
        <v>39.901000000000003</v>
      </c>
      <c r="BC64" s="42">
        <v>39.5</v>
      </c>
      <c r="BD64" s="42">
        <v>39.54</v>
      </c>
      <c r="BE64" s="42">
        <v>40.082000000000001</v>
      </c>
      <c r="BF64" s="42">
        <v>41.133000000000003</v>
      </c>
      <c r="BG64" s="42">
        <v>42.7</v>
      </c>
      <c r="BH64" s="42">
        <v>44.77</v>
      </c>
      <c r="BI64" s="42">
        <v>46.981000000000002</v>
      </c>
      <c r="BJ64" s="42">
        <v>49.204000000000001</v>
      </c>
      <c r="BK64" s="42">
        <v>51.429000000000002</v>
      </c>
      <c r="BL64" t="e">
        <f>COUNTIF(#REF!, WUP!A64)</f>
        <v>#REF!</v>
      </c>
    </row>
    <row r="65" spans="1:64" hidden="1">
      <c r="A65" s="38" t="s">
        <v>76</v>
      </c>
      <c r="B65" s="141"/>
      <c r="C65" s="141"/>
      <c r="D65" s="39">
        <v>2000.4280000000001</v>
      </c>
      <c r="E65" s="39">
        <v>2434.9609999999998</v>
      </c>
      <c r="F65" s="39">
        <v>2938.83</v>
      </c>
      <c r="G65" s="39">
        <v>3464.1680000000001</v>
      </c>
      <c r="H65" s="39">
        <v>3985.2840000000001</v>
      </c>
      <c r="I65" s="39">
        <v>4693.37</v>
      </c>
      <c r="J65" s="39">
        <v>5653.8119999999999</v>
      </c>
      <c r="K65" s="39">
        <v>6868.71</v>
      </c>
      <c r="L65" s="39">
        <v>8277.1229999999996</v>
      </c>
      <c r="M65" s="39">
        <v>9903.7309999999998</v>
      </c>
      <c r="N65" s="39">
        <v>11777.637000000001</v>
      </c>
      <c r="O65" s="39">
        <v>13928.612999999999</v>
      </c>
      <c r="P65" s="39">
        <v>16362.244000000001</v>
      </c>
      <c r="Q65" s="39">
        <v>19047.071</v>
      </c>
      <c r="R65" s="40">
        <v>21942.641</v>
      </c>
      <c r="S65" s="39">
        <v>3592.2179999999998</v>
      </c>
      <c r="T65" s="39">
        <v>4049.777</v>
      </c>
      <c r="U65" s="39">
        <v>4616.7870000000003</v>
      </c>
      <c r="V65" s="39">
        <v>5282.4380000000001</v>
      </c>
      <c r="W65" s="39">
        <v>5898.768</v>
      </c>
      <c r="X65" s="39">
        <v>6557.8959999999997</v>
      </c>
      <c r="Y65" s="39">
        <v>7262.4170000000004</v>
      </c>
      <c r="Z65" s="39">
        <v>8108.2839999999997</v>
      </c>
      <c r="AA65" s="39">
        <v>8923.0310000000009</v>
      </c>
      <c r="AB65" s="39">
        <v>9673.0490000000009</v>
      </c>
      <c r="AC65" s="39">
        <v>10345.593000000001</v>
      </c>
      <c r="AD65" s="39">
        <v>10932.671</v>
      </c>
      <c r="AE65" s="39">
        <v>11422.915000000001</v>
      </c>
      <c r="AF65" s="39">
        <v>11812.114</v>
      </c>
      <c r="AG65" s="40">
        <v>12087.978999999999</v>
      </c>
      <c r="AH65" s="39">
        <v>5592.6459999999997</v>
      </c>
      <c r="AI65" s="39">
        <v>6484.7380000000003</v>
      </c>
      <c r="AJ65" s="39">
        <v>7555.6170000000002</v>
      </c>
      <c r="AK65" s="39">
        <v>8746.6059999999998</v>
      </c>
      <c r="AL65" s="39">
        <v>9884.0519999999997</v>
      </c>
      <c r="AM65" s="39">
        <v>11251.266</v>
      </c>
      <c r="AN65" s="39">
        <v>12916.228999999999</v>
      </c>
      <c r="AO65" s="39">
        <v>14976.994000000001</v>
      </c>
      <c r="AP65" s="39">
        <v>17200.153999999999</v>
      </c>
      <c r="AQ65" s="39">
        <v>19576.78</v>
      </c>
      <c r="AR65" s="39">
        <v>22123.23</v>
      </c>
      <c r="AS65" s="39">
        <v>24861.284</v>
      </c>
      <c r="AT65" s="39">
        <v>27785.159</v>
      </c>
      <c r="AU65" s="39">
        <v>30859.185000000001</v>
      </c>
      <c r="AV65" s="40">
        <v>34030.620000000003</v>
      </c>
      <c r="AW65" s="42">
        <v>35.768999999999998</v>
      </c>
      <c r="AX65" s="42">
        <v>37.548999999999999</v>
      </c>
      <c r="AY65" s="42">
        <v>38.896000000000001</v>
      </c>
      <c r="AZ65" s="42">
        <v>39.606000000000002</v>
      </c>
      <c r="BA65" s="42">
        <v>40.32</v>
      </c>
      <c r="BB65" s="42">
        <v>41.713999999999999</v>
      </c>
      <c r="BC65" s="42">
        <v>43.773000000000003</v>
      </c>
      <c r="BD65" s="42">
        <v>45.862000000000002</v>
      </c>
      <c r="BE65" s="42">
        <v>48.122</v>
      </c>
      <c r="BF65" s="42">
        <v>50.588999999999999</v>
      </c>
      <c r="BG65" s="42">
        <v>53.237000000000002</v>
      </c>
      <c r="BH65" s="42">
        <v>56.024999999999999</v>
      </c>
      <c r="BI65" s="42">
        <v>58.887999999999998</v>
      </c>
      <c r="BJ65" s="42">
        <v>61.722999999999999</v>
      </c>
      <c r="BK65" s="42">
        <v>64.478999999999999</v>
      </c>
      <c r="BL65" t="e">
        <f>COUNTIF(#REF!, WUP!A65)</f>
        <v>#REF!</v>
      </c>
    </row>
    <row r="66" spans="1:64" hidden="1">
      <c r="A66" s="38" t="s">
        <v>77</v>
      </c>
      <c r="B66" s="141"/>
      <c r="C66" s="141"/>
      <c r="D66" s="39">
        <v>1003.558</v>
      </c>
      <c r="E66" s="39">
        <v>1215.7249999999999</v>
      </c>
      <c r="F66" s="39">
        <v>1433.8910000000001</v>
      </c>
      <c r="G66" s="39">
        <v>1471.7639999999999</v>
      </c>
      <c r="H66" s="39">
        <v>1626.0550000000001</v>
      </c>
      <c r="I66" s="39">
        <v>2089.0279999999998</v>
      </c>
      <c r="J66" s="39">
        <v>2509.605</v>
      </c>
      <c r="K66" s="39">
        <v>2954.7910000000002</v>
      </c>
      <c r="L66" s="39">
        <v>3453.971</v>
      </c>
      <c r="M66" s="39">
        <v>4017.056</v>
      </c>
      <c r="N66" s="39">
        <v>4650.6750000000002</v>
      </c>
      <c r="O66" s="39">
        <v>5351.1869999999999</v>
      </c>
      <c r="P66" s="39">
        <v>6110.53</v>
      </c>
      <c r="Q66" s="39">
        <v>6908.9470000000001</v>
      </c>
      <c r="R66" s="40">
        <v>7724.5569999999998</v>
      </c>
      <c r="S66" s="39">
        <v>2361.8829999999998</v>
      </c>
      <c r="T66" s="39">
        <v>2583.8249999999998</v>
      </c>
      <c r="U66" s="39">
        <v>2878.355</v>
      </c>
      <c r="V66" s="39">
        <v>2803.0549999999998</v>
      </c>
      <c r="W66" s="39">
        <v>2938.2420000000002</v>
      </c>
      <c r="X66" s="39">
        <v>3569.3510000000001</v>
      </c>
      <c r="Y66" s="39">
        <v>3949.1149999999998</v>
      </c>
      <c r="Z66" s="39">
        <v>4282.2340000000004</v>
      </c>
      <c r="AA66" s="39">
        <v>4592.96</v>
      </c>
      <c r="AB66" s="39">
        <v>4856.9279999999999</v>
      </c>
      <c r="AC66" s="39">
        <v>5068.8559999999998</v>
      </c>
      <c r="AD66" s="39">
        <v>5216.3280000000004</v>
      </c>
      <c r="AE66" s="39">
        <v>5292.5569999999998</v>
      </c>
      <c r="AF66" s="39">
        <v>5300.0050000000001</v>
      </c>
      <c r="AG66" s="40">
        <v>5247.0690000000004</v>
      </c>
      <c r="AH66" s="39">
        <v>3365.4409999999998</v>
      </c>
      <c r="AI66" s="39">
        <v>3799.55</v>
      </c>
      <c r="AJ66" s="39">
        <v>4312.2460000000001</v>
      </c>
      <c r="AK66" s="39">
        <v>4274.8190000000004</v>
      </c>
      <c r="AL66" s="39">
        <v>4564.2969999999996</v>
      </c>
      <c r="AM66" s="39">
        <v>5658.3789999999999</v>
      </c>
      <c r="AN66" s="39">
        <v>6458.72</v>
      </c>
      <c r="AO66" s="39">
        <v>7237.0249999999996</v>
      </c>
      <c r="AP66" s="39">
        <v>8046.9309999999996</v>
      </c>
      <c r="AQ66" s="39">
        <v>8873.9840000000004</v>
      </c>
      <c r="AR66" s="39">
        <v>9719.5310000000009</v>
      </c>
      <c r="AS66" s="39">
        <v>10567.514999999999</v>
      </c>
      <c r="AT66" s="39">
        <v>11403.087</v>
      </c>
      <c r="AU66" s="39">
        <v>12208.951999999999</v>
      </c>
      <c r="AV66" s="40">
        <v>12971.626</v>
      </c>
      <c r="AW66" s="42">
        <v>29.818999999999999</v>
      </c>
      <c r="AX66" s="42">
        <v>31.997</v>
      </c>
      <c r="AY66" s="42">
        <v>33.252000000000002</v>
      </c>
      <c r="AZ66" s="42">
        <v>34.429000000000002</v>
      </c>
      <c r="BA66" s="42">
        <v>35.625999999999998</v>
      </c>
      <c r="BB66" s="42">
        <v>36.918999999999997</v>
      </c>
      <c r="BC66" s="42">
        <v>38.856000000000002</v>
      </c>
      <c r="BD66" s="42">
        <v>40.829000000000001</v>
      </c>
      <c r="BE66" s="42">
        <v>42.923000000000002</v>
      </c>
      <c r="BF66" s="42">
        <v>45.268000000000001</v>
      </c>
      <c r="BG66" s="42">
        <v>47.848999999999997</v>
      </c>
      <c r="BH66" s="42">
        <v>50.637999999999998</v>
      </c>
      <c r="BI66" s="42">
        <v>53.587000000000003</v>
      </c>
      <c r="BJ66" s="42">
        <v>56.588999999999999</v>
      </c>
      <c r="BK66" s="42">
        <v>59.55</v>
      </c>
      <c r="BL66" t="e">
        <f>COUNTIF(#REF!, WUP!A66)</f>
        <v>#REF!</v>
      </c>
    </row>
    <row r="67" spans="1:64" hidden="1">
      <c r="A67" s="38" t="s">
        <v>78</v>
      </c>
      <c r="B67" s="141"/>
      <c r="C67" s="141"/>
      <c r="D67" s="39">
        <v>671.03</v>
      </c>
      <c r="E67" s="39">
        <v>864.06799999999998</v>
      </c>
      <c r="F67" s="39">
        <v>1082.6389999999999</v>
      </c>
      <c r="G67" s="39">
        <v>1312.348</v>
      </c>
      <c r="H67" s="39">
        <v>1635.5889999999999</v>
      </c>
      <c r="I67" s="39">
        <v>1999.646</v>
      </c>
      <c r="J67" s="39">
        <v>2440.7489999999998</v>
      </c>
      <c r="K67" s="39">
        <v>2974.1379999999999</v>
      </c>
      <c r="L67" s="39">
        <v>3588.4639999999999</v>
      </c>
      <c r="M67" s="39">
        <v>4295.5739999999996</v>
      </c>
      <c r="N67" s="39">
        <v>5106.402</v>
      </c>
      <c r="O67" s="39">
        <v>6021.4979999999996</v>
      </c>
      <c r="P67" s="39">
        <v>7030.357</v>
      </c>
      <c r="Q67" s="39">
        <v>8116.0680000000002</v>
      </c>
      <c r="R67" s="40">
        <v>9267.2579999999998</v>
      </c>
      <c r="S67" s="39">
        <v>2049.8090000000002</v>
      </c>
      <c r="T67" s="39">
        <v>2388.9259999999999</v>
      </c>
      <c r="U67" s="39">
        <v>2704.3009999999999</v>
      </c>
      <c r="V67" s="39">
        <v>2961.6759999999999</v>
      </c>
      <c r="W67" s="39">
        <v>3334.7779999999998</v>
      </c>
      <c r="X67" s="39">
        <v>3683.6219999999998</v>
      </c>
      <c r="Y67" s="39">
        <v>4062.203</v>
      </c>
      <c r="Z67" s="39">
        <v>4442.6639999999998</v>
      </c>
      <c r="AA67" s="39">
        <v>4795.8270000000002</v>
      </c>
      <c r="AB67" s="39">
        <v>5115.7820000000002</v>
      </c>
      <c r="AC67" s="39">
        <v>5400.8389999999999</v>
      </c>
      <c r="AD67" s="39">
        <v>5641.8450000000003</v>
      </c>
      <c r="AE67" s="39">
        <v>5830.3310000000001</v>
      </c>
      <c r="AF67" s="39">
        <v>5962.6459999999997</v>
      </c>
      <c r="AG67" s="40">
        <v>6030.8959999999997</v>
      </c>
      <c r="AH67" s="39">
        <v>2720.8389999999999</v>
      </c>
      <c r="AI67" s="39">
        <v>3252.9940000000001</v>
      </c>
      <c r="AJ67" s="39">
        <v>3786.94</v>
      </c>
      <c r="AK67" s="39">
        <v>4274.0240000000003</v>
      </c>
      <c r="AL67" s="39">
        <v>4970.3670000000002</v>
      </c>
      <c r="AM67" s="39">
        <v>5683.268</v>
      </c>
      <c r="AN67" s="39">
        <v>6502.9520000000002</v>
      </c>
      <c r="AO67" s="39">
        <v>7416.8019999999997</v>
      </c>
      <c r="AP67" s="39">
        <v>8384.2909999999993</v>
      </c>
      <c r="AQ67" s="39">
        <v>9411.3559999999998</v>
      </c>
      <c r="AR67" s="39">
        <v>10507.241</v>
      </c>
      <c r="AS67" s="39">
        <v>11663.343000000001</v>
      </c>
      <c r="AT67" s="39">
        <v>12860.688</v>
      </c>
      <c r="AU67" s="39">
        <v>14078.714</v>
      </c>
      <c r="AV67" s="40">
        <v>15298.154</v>
      </c>
      <c r="AW67" s="42">
        <v>24.663</v>
      </c>
      <c r="AX67" s="42">
        <v>26.562000000000001</v>
      </c>
      <c r="AY67" s="42">
        <v>28.588999999999999</v>
      </c>
      <c r="AZ67" s="42">
        <v>30.704999999999998</v>
      </c>
      <c r="BA67" s="42">
        <v>32.906999999999996</v>
      </c>
      <c r="BB67" s="42">
        <v>35.185000000000002</v>
      </c>
      <c r="BC67" s="42">
        <v>37.533000000000001</v>
      </c>
      <c r="BD67" s="42">
        <v>40.1</v>
      </c>
      <c r="BE67" s="42">
        <v>42.8</v>
      </c>
      <c r="BF67" s="42">
        <v>45.642000000000003</v>
      </c>
      <c r="BG67" s="42">
        <v>48.598999999999997</v>
      </c>
      <c r="BH67" s="42">
        <v>51.628</v>
      </c>
      <c r="BI67" s="42">
        <v>54.664999999999999</v>
      </c>
      <c r="BJ67" s="42">
        <v>57.648000000000003</v>
      </c>
      <c r="BK67" s="42">
        <v>60.578000000000003</v>
      </c>
      <c r="BL67" t="e">
        <f>COUNTIF(#REF!, WUP!A67)</f>
        <v>#REF!</v>
      </c>
    </row>
    <row r="68" spans="1:64" hidden="1">
      <c r="A68" s="37" t="s">
        <v>715</v>
      </c>
      <c r="B68" s="140"/>
      <c r="C68" s="140"/>
      <c r="D68" s="39">
        <v>716918.67999999993</v>
      </c>
      <c r="E68" s="39">
        <v>868117.79399999999</v>
      </c>
      <c r="F68" s="39">
        <v>1039593.6250000001</v>
      </c>
      <c r="G68" s="39">
        <v>1215521.041</v>
      </c>
      <c r="H68" s="39">
        <v>1399722.3049999999</v>
      </c>
      <c r="I68" s="39">
        <v>1631488.7370000002</v>
      </c>
      <c r="J68" s="39">
        <v>1877015.2389999998</v>
      </c>
      <c r="K68" s="39">
        <v>2119873.398</v>
      </c>
      <c r="L68" s="39">
        <v>2361464.4159999997</v>
      </c>
      <c r="M68" s="39">
        <v>2589655.469</v>
      </c>
      <c r="N68" s="39">
        <v>2802261.8929999997</v>
      </c>
      <c r="O68" s="39">
        <v>2998511.3470000001</v>
      </c>
      <c r="P68" s="39">
        <v>3176508.5789999999</v>
      </c>
      <c r="Q68" s="39">
        <v>3335589.4009999991</v>
      </c>
      <c r="R68" s="40">
        <v>3479058.5589999999</v>
      </c>
      <c r="S68" s="39">
        <v>1925570.2889999996</v>
      </c>
      <c r="T68" s="39">
        <v>2047835.6499999997</v>
      </c>
      <c r="U68" s="39">
        <v>2181748.0940000005</v>
      </c>
      <c r="V68" s="39">
        <v>2273785.2120000003</v>
      </c>
      <c r="W68" s="39">
        <v>2330648.3200000003</v>
      </c>
      <c r="X68" s="39">
        <v>2332853.9249999993</v>
      </c>
      <c r="Y68" s="39">
        <v>2317409.9729999993</v>
      </c>
      <c r="Z68" s="39">
        <v>2300024.2029999997</v>
      </c>
      <c r="AA68" s="39">
        <v>2261989.7750000008</v>
      </c>
      <c r="AB68" s="39">
        <v>2210254.3860000004</v>
      </c>
      <c r="AC68" s="39">
        <v>2144324.469000001</v>
      </c>
      <c r="AD68" s="39">
        <v>2065968.4780000001</v>
      </c>
      <c r="AE68" s="39">
        <v>1977910.5170000009</v>
      </c>
      <c r="AF68" s="39">
        <v>1882968.9049999993</v>
      </c>
      <c r="AG68" s="40">
        <v>1777868.9400000009</v>
      </c>
      <c r="AH68" s="39">
        <v>2642488.9689999996</v>
      </c>
      <c r="AI68" s="39">
        <v>2915953.4439999997</v>
      </c>
      <c r="AJ68" s="39">
        <v>3221341.7190000005</v>
      </c>
      <c r="AK68" s="39">
        <v>3489306.2530000005</v>
      </c>
      <c r="AL68" s="39">
        <v>3730370.625</v>
      </c>
      <c r="AM68" s="39">
        <v>3964342.6619999995</v>
      </c>
      <c r="AN68" s="39">
        <v>4194425.2119999994</v>
      </c>
      <c r="AO68" s="39">
        <v>4419897.6009999998</v>
      </c>
      <c r="AP68" s="39">
        <v>4623454.1910000006</v>
      </c>
      <c r="AQ68" s="39">
        <v>4799909.8550000004</v>
      </c>
      <c r="AR68" s="39">
        <v>4946586.3620000007</v>
      </c>
      <c r="AS68" s="39">
        <v>5064479.8250000002</v>
      </c>
      <c r="AT68" s="39">
        <v>5154419.0960000008</v>
      </c>
      <c r="AU68" s="39">
        <v>5218558.3059999999</v>
      </c>
      <c r="AV68" s="40">
        <v>5256927.4990000008</v>
      </c>
      <c r="AW68" s="42">
        <v>27.13043227087924</v>
      </c>
      <c r="AX68" s="42">
        <v>29.771318735773345</v>
      </c>
      <c r="AY68" s="42">
        <v>32.272069084391354</v>
      </c>
      <c r="AZ68" s="42">
        <v>34.835607793237749</v>
      </c>
      <c r="BA68" s="42">
        <v>37.522338815864977</v>
      </c>
      <c r="BB68" s="42">
        <v>41.154079657103068</v>
      </c>
      <c r="BC68" s="42">
        <v>44.750237377697708</v>
      </c>
      <c r="BD68" s="42">
        <v>47.962047752427104</v>
      </c>
      <c r="BE68" s="42">
        <v>51.07576107484352</v>
      </c>
      <c r="BF68" s="42">
        <v>53.952168837137457</v>
      </c>
      <c r="BG68" s="42">
        <v>56.650418853032832</v>
      </c>
      <c r="BH68" s="42">
        <v>59.206699416558536</v>
      </c>
      <c r="BI68" s="42">
        <v>61.626897616165422</v>
      </c>
      <c r="BJ68" s="42">
        <v>63.917833344219424</v>
      </c>
      <c r="BK68" s="42">
        <v>66.180455402167979</v>
      </c>
      <c r="BL68" t="e">
        <f>COUNTIF(#REF!, WUP!A68)</f>
        <v>#REF!</v>
      </c>
    </row>
    <row r="69" spans="1:64" hidden="1">
      <c r="A69" s="37" t="s">
        <v>120</v>
      </c>
      <c r="B69" s="140"/>
      <c r="C69" s="140"/>
      <c r="D69" s="39">
        <v>327914.22199999995</v>
      </c>
      <c r="E69" s="39">
        <v>393153.60400000005</v>
      </c>
      <c r="F69" s="39">
        <v>470664.82699999993</v>
      </c>
      <c r="G69" s="39">
        <v>553186.09300000011</v>
      </c>
      <c r="H69" s="39">
        <v>635753.11300000001</v>
      </c>
      <c r="I69" s="39">
        <v>751471.1320000001</v>
      </c>
      <c r="J69" s="39">
        <v>868193.19000000006</v>
      </c>
      <c r="K69" s="39">
        <v>977010.12699999998</v>
      </c>
      <c r="L69" s="39">
        <v>1078434.915</v>
      </c>
      <c r="M69" s="39">
        <v>1160856.7280000001</v>
      </c>
      <c r="N69" s="39">
        <v>1222479.2330000002</v>
      </c>
      <c r="O69" s="39">
        <v>1263838.1399999999</v>
      </c>
      <c r="P69" s="39">
        <v>1286455.2230000002</v>
      </c>
      <c r="Q69" s="39">
        <v>1293158.1169999996</v>
      </c>
      <c r="R69" s="40">
        <v>1290701.4550000001</v>
      </c>
      <c r="S69" s="39">
        <v>863873.58600000001</v>
      </c>
      <c r="T69" s="39">
        <v>885962.8069999998</v>
      </c>
      <c r="U69" s="39">
        <v>918133.35600000026</v>
      </c>
      <c r="V69" s="39">
        <v>910342.62499999988</v>
      </c>
      <c r="W69" s="39">
        <v>876624.48199999996</v>
      </c>
      <c r="X69" s="39">
        <v>803540.44099999988</v>
      </c>
      <c r="Y69" s="39">
        <v>727635.48499999952</v>
      </c>
      <c r="Z69" s="39">
        <v>658140.23800000001</v>
      </c>
      <c r="AA69" s="39">
        <v>585183.67200000025</v>
      </c>
      <c r="AB69" s="39">
        <v>516776.38099999982</v>
      </c>
      <c r="AC69" s="39">
        <v>456173.62100000028</v>
      </c>
      <c r="AD69" s="39">
        <v>404657.59300000011</v>
      </c>
      <c r="AE69" s="39">
        <v>362346.67099999986</v>
      </c>
      <c r="AF69" s="39">
        <v>328073.38399999985</v>
      </c>
      <c r="AG69" s="40">
        <v>295789.82899999991</v>
      </c>
      <c r="AH69" s="39">
        <v>1191787.808</v>
      </c>
      <c r="AI69" s="39">
        <v>1279116.4109999998</v>
      </c>
      <c r="AJ69" s="39">
        <v>1388798.1830000002</v>
      </c>
      <c r="AK69" s="39">
        <v>1463528.7180000003</v>
      </c>
      <c r="AL69" s="39">
        <v>1512377.595</v>
      </c>
      <c r="AM69" s="39">
        <v>1555011.5729999996</v>
      </c>
      <c r="AN69" s="39">
        <v>1595828.6749999996</v>
      </c>
      <c r="AO69" s="39">
        <v>1635150.365</v>
      </c>
      <c r="AP69" s="39">
        <v>1663618.5870000003</v>
      </c>
      <c r="AQ69" s="39">
        <v>1677633.1089999999</v>
      </c>
      <c r="AR69" s="39">
        <v>1678652.8540000005</v>
      </c>
      <c r="AS69" s="39">
        <v>1668495.733</v>
      </c>
      <c r="AT69" s="39">
        <v>1648801.8940000001</v>
      </c>
      <c r="AU69" s="39">
        <v>1621231.5009999995</v>
      </c>
      <c r="AV69" s="40">
        <v>1586491.284</v>
      </c>
      <c r="AW69" s="42">
        <v>27.514480329370844</v>
      </c>
      <c r="AX69" s="42">
        <v>30.736342729950334</v>
      </c>
      <c r="AY69" s="42">
        <v>33.890080845533468</v>
      </c>
      <c r="AZ69" s="42">
        <v>37.79810305027442</v>
      </c>
      <c r="BA69" s="42">
        <v>42.036665651609312</v>
      </c>
      <c r="BB69" s="42">
        <v>48.32575815176908</v>
      </c>
      <c r="BC69" s="42">
        <v>54.40390961767875</v>
      </c>
      <c r="BD69" s="42">
        <v>59.750476036495883</v>
      </c>
      <c r="BE69" s="42">
        <v>64.824649317289683</v>
      </c>
      <c r="BF69" s="42">
        <v>69.196102638434525</v>
      </c>
      <c r="BG69" s="42">
        <v>72.825017399338947</v>
      </c>
      <c r="BH69" s="42">
        <v>75.74716045138365</v>
      </c>
      <c r="BI69" s="42">
        <v>78.023638114525369</v>
      </c>
      <c r="BJ69" s="42">
        <v>79.763939708941052</v>
      </c>
      <c r="BK69" s="42">
        <v>81.355723035916796</v>
      </c>
      <c r="BL69" t="e">
        <f>COUNTIF(#REF!, WUP!A69)</f>
        <v>#REF!</v>
      </c>
    </row>
    <row r="70" spans="1:64" hidden="1">
      <c r="A70" s="38" t="s">
        <v>121</v>
      </c>
      <c r="B70" s="141"/>
      <c r="C70" s="141"/>
      <c r="D70" s="39">
        <v>192392.09400000001</v>
      </c>
      <c r="E70" s="39">
        <v>244946.24100000001</v>
      </c>
      <c r="F70" s="39">
        <v>310022.147</v>
      </c>
      <c r="G70" s="39">
        <v>383901.71100000001</v>
      </c>
      <c r="H70" s="39">
        <v>460377.04800000001</v>
      </c>
      <c r="I70" s="39">
        <v>561983.32299999997</v>
      </c>
      <c r="J70" s="39">
        <v>669353.55700000003</v>
      </c>
      <c r="K70" s="39">
        <v>775352.91799999995</v>
      </c>
      <c r="L70" s="39">
        <v>875075.91899999999</v>
      </c>
      <c r="M70" s="39">
        <v>956553.85400000005</v>
      </c>
      <c r="N70" s="39">
        <v>1017847.4449999999</v>
      </c>
      <c r="O70" s="39">
        <v>1059618.6259999999</v>
      </c>
      <c r="P70" s="39">
        <v>1083464.0349999999</v>
      </c>
      <c r="Q70" s="39">
        <v>1092037.409</v>
      </c>
      <c r="R70" s="40">
        <v>1091948.003</v>
      </c>
      <c r="S70" s="39">
        <v>801485.21600000001</v>
      </c>
      <c r="T70" s="39">
        <v>825917.14800000004</v>
      </c>
      <c r="U70" s="39">
        <v>862423.05299999996</v>
      </c>
      <c r="V70" s="39">
        <v>856038.29299999995</v>
      </c>
      <c r="W70" s="39">
        <v>822821.92200000002</v>
      </c>
      <c r="X70" s="39">
        <v>759640.16700000002</v>
      </c>
      <c r="Y70" s="39">
        <v>690401.54500000004</v>
      </c>
      <c r="Z70" s="39">
        <v>621675.63500000001</v>
      </c>
      <c r="AA70" s="39">
        <v>549472.34699999995</v>
      </c>
      <c r="AB70" s="39">
        <v>482281.84299999999</v>
      </c>
      <c r="AC70" s="39">
        <v>423334.36800000002</v>
      </c>
      <c r="AD70" s="39">
        <v>373890.26199999999</v>
      </c>
      <c r="AE70" s="39">
        <v>334008.77899999998</v>
      </c>
      <c r="AF70" s="39">
        <v>302323.61599999998</v>
      </c>
      <c r="AG70" s="40">
        <v>272508.71999999997</v>
      </c>
      <c r="AH70" s="39">
        <v>993877.31</v>
      </c>
      <c r="AI70" s="39">
        <v>1070863.389</v>
      </c>
      <c r="AJ70" s="39">
        <v>1172445.2</v>
      </c>
      <c r="AK70" s="39">
        <v>1239940.004</v>
      </c>
      <c r="AL70" s="39">
        <v>1283198.97</v>
      </c>
      <c r="AM70" s="39">
        <v>1321623.49</v>
      </c>
      <c r="AN70" s="39">
        <v>1359755.102</v>
      </c>
      <c r="AO70" s="39">
        <v>1397028.5530000001</v>
      </c>
      <c r="AP70" s="39">
        <v>1424548.2660000001</v>
      </c>
      <c r="AQ70" s="39">
        <v>1438835.6969999999</v>
      </c>
      <c r="AR70" s="39">
        <v>1441181.8130000001</v>
      </c>
      <c r="AS70" s="39">
        <v>1433508.888</v>
      </c>
      <c r="AT70" s="39">
        <v>1417472.814</v>
      </c>
      <c r="AU70" s="39">
        <v>1394361.0249999999</v>
      </c>
      <c r="AV70" s="40">
        <v>1364456.723</v>
      </c>
      <c r="AW70" s="42">
        <v>19.358000000000001</v>
      </c>
      <c r="AX70" s="42">
        <v>22.873999999999999</v>
      </c>
      <c r="AY70" s="42">
        <v>26.442</v>
      </c>
      <c r="AZ70" s="42">
        <v>30.960999999999999</v>
      </c>
      <c r="BA70" s="42">
        <v>35.877000000000002</v>
      </c>
      <c r="BB70" s="42">
        <v>42.521999999999998</v>
      </c>
      <c r="BC70" s="42">
        <v>49.225999999999999</v>
      </c>
      <c r="BD70" s="42">
        <v>55.5</v>
      </c>
      <c r="BE70" s="42">
        <v>61.427999999999997</v>
      </c>
      <c r="BF70" s="42">
        <v>66.480999999999995</v>
      </c>
      <c r="BG70" s="42">
        <v>70.626000000000005</v>
      </c>
      <c r="BH70" s="42">
        <v>73.918000000000006</v>
      </c>
      <c r="BI70" s="42">
        <v>76.436000000000007</v>
      </c>
      <c r="BJ70" s="42">
        <v>78.317999999999998</v>
      </c>
      <c r="BK70" s="42">
        <v>80.028000000000006</v>
      </c>
      <c r="BL70" t="e">
        <f>COUNTIF(#REF!, WUP!A70)</f>
        <v>#REF!</v>
      </c>
    </row>
    <row r="71" spans="1:64" hidden="1">
      <c r="A71" s="38" t="s">
        <v>122</v>
      </c>
      <c r="B71" s="141"/>
      <c r="C71" s="141"/>
      <c r="D71" s="39">
        <v>4496.5879999999997</v>
      </c>
      <c r="E71" s="39">
        <v>4959.7209999999995</v>
      </c>
      <c r="F71" s="39">
        <v>5753.5230000000001</v>
      </c>
      <c r="G71" s="39">
        <v>6140.1009999999997</v>
      </c>
      <c r="H71" s="39">
        <v>6663.6540000000005</v>
      </c>
      <c r="I71" s="39">
        <v>6827.7610000000004</v>
      </c>
      <c r="J71" s="39">
        <v>7025.2209999999995</v>
      </c>
      <c r="K71" s="39">
        <v>7245.701</v>
      </c>
      <c r="L71" s="39">
        <v>7547.652</v>
      </c>
      <c r="M71" s="39">
        <v>7768.51</v>
      </c>
      <c r="N71" s="39">
        <v>7987.2489999999998</v>
      </c>
      <c r="O71" s="39">
        <v>8126.741</v>
      </c>
      <c r="P71" s="39">
        <v>8199.0640000000003</v>
      </c>
      <c r="Q71" s="39">
        <v>8233.7919999999995</v>
      </c>
      <c r="R71" s="40">
        <v>8253.1409999999996</v>
      </c>
      <c r="S71" s="39">
        <v>418.87900000000002</v>
      </c>
      <c r="T71" s="39">
        <v>377.90100000000001</v>
      </c>
      <c r="U71" s="39">
        <v>27.936</v>
      </c>
      <c r="V71" s="39">
        <v>0</v>
      </c>
      <c r="W71" s="39">
        <v>0</v>
      </c>
      <c r="X71" s="39">
        <v>0</v>
      </c>
      <c r="Y71" s="39">
        <v>0</v>
      </c>
      <c r="Z71" s="39">
        <v>0</v>
      </c>
      <c r="AA71" s="39">
        <v>0</v>
      </c>
      <c r="AB71" s="39">
        <v>0</v>
      </c>
      <c r="AC71" s="39">
        <v>0</v>
      </c>
      <c r="AD71" s="39">
        <v>0</v>
      </c>
      <c r="AE71" s="39">
        <v>0</v>
      </c>
      <c r="AF71" s="39">
        <v>0</v>
      </c>
      <c r="AG71" s="40">
        <v>0</v>
      </c>
      <c r="AH71" s="39">
        <v>4915.4669999999996</v>
      </c>
      <c r="AI71" s="39">
        <v>5337.6220000000003</v>
      </c>
      <c r="AJ71" s="39">
        <v>5781.4589999999998</v>
      </c>
      <c r="AK71" s="39">
        <v>6140.1009999999997</v>
      </c>
      <c r="AL71" s="39">
        <v>6663.6540000000005</v>
      </c>
      <c r="AM71" s="39">
        <v>6827.7610000000004</v>
      </c>
      <c r="AN71" s="39">
        <v>7025.2209999999995</v>
      </c>
      <c r="AO71" s="39">
        <v>7245.701</v>
      </c>
      <c r="AP71" s="39">
        <v>7547.652</v>
      </c>
      <c r="AQ71" s="39">
        <v>7768.51</v>
      </c>
      <c r="AR71" s="39">
        <v>7987.2489999999998</v>
      </c>
      <c r="AS71" s="39">
        <v>8126.741</v>
      </c>
      <c r="AT71" s="39">
        <v>8199.0640000000003</v>
      </c>
      <c r="AU71" s="39">
        <v>8233.7919999999995</v>
      </c>
      <c r="AV71" s="40">
        <v>8253.1409999999996</v>
      </c>
      <c r="AW71" s="42">
        <v>91.477999999999994</v>
      </c>
      <c r="AX71" s="42">
        <v>92.92</v>
      </c>
      <c r="AY71" s="42">
        <v>99.516999999999996</v>
      </c>
      <c r="AZ71" s="42">
        <v>100</v>
      </c>
      <c r="BA71" s="42">
        <v>100</v>
      </c>
      <c r="BB71" s="42">
        <v>100</v>
      </c>
      <c r="BC71" s="42">
        <v>100</v>
      </c>
      <c r="BD71" s="42">
        <v>100</v>
      </c>
      <c r="BE71" s="42">
        <v>100</v>
      </c>
      <c r="BF71" s="42">
        <v>100</v>
      </c>
      <c r="BG71" s="42">
        <v>100</v>
      </c>
      <c r="BH71" s="42">
        <v>100</v>
      </c>
      <c r="BI71" s="42">
        <v>100</v>
      </c>
      <c r="BJ71" s="42">
        <v>100</v>
      </c>
      <c r="BK71" s="42">
        <v>100</v>
      </c>
      <c r="BL71" t="e">
        <f>COUNTIF(#REF!, WUP!A71)</f>
        <v>#REF!</v>
      </c>
    </row>
    <row r="72" spans="1:64" hidden="1">
      <c r="A72" s="38" t="s">
        <v>123</v>
      </c>
      <c r="B72" s="141"/>
      <c r="C72" s="141"/>
      <c r="D72" s="39">
        <v>234.59200000000001</v>
      </c>
      <c r="E72" s="39">
        <v>281.81299999999999</v>
      </c>
      <c r="F72" s="39">
        <v>343.11900000000003</v>
      </c>
      <c r="G72" s="39">
        <v>385.339</v>
      </c>
      <c r="H72" s="39">
        <v>427.97899999999998</v>
      </c>
      <c r="I72" s="39">
        <v>482.55900000000003</v>
      </c>
      <c r="J72" s="39">
        <v>536.96900000000005</v>
      </c>
      <c r="K72" s="39">
        <v>600.94200000000001</v>
      </c>
      <c r="L72" s="39">
        <v>651.875</v>
      </c>
      <c r="M72" s="39">
        <v>701.38099999999997</v>
      </c>
      <c r="N72" s="39">
        <v>745.90800000000002</v>
      </c>
      <c r="O72" s="39">
        <v>783.87699999999995</v>
      </c>
      <c r="P72" s="39">
        <v>816.67499999999995</v>
      </c>
      <c r="Q72" s="39">
        <v>846.71100000000001</v>
      </c>
      <c r="R72" s="40">
        <v>875.54300000000001</v>
      </c>
      <c r="S72" s="39">
        <v>3.5259999999999998</v>
      </c>
      <c r="T72" s="39">
        <v>1.768</v>
      </c>
      <c r="U72" s="39">
        <v>0.81599999999999995</v>
      </c>
      <c r="V72" s="39">
        <v>0.34699999999999998</v>
      </c>
      <c r="W72" s="39">
        <v>0</v>
      </c>
      <c r="X72" s="39">
        <v>0</v>
      </c>
      <c r="Y72" s="39">
        <v>0</v>
      </c>
      <c r="Z72" s="39">
        <v>0</v>
      </c>
      <c r="AA72" s="39">
        <v>0</v>
      </c>
      <c r="AB72" s="39">
        <v>0</v>
      </c>
      <c r="AC72" s="39">
        <v>0</v>
      </c>
      <c r="AD72" s="39">
        <v>0</v>
      </c>
      <c r="AE72" s="39">
        <v>0</v>
      </c>
      <c r="AF72" s="39">
        <v>0</v>
      </c>
      <c r="AG72" s="40">
        <v>0</v>
      </c>
      <c r="AH72" s="39">
        <v>238.11799999999999</v>
      </c>
      <c r="AI72" s="39">
        <v>283.58100000000002</v>
      </c>
      <c r="AJ72" s="39">
        <v>343.935</v>
      </c>
      <c r="AK72" s="39">
        <v>385.68599999999998</v>
      </c>
      <c r="AL72" s="39">
        <v>427.97899999999998</v>
      </c>
      <c r="AM72" s="39">
        <v>482.55900000000003</v>
      </c>
      <c r="AN72" s="39">
        <v>536.96900000000005</v>
      </c>
      <c r="AO72" s="39">
        <v>600.94200000000001</v>
      </c>
      <c r="AP72" s="39">
        <v>651.875</v>
      </c>
      <c r="AQ72" s="39">
        <v>701.38099999999997</v>
      </c>
      <c r="AR72" s="39">
        <v>745.90800000000002</v>
      </c>
      <c r="AS72" s="39">
        <v>783.87699999999995</v>
      </c>
      <c r="AT72" s="39">
        <v>816.67499999999995</v>
      </c>
      <c r="AU72" s="39">
        <v>846.71100000000001</v>
      </c>
      <c r="AV72" s="40">
        <v>875.54300000000001</v>
      </c>
      <c r="AW72" s="42">
        <v>98.519000000000005</v>
      </c>
      <c r="AX72" s="42">
        <v>99.376999999999995</v>
      </c>
      <c r="AY72" s="42">
        <v>99.763000000000005</v>
      </c>
      <c r="AZ72" s="42">
        <v>99.91</v>
      </c>
      <c r="BA72" s="42">
        <v>100</v>
      </c>
      <c r="BB72" s="42">
        <v>100</v>
      </c>
      <c r="BC72" s="42">
        <v>100</v>
      </c>
      <c r="BD72" s="42">
        <v>100</v>
      </c>
      <c r="BE72" s="42">
        <v>100</v>
      </c>
      <c r="BF72" s="42">
        <v>100</v>
      </c>
      <c r="BG72" s="42">
        <v>100</v>
      </c>
      <c r="BH72" s="42">
        <v>100</v>
      </c>
      <c r="BI72" s="42">
        <v>100</v>
      </c>
      <c r="BJ72" s="42">
        <v>100</v>
      </c>
      <c r="BK72" s="42">
        <v>100</v>
      </c>
      <c r="BL72" t="e">
        <f>COUNTIF(#REF!, WUP!A72)</f>
        <v>#REF!</v>
      </c>
    </row>
    <row r="73" spans="1:64" hidden="1">
      <c r="A73" s="38" t="s">
        <v>124</v>
      </c>
      <c r="B73" s="141"/>
      <c r="C73" s="141"/>
      <c r="D73" s="39">
        <v>8631.5490000000009</v>
      </c>
      <c r="E73" s="39">
        <v>11043.737999999999</v>
      </c>
      <c r="F73" s="39">
        <v>13457.894</v>
      </c>
      <c r="G73" s="39">
        <v>14516.272999999999</v>
      </c>
      <c r="H73" s="39">
        <v>15258.841</v>
      </c>
      <c r="I73" s="39">
        <v>16339.968999999999</v>
      </c>
      <c r="J73" s="39">
        <v>17254.387999999999</v>
      </c>
      <c r="K73" s="39">
        <v>18064.348000000002</v>
      </c>
      <c r="L73" s="39">
        <v>18802.313999999998</v>
      </c>
      <c r="M73" s="39">
        <v>19421.267</v>
      </c>
      <c r="N73" s="39">
        <v>19901.735000000001</v>
      </c>
      <c r="O73" s="39">
        <v>20210.296999999999</v>
      </c>
      <c r="P73" s="39">
        <v>20291.254000000001</v>
      </c>
      <c r="Q73" s="39">
        <v>20170.794999999998</v>
      </c>
      <c r="R73" s="40">
        <v>19917.085999999999</v>
      </c>
      <c r="S73" s="39">
        <v>9085.8230000000003</v>
      </c>
      <c r="T73" s="39">
        <v>8086.3549999999996</v>
      </c>
      <c r="U73" s="39">
        <v>6853.8040000000001</v>
      </c>
      <c r="V73" s="39">
        <v>6712.2389999999996</v>
      </c>
      <c r="W73" s="39">
        <v>6581.3940000000002</v>
      </c>
      <c r="X73" s="39">
        <v>6262.9170000000004</v>
      </c>
      <c r="Y73" s="39">
        <v>5848.018</v>
      </c>
      <c r="Z73" s="39">
        <v>5421.4070000000002</v>
      </c>
      <c r="AA73" s="39">
        <v>5015.5910000000003</v>
      </c>
      <c r="AB73" s="39">
        <v>4623.9709999999995</v>
      </c>
      <c r="AC73" s="39">
        <v>4248.973</v>
      </c>
      <c r="AD73" s="39">
        <v>3890.2370000000001</v>
      </c>
      <c r="AE73" s="39">
        <v>3539.08</v>
      </c>
      <c r="AF73" s="39">
        <v>3188.498</v>
      </c>
      <c r="AG73" s="40">
        <v>2853.451</v>
      </c>
      <c r="AH73" s="39">
        <v>17717.371999999999</v>
      </c>
      <c r="AI73" s="39">
        <v>19130.093000000001</v>
      </c>
      <c r="AJ73" s="39">
        <v>20311.698</v>
      </c>
      <c r="AK73" s="39">
        <v>21228.511999999999</v>
      </c>
      <c r="AL73" s="39">
        <v>21840.235000000001</v>
      </c>
      <c r="AM73" s="39">
        <v>22602.885999999999</v>
      </c>
      <c r="AN73" s="39">
        <v>23102.405999999999</v>
      </c>
      <c r="AO73" s="39">
        <v>23485.755000000001</v>
      </c>
      <c r="AP73" s="39">
        <v>23817.904999999999</v>
      </c>
      <c r="AQ73" s="39">
        <v>24045.238000000001</v>
      </c>
      <c r="AR73" s="39">
        <v>24150.707999999999</v>
      </c>
      <c r="AS73" s="39">
        <v>24100.534</v>
      </c>
      <c r="AT73" s="39">
        <v>23830.333999999999</v>
      </c>
      <c r="AU73" s="39">
        <v>23359.293000000001</v>
      </c>
      <c r="AV73" s="40">
        <v>22770.537</v>
      </c>
      <c r="AW73" s="42">
        <v>48.718000000000004</v>
      </c>
      <c r="AX73" s="42">
        <v>57.73</v>
      </c>
      <c r="AY73" s="42">
        <v>66.257000000000005</v>
      </c>
      <c r="AZ73" s="42">
        <v>68.381</v>
      </c>
      <c r="BA73" s="42">
        <v>69.866</v>
      </c>
      <c r="BB73" s="42">
        <v>72.292000000000002</v>
      </c>
      <c r="BC73" s="42">
        <v>74.686999999999998</v>
      </c>
      <c r="BD73" s="42">
        <v>76.915999999999997</v>
      </c>
      <c r="BE73" s="42">
        <v>78.941999999999993</v>
      </c>
      <c r="BF73" s="42">
        <v>80.77</v>
      </c>
      <c r="BG73" s="42">
        <v>82.406000000000006</v>
      </c>
      <c r="BH73" s="42">
        <v>83.858000000000004</v>
      </c>
      <c r="BI73" s="42">
        <v>85.149000000000001</v>
      </c>
      <c r="BJ73" s="42">
        <v>86.35</v>
      </c>
      <c r="BK73" s="42">
        <v>87.468999999999994</v>
      </c>
      <c r="BL73" t="e">
        <f>COUNTIF(#REF!, WUP!A73)</f>
        <v>#REF!</v>
      </c>
    </row>
    <row r="74" spans="1:64" hidden="1">
      <c r="A74" s="38" t="s">
        <v>125</v>
      </c>
      <c r="B74" s="141"/>
      <c r="C74" s="141"/>
      <c r="D74" s="39">
        <v>9941.6479999999992</v>
      </c>
      <c r="E74" s="39">
        <v>10881.505999999999</v>
      </c>
      <c r="F74" s="39">
        <v>11847.86</v>
      </c>
      <c r="G74" s="39">
        <v>12902.762000000001</v>
      </c>
      <c r="H74" s="39">
        <v>13622.723</v>
      </c>
      <c r="I74" s="39">
        <v>14295.919</v>
      </c>
      <c r="J74" s="39">
        <v>14847.550999999999</v>
      </c>
      <c r="K74" s="39">
        <v>15468.816000000001</v>
      </c>
      <c r="L74" s="39">
        <v>16119.904</v>
      </c>
      <c r="M74" s="39">
        <v>16815.724999999999</v>
      </c>
      <c r="N74" s="39">
        <v>17530.948</v>
      </c>
      <c r="O74" s="39">
        <v>18220.46</v>
      </c>
      <c r="P74" s="39">
        <v>18860.423999999999</v>
      </c>
      <c r="Q74" s="39">
        <v>19422.437000000002</v>
      </c>
      <c r="R74" s="40">
        <v>19885.471000000001</v>
      </c>
      <c r="S74" s="39">
        <v>7530.4920000000002</v>
      </c>
      <c r="T74" s="39">
        <v>7995.732</v>
      </c>
      <c r="U74" s="39">
        <v>8445.1939999999995</v>
      </c>
      <c r="V74" s="39">
        <v>8959.5370000000003</v>
      </c>
      <c r="W74" s="39">
        <v>9306.3520000000008</v>
      </c>
      <c r="X74" s="39">
        <v>9608.2479999999996</v>
      </c>
      <c r="Y74" s="39">
        <v>9744.0480000000007</v>
      </c>
      <c r="Z74" s="39">
        <v>9775.1010000000006</v>
      </c>
      <c r="AA74" s="39">
        <v>9720.9590000000007</v>
      </c>
      <c r="AB74" s="39">
        <v>9535.152</v>
      </c>
      <c r="AC74" s="39">
        <v>9212.9470000000001</v>
      </c>
      <c r="AD74" s="39">
        <v>8751.5390000000007</v>
      </c>
      <c r="AE74" s="39">
        <v>8174.1040000000003</v>
      </c>
      <c r="AF74" s="39">
        <v>7544.8280000000004</v>
      </c>
      <c r="AG74" s="40">
        <v>6923.2089999999998</v>
      </c>
      <c r="AH74" s="39">
        <v>17472.14</v>
      </c>
      <c r="AI74" s="39">
        <v>18877.238000000001</v>
      </c>
      <c r="AJ74" s="39">
        <v>20293.054</v>
      </c>
      <c r="AK74" s="39">
        <v>21862.298999999999</v>
      </c>
      <c r="AL74" s="39">
        <v>22929.075000000001</v>
      </c>
      <c r="AM74" s="39">
        <v>23904.167000000001</v>
      </c>
      <c r="AN74" s="39">
        <v>24591.598999999998</v>
      </c>
      <c r="AO74" s="39">
        <v>25243.917000000001</v>
      </c>
      <c r="AP74" s="39">
        <v>25840.863000000001</v>
      </c>
      <c r="AQ74" s="39">
        <v>26350.877</v>
      </c>
      <c r="AR74" s="39">
        <v>26743.895</v>
      </c>
      <c r="AS74" s="39">
        <v>26971.999</v>
      </c>
      <c r="AT74" s="39">
        <v>27034.527999999998</v>
      </c>
      <c r="AU74" s="39">
        <v>26967.264999999999</v>
      </c>
      <c r="AV74" s="40">
        <v>26808.68</v>
      </c>
      <c r="AW74" s="42">
        <v>56.9</v>
      </c>
      <c r="AX74" s="42">
        <v>57.643999999999998</v>
      </c>
      <c r="AY74" s="42">
        <v>58.384</v>
      </c>
      <c r="AZ74" s="42">
        <v>59.018000000000001</v>
      </c>
      <c r="BA74" s="42">
        <v>59.411999999999999</v>
      </c>
      <c r="BB74" s="42">
        <v>59.805</v>
      </c>
      <c r="BC74" s="42">
        <v>60.377000000000002</v>
      </c>
      <c r="BD74" s="42">
        <v>61.277000000000001</v>
      </c>
      <c r="BE74" s="42">
        <v>62.381</v>
      </c>
      <c r="BF74" s="42">
        <v>63.814999999999998</v>
      </c>
      <c r="BG74" s="42">
        <v>65.551000000000002</v>
      </c>
      <c r="BH74" s="42">
        <v>67.552999999999997</v>
      </c>
      <c r="BI74" s="42">
        <v>69.763999999999996</v>
      </c>
      <c r="BJ74" s="42">
        <v>72.022000000000006</v>
      </c>
      <c r="BK74" s="42">
        <v>74.174999999999997</v>
      </c>
      <c r="BL74" t="e">
        <f>COUNTIF(#REF!, WUP!A74)</f>
        <v>#REF!</v>
      </c>
    </row>
    <row r="75" spans="1:64" hidden="1">
      <c r="A75" s="38" t="s">
        <v>126</v>
      </c>
      <c r="B75" s="141"/>
      <c r="C75" s="141"/>
      <c r="D75" s="39">
        <v>89755.553</v>
      </c>
      <c r="E75" s="39">
        <v>93507.944000000003</v>
      </c>
      <c r="F75" s="39">
        <v>96298.506999999998</v>
      </c>
      <c r="G75" s="39">
        <v>98593.178</v>
      </c>
      <c r="H75" s="39">
        <v>100303.716</v>
      </c>
      <c r="I75" s="39">
        <v>110340.709</v>
      </c>
      <c r="J75" s="39">
        <v>116741.034</v>
      </c>
      <c r="K75" s="39">
        <v>116944.428</v>
      </c>
      <c r="L75" s="39">
        <v>116099.67200000001</v>
      </c>
      <c r="M75" s="39">
        <v>114645.58900000001</v>
      </c>
      <c r="N75" s="39">
        <v>112710.068</v>
      </c>
      <c r="O75" s="39">
        <v>110450.118</v>
      </c>
      <c r="P75" s="39">
        <v>107981.84299999999</v>
      </c>
      <c r="Q75" s="39">
        <v>105471.93799999999</v>
      </c>
      <c r="R75" s="40">
        <v>103038.909</v>
      </c>
      <c r="S75" s="39">
        <v>28071.802</v>
      </c>
      <c r="T75" s="39">
        <v>28386.094000000001</v>
      </c>
      <c r="U75" s="39">
        <v>28217.054</v>
      </c>
      <c r="V75" s="39">
        <v>27782.288</v>
      </c>
      <c r="W75" s="39">
        <v>27230.218000000001</v>
      </c>
      <c r="X75" s="39">
        <v>17995.058000000001</v>
      </c>
      <c r="Y75" s="39">
        <v>11810.839</v>
      </c>
      <c r="Z75" s="39">
        <v>11030.53</v>
      </c>
      <c r="AA75" s="39">
        <v>10395.975</v>
      </c>
      <c r="AB75" s="39">
        <v>9664.2189999999991</v>
      </c>
      <c r="AC75" s="39">
        <v>8870.4369999999999</v>
      </c>
      <c r="AD75" s="39">
        <v>8049.6719999999996</v>
      </c>
      <c r="AE75" s="39">
        <v>7230.2240000000002</v>
      </c>
      <c r="AF75" s="39">
        <v>6451.3</v>
      </c>
      <c r="AG75" s="40">
        <v>5755.5370000000003</v>
      </c>
      <c r="AH75" s="39">
        <v>117827.355</v>
      </c>
      <c r="AI75" s="39">
        <v>121894.038</v>
      </c>
      <c r="AJ75" s="39">
        <v>124515.561</v>
      </c>
      <c r="AK75" s="39">
        <v>126375.466</v>
      </c>
      <c r="AL75" s="39">
        <v>127533.93399999999</v>
      </c>
      <c r="AM75" s="39">
        <v>128335.76700000001</v>
      </c>
      <c r="AN75" s="39">
        <v>128551.87300000001</v>
      </c>
      <c r="AO75" s="39">
        <v>127974.958</v>
      </c>
      <c r="AP75" s="39">
        <v>126495.647</v>
      </c>
      <c r="AQ75" s="39">
        <v>124309.808</v>
      </c>
      <c r="AR75" s="39">
        <v>121580.505</v>
      </c>
      <c r="AS75" s="39">
        <v>118499.79</v>
      </c>
      <c r="AT75" s="39">
        <v>115212.067</v>
      </c>
      <c r="AU75" s="39">
        <v>111923.238</v>
      </c>
      <c r="AV75" s="40">
        <v>108794.446</v>
      </c>
      <c r="AW75" s="42">
        <v>76.174999999999997</v>
      </c>
      <c r="AX75" s="42">
        <v>76.712000000000003</v>
      </c>
      <c r="AY75" s="42">
        <v>77.338999999999999</v>
      </c>
      <c r="AZ75" s="42">
        <v>78.016000000000005</v>
      </c>
      <c r="BA75" s="42">
        <v>78.649000000000001</v>
      </c>
      <c r="BB75" s="42">
        <v>85.977999999999994</v>
      </c>
      <c r="BC75" s="42">
        <v>90.811999999999998</v>
      </c>
      <c r="BD75" s="42">
        <v>91.381</v>
      </c>
      <c r="BE75" s="42">
        <v>91.781999999999996</v>
      </c>
      <c r="BF75" s="42">
        <v>92.225999999999999</v>
      </c>
      <c r="BG75" s="42">
        <v>92.703999999999994</v>
      </c>
      <c r="BH75" s="42">
        <v>93.206999999999994</v>
      </c>
      <c r="BI75" s="42">
        <v>93.724000000000004</v>
      </c>
      <c r="BJ75" s="42">
        <v>94.236000000000004</v>
      </c>
      <c r="BK75" s="42">
        <v>94.71</v>
      </c>
      <c r="BL75" t="e">
        <f>COUNTIF(#REF!, WUP!A75)</f>
        <v>#REF!</v>
      </c>
    </row>
    <row r="76" spans="1:64" hidden="1">
      <c r="A76" s="38" t="s">
        <v>127</v>
      </c>
      <c r="B76" s="141"/>
      <c r="C76" s="141"/>
      <c r="D76" s="39">
        <v>880.00699999999995</v>
      </c>
      <c r="E76" s="39">
        <v>1057.81</v>
      </c>
      <c r="F76" s="39">
        <v>1245.674</v>
      </c>
      <c r="G76" s="39">
        <v>1305.4100000000001</v>
      </c>
      <c r="H76" s="39">
        <v>1369.7249999999999</v>
      </c>
      <c r="I76" s="39">
        <v>1578.8820000000001</v>
      </c>
      <c r="J76" s="39">
        <v>1832.856</v>
      </c>
      <c r="K76" s="39">
        <v>2031.123</v>
      </c>
      <c r="L76" s="39">
        <v>2203.4690000000001</v>
      </c>
      <c r="M76" s="39">
        <v>2362.9340000000002</v>
      </c>
      <c r="N76" s="39">
        <v>2514.4450000000002</v>
      </c>
      <c r="O76" s="39">
        <v>2666.4</v>
      </c>
      <c r="P76" s="39">
        <v>2827.31</v>
      </c>
      <c r="Q76" s="39">
        <v>2998.4119999999998</v>
      </c>
      <c r="R76" s="40">
        <v>3167.2689999999998</v>
      </c>
      <c r="S76" s="39">
        <v>809.61500000000001</v>
      </c>
      <c r="T76" s="39">
        <v>864.07100000000003</v>
      </c>
      <c r="U76" s="39">
        <v>938.471</v>
      </c>
      <c r="V76" s="39">
        <v>992.62900000000002</v>
      </c>
      <c r="W76" s="39">
        <v>1027.711</v>
      </c>
      <c r="X76" s="39">
        <v>947.56399999999996</v>
      </c>
      <c r="Y76" s="39">
        <v>879.79399999999998</v>
      </c>
      <c r="Z76" s="39">
        <v>945.75400000000002</v>
      </c>
      <c r="AA76" s="39">
        <v>1005.9349999999999</v>
      </c>
      <c r="AB76" s="39">
        <v>1039.3240000000001</v>
      </c>
      <c r="AC76" s="39">
        <v>1046.5139999999999</v>
      </c>
      <c r="AD76" s="39">
        <v>1031.6579999999999</v>
      </c>
      <c r="AE76" s="39">
        <v>999.69399999999996</v>
      </c>
      <c r="AF76" s="39">
        <v>955.58100000000002</v>
      </c>
      <c r="AG76" s="40">
        <v>908.11300000000006</v>
      </c>
      <c r="AH76" s="39">
        <v>1689.6220000000001</v>
      </c>
      <c r="AI76" s="39">
        <v>1921.8810000000001</v>
      </c>
      <c r="AJ76" s="39">
        <v>2184.145</v>
      </c>
      <c r="AK76" s="39">
        <v>2298.0390000000002</v>
      </c>
      <c r="AL76" s="39">
        <v>2397.4360000000001</v>
      </c>
      <c r="AM76" s="39">
        <v>2526.4459999999999</v>
      </c>
      <c r="AN76" s="39">
        <v>2712.65</v>
      </c>
      <c r="AO76" s="39">
        <v>2976.877</v>
      </c>
      <c r="AP76" s="39">
        <v>3209.404</v>
      </c>
      <c r="AQ76" s="39">
        <v>3402.2579999999998</v>
      </c>
      <c r="AR76" s="39">
        <v>3560.9589999999998</v>
      </c>
      <c r="AS76" s="39">
        <v>3698.058</v>
      </c>
      <c r="AT76" s="39">
        <v>3827.0039999999999</v>
      </c>
      <c r="AU76" s="39">
        <v>3953.9929999999999</v>
      </c>
      <c r="AV76" s="40">
        <v>4075.3820000000001</v>
      </c>
      <c r="AW76" s="42">
        <v>52.082999999999998</v>
      </c>
      <c r="AX76" s="42">
        <v>55.04</v>
      </c>
      <c r="AY76" s="42">
        <v>57.033000000000001</v>
      </c>
      <c r="AZ76" s="42">
        <v>56.805</v>
      </c>
      <c r="BA76" s="42">
        <v>57.133000000000003</v>
      </c>
      <c r="BB76" s="42">
        <v>62.494</v>
      </c>
      <c r="BC76" s="42">
        <v>67.566999999999993</v>
      </c>
      <c r="BD76" s="42">
        <v>68.23</v>
      </c>
      <c r="BE76" s="42">
        <v>68.656999999999996</v>
      </c>
      <c r="BF76" s="42">
        <v>69.451999999999998</v>
      </c>
      <c r="BG76" s="42">
        <v>70.611000000000004</v>
      </c>
      <c r="BH76" s="42">
        <v>72.102999999999994</v>
      </c>
      <c r="BI76" s="42">
        <v>73.878</v>
      </c>
      <c r="BJ76" s="42">
        <v>75.831999999999994</v>
      </c>
      <c r="BK76" s="42">
        <v>77.716999999999999</v>
      </c>
      <c r="BL76" t="e">
        <f>COUNTIF(#REF!, WUP!A76)</f>
        <v>#REF!</v>
      </c>
    </row>
    <row r="77" spans="1:64" hidden="1">
      <c r="A77" s="38" t="s">
        <v>128</v>
      </c>
      <c r="B77" s="141"/>
      <c r="C77" s="141"/>
      <c r="D77" s="39">
        <v>21582.190999999999</v>
      </c>
      <c r="E77" s="39">
        <v>26474.830999999998</v>
      </c>
      <c r="F77" s="39">
        <v>31696.102999999999</v>
      </c>
      <c r="G77" s="39">
        <v>35441.319000000003</v>
      </c>
      <c r="H77" s="39">
        <v>37729.427000000003</v>
      </c>
      <c r="I77" s="39">
        <v>39622.01</v>
      </c>
      <c r="J77" s="39">
        <v>40601.614000000001</v>
      </c>
      <c r="K77" s="39">
        <v>41301.851000000002</v>
      </c>
      <c r="L77" s="39">
        <v>41934.11</v>
      </c>
      <c r="M77" s="39">
        <v>42587.468000000001</v>
      </c>
      <c r="N77" s="39">
        <v>43241.434999999998</v>
      </c>
      <c r="O77" s="39">
        <v>43761.620999999999</v>
      </c>
      <c r="P77" s="39">
        <v>44014.618000000002</v>
      </c>
      <c r="Q77" s="39">
        <v>43976.623</v>
      </c>
      <c r="R77" s="40">
        <v>43616.033000000003</v>
      </c>
      <c r="S77" s="39">
        <v>16468.233</v>
      </c>
      <c r="T77" s="39">
        <v>14333.737999999999</v>
      </c>
      <c r="U77" s="39">
        <v>11227.028</v>
      </c>
      <c r="V77" s="39">
        <v>9857.2919999999995</v>
      </c>
      <c r="W77" s="39">
        <v>9656.8850000000002</v>
      </c>
      <c r="X77" s="39">
        <v>9086.4869999999992</v>
      </c>
      <c r="Y77" s="39">
        <v>8951.241</v>
      </c>
      <c r="Z77" s="39">
        <v>9291.8109999999997</v>
      </c>
      <c r="AA77" s="39">
        <v>9572.8649999999998</v>
      </c>
      <c r="AB77" s="39">
        <v>9631.8719999999994</v>
      </c>
      <c r="AC77" s="39">
        <v>9460.3819999999996</v>
      </c>
      <c r="AD77" s="39">
        <v>9044.2250000000004</v>
      </c>
      <c r="AE77" s="39">
        <v>8394.7900000000009</v>
      </c>
      <c r="AF77" s="39">
        <v>7609.5609999999997</v>
      </c>
      <c r="AG77" s="40">
        <v>6840.799</v>
      </c>
      <c r="AH77" s="39">
        <v>38050.423999999999</v>
      </c>
      <c r="AI77" s="39">
        <v>40808.569000000003</v>
      </c>
      <c r="AJ77" s="39">
        <v>42923.131000000001</v>
      </c>
      <c r="AK77" s="39">
        <v>45298.610999999997</v>
      </c>
      <c r="AL77" s="39">
        <v>47386.311999999998</v>
      </c>
      <c r="AM77" s="39">
        <v>48708.497000000003</v>
      </c>
      <c r="AN77" s="39">
        <v>49552.855000000003</v>
      </c>
      <c r="AO77" s="39">
        <v>50593.661999999997</v>
      </c>
      <c r="AP77" s="39">
        <v>51506.974999999999</v>
      </c>
      <c r="AQ77" s="39">
        <v>52219.34</v>
      </c>
      <c r="AR77" s="39">
        <v>52701.817000000003</v>
      </c>
      <c r="AS77" s="39">
        <v>52805.845999999998</v>
      </c>
      <c r="AT77" s="39">
        <v>52409.408000000003</v>
      </c>
      <c r="AU77" s="39">
        <v>51586.184000000001</v>
      </c>
      <c r="AV77" s="40">
        <v>50456.832000000002</v>
      </c>
      <c r="AW77" s="42">
        <v>56.72</v>
      </c>
      <c r="AX77" s="42">
        <v>64.876000000000005</v>
      </c>
      <c r="AY77" s="42">
        <v>73.843999999999994</v>
      </c>
      <c r="AZ77" s="42">
        <v>78.239000000000004</v>
      </c>
      <c r="BA77" s="42">
        <v>79.620999999999995</v>
      </c>
      <c r="BB77" s="42">
        <v>81.344999999999999</v>
      </c>
      <c r="BC77" s="42">
        <v>81.936000000000007</v>
      </c>
      <c r="BD77" s="42">
        <v>81.634</v>
      </c>
      <c r="BE77" s="42">
        <v>81.414000000000001</v>
      </c>
      <c r="BF77" s="42">
        <v>81.555000000000007</v>
      </c>
      <c r="BG77" s="42">
        <v>82.049000000000007</v>
      </c>
      <c r="BH77" s="42">
        <v>82.873000000000005</v>
      </c>
      <c r="BI77" s="42">
        <v>83.981999999999999</v>
      </c>
      <c r="BJ77" s="42">
        <v>85.248999999999995</v>
      </c>
      <c r="BK77" s="42">
        <v>86.441999999999993</v>
      </c>
      <c r="BL77" t="e">
        <f>COUNTIF(#REF!, WUP!A77)</f>
        <v>#REF!</v>
      </c>
    </row>
    <row r="78" spans="1:64" hidden="1">
      <c r="A78" s="37" t="s">
        <v>716</v>
      </c>
      <c r="B78" s="140"/>
      <c r="C78" s="140"/>
      <c r="D78" s="39">
        <v>238727.31399999998</v>
      </c>
      <c r="E78" s="39">
        <v>286311.12899999996</v>
      </c>
      <c r="F78" s="39">
        <v>338298.38300000009</v>
      </c>
      <c r="G78" s="39">
        <v>390642.45199999999</v>
      </c>
      <c r="H78" s="39">
        <v>447089.21600000007</v>
      </c>
      <c r="I78" s="39">
        <v>513758.86400000006</v>
      </c>
      <c r="J78" s="39">
        <v>585186.57199999993</v>
      </c>
      <c r="K78" s="39">
        <v>661807.51600000006</v>
      </c>
      <c r="L78" s="39">
        <v>745069.35699999996</v>
      </c>
      <c r="M78" s="39">
        <v>835323.45799999998</v>
      </c>
      <c r="N78" s="39">
        <v>931437.45499999984</v>
      </c>
      <c r="O78" s="39">
        <v>1032412.5079999999</v>
      </c>
      <c r="P78" s="39">
        <v>1135828.754</v>
      </c>
      <c r="Q78" s="39">
        <v>1238939.1809999999</v>
      </c>
      <c r="R78" s="40">
        <v>1338658.6779999998</v>
      </c>
      <c r="S78" s="39">
        <v>741256.20799999998</v>
      </c>
      <c r="T78" s="39">
        <v>819133.86399999983</v>
      </c>
      <c r="U78" s="39">
        <v>901360.571</v>
      </c>
      <c r="V78" s="39">
        <v>982900.87000000011</v>
      </c>
      <c r="W78" s="39">
        <v>1061227.82</v>
      </c>
      <c r="X78" s="39">
        <v>1128071.3449999997</v>
      </c>
      <c r="Y78" s="39">
        <v>1183344.1700000002</v>
      </c>
      <c r="Z78" s="39">
        <v>1230205.9599999997</v>
      </c>
      <c r="AA78" s="39">
        <v>1264367.6719999998</v>
      </c>
      <c r="AB78" s="39">
        <v>1283408.5380000002</v>
      </c>
      <c r="AC78" s="39">
        <v>1284984.2649999999</v>
      </c>
      <c r="AD78" s="39">
        <v>1268855.5979999998</v>
      </c>
      <c r="AE78" s="39">
        <v>1236818.7220000003</v>
      </c>
      <c r="AF78" s="39">
        <v>1192159.4249999998</v>
      </c>
      <c r="AG78" s="40">
        <v>1137569.2420000006</v>
      </c>
      <c r="AH78" s="39">
        <v>979983.522</v>
      </c>
      <c r="AI78" s="39">
        <v>1105444.9929999998</v>
      </c>
      <c r="AJ78" s="39">
        <v>1239658.9540000001</v>
      </c>
      <c r="AK78" s="39">
        <v>1373543.3220000002</v>
      </c>
      <c r="AL78" s="39">
        <v>1508317.0360000001</v>
      </c>
      <c r="AM78" s="39">
        <v>1641830.2089999998</v>
      </c>
      <c r="AN78" s="39">
        <v>1768530.7420000001</v>
      </c>
      <c r="AO78" s="39">
        <v>1892013.4759999998</v>
      </c>
      <c r="AP78" s="39">
        <v>2009437.0289999999</v>
      </c>
      <c r="AQ78" s="39">
        <v>2118731.9960000003</v>
      </c>
      <c r="AR78" s="39">
        <v>2216421.7199999997</v>
      </c>
      <c r="AS78" s="39">
        <v>2301268.1059999997</v>
      </c>
      <c r="AT78" s="39">
        <v>2372647.4760000003</v>
      </c>
      <c r="AU78" s="39">
        <v>2431098.6059999997</v>
      </c>
      <c r="AV78" s="40">
        <v>2476227.9200000004</v>
      </c>
      <c r="AW78" s="42">
        <v>24.360339601710159</v>
      </c>
      <c r="AX78" s="42">
        <v>25.900079227189554</v>
      </c>
      <c r="AY78" s="42">
        <v>27.289633322811461</v>
      </c>
      <c r="AZ78" s="42">
        <v>28.440490062678919</v>
      </c>
      <c r="BA78" s="42">
        <v>29.64159426228214</v>
      </c>
      <c r="BB78" s="42">
        <v>31.291838899280489</v>
      </c>
      <c r="BC78" s="42">
        <v>33.088854951892031</v>
      </c>
      <c r="BD78" s="42">
        <v>34.979006460311282</v>
      </c>
      <c r="BE78" s="42">
        <v>37.07851235182946</v>
      </c>
      <c r="BF78" s="42">
        <v>39.425630970647781</v>
      </c>
      <c r="BG78" s="42">
        <v>42.024378600657272</v>
      </c>
      <c r="BH78" s="42">
        <v>44.862765242703972</v>
      </c>
      <c r="BI78" s="42">
        <v>47.871787338373224</v>
      </c>
      <c r="BJ78" s="42">
        <v>50.962111447979666</v>
      </c>
      <c r="BK78" s="42">
        <v>54.060398365914544</v>
      </c>
      <c r="BL78" t="e">
        <f>COUNTIF(#REF!, WUP!A78)</f>
        <v>#REF!</v>
      </c>
    </row>
    <row r="79" spans="1:64" hidden="1">
      <c r="A79" s="37" t="s">
        <v>104</v>
      </c>
      <c r="B79" s="140"/>
      <c r="C79" s="140"/>
      <c r="D79" s="39">
        <v>18659.188000000002</v>
      </c>
      <c r="E79" s="39">
        <v>20749.768</v>
      </c>
      <c r="F79" s="39">
        <v>22756.131000000001</v>
      </c>
      <c r="G79" s="39">
        <v>24174.510999999999</v>
      </c>
      <c r="H79" s="39">
        <v>25366.413999999997</v>
      </c>
      <c r="I79" s="39">
        <v>27488.773999999998</v>
      </c>
      <c r="J79" s="39">
        <v>30303.556</v>
      </c>
      <c r="K79" s="39">
        <v>33056.520000000004</v>
      </c>
      <c r="L79" s="39">
        <v>35681.394</v>
      </c>
      <c r="M79" s="39">
        <v>38431.899999999994</v>
      </c>
      <c r="N79" s="39">
        <v>41413.683000000005</v>
      </c>
      <c r="O79" s="39">
        <v>44820.320999999996</v>
      </c>
      <c r="P79" s="39">
        <v>48722.481</v>
      </c>
      <c r="Q79" s="39">
        <v>52952.012000000002</v>
      </c>
      <c r="R79" s="40">
        <v>57086.385000000002</v>
      </c>
      <c r="S79" s="39">
        <v>22579.646999999997</v>
      </c>
      <c r="T79" s="39">
        <v>24922.882000000005</v>
      </c>
      <c r="U79" s="39">
        <v>27587.173999999999</v>
      </c>
      <c r="V79" s="39">
        <v>29262.347999999994</v>
      </c>
      <c r="W79" s="39">
        <v>30192.923000000003</v>
      </c>
      <c r="X79" s="39">
        <v>31249.064000000002</v>
      </c>
      <c r="Y79" s="39">
        <v>32852.891000000003</v>
      </c>
      <c r="Z79" s="39">
        <v>35648.485000000008</v>
      </c>
      <c r="AA79" s="39">
        <v>38139.728999999992</v>
      </c>
      <c r="AB79" s="39">
        <v>39790.949000000008</v>
      </c>
      <c r="AC79" s="39">
        <v>40559.018999999986</v>
      </c>
      <c r="AD79" s="39">
        <v>40586.010000000009</v>
      </c>
      <c r="AE79" s="39">
        <v>39988.57699999999</v>
      </c>
      <c r="AF79" s="39">
        <v>38847.556000000004</v>
      </c>
      <c r="AG79" s="40">
        <v>37344.973999999995</v>
      </c>
      <c r="AH79" s="39">
        <v>41238.834999999999</v>
      </c>
      <c r="AI79" s="39">
        <v>45672.65</v>
      </c>
      <c r="AJ79" s="39">
        <v>50343.305</v>
      </c>
      <c r="AK79" s="39">
        <v>53436.858999999997</v>
      </c>
      <c r="AL79" s="39">
        <v>55559.337</v>
      </c>
      <c r="AM79" s="39">
        <v>58737.838000000003</v>
      </c>
      <c r="AN79" s="39">
        <v>63156.447</v>
      </c>
      <c r="AO79" s="39">
        <v>68705.005000000005</v>
      </c>
      <c r="AP79" s="39">
        <v>73821.122999999992</v>
      </c>
      <c r="AQ79" s="39">
        <v>78222.849000000002</v>
      </c>
      <c r="AR79" s="39">
        <v>81972.70199999999</v>
      </c>
      <c r="AS79" s="39">
        <v>85406.331000000006</v>
      </c>
      <c r="AT79" s="39">
        <v>88711.05799999999</v>
      </c>
      <c r="AU79" s="39">
        <v>91799.567999999999</v>
      </c>
      <c r="AV79" s="40">
        <v>94431.358999999997</v>
      </c>
      <c r="AW79" s="42">
        <v>45.246641909258592</v>
      </c>
      <c r="AX79" s="42">
        <v>45.431495654401473</v>
      </c>
      <c r="AY79" s="42">
        <v>45.201901225992216</v>
      </c>
      <c r="AZ79" s="42">
        <v>45.239393655229634</v>
      </c>
      <c r="BA79" s="42">
        <v>45.656437548921794</v>
      </c>
      <c r="BB79" s="42">
        <v>46.799090562373095</v>
      </c>
      <c r="BC79" s="42">
        <v>47.981730194543722</v>
      </c>
      <c r="BD79" s="42">
        <v>48.11370001355796</v>
      </c>
      <c r="BE79" s="42">
        <v>48.334937955360019</v>
      </c>
      <c r="BF79" s="42">
        <v>49.131296662436817</v>
      </c>
      <c r="BG79" s="42">
        <v>50.521310130779895</v>
      </c>
      <c r="BH79" s="42">
        <v>52.478921029870719</v>
      </c>
      <c r="BI79" s="42">
        <v>54.92266927985461</v>
      </c>
      <c r="BJ79" s="42">
        <v>57.682201728879591</v>
      </c>
      <c r="BK79" s="42">
        <v>60.452783486892315</v>
      </c>
      <c r="BL79" t="e">
        <f>COUNTIF(#REF!, WUP!A79)</f>
        <v>#REF!</v>
      </c>
    </row>
    <row r="80" spans="1:64" hidden="1">
      <c r="A80" s="38" t="s">
        <v>105</v>
      </c>
      <c r="B80" s="141"/>
      <c r="C80" s="141"/>
      <c r="D80" s="39">
        <v>8070.3010000000004</v>
      </c>
      <c r="E80" s="39">
        <v>8843.7049999999999</v>
      </c>
      <c r="F80" s="39">
        <v>9306.5480000000007</v>
      </c>
      <c r="G80" s="39">
        <v>8966.9860000000008</v>
      </c>
      <c r="H80" s="39">
        <v>8446.9369999999999</v>
      </c>
      <c r="I80" s="39">
        <v>8775.2000000000007</v>
      </c>
      <c r="J80" s="39">
        <v>9319.1059999999998</v>
      </c>
      <c r="K80" s="39">
        <v>10151.168</v>
      </c>
      <c r="L80" s="39">
        <v>10828.880999999999</v>
      </c>
      <c r="M80" s="39">
        <v>11494.249</v>
      </c>
      <c r="N80" s="39">
        <v>12185.757</v>
      </c>
      <c r="O80" s="39">
        <v>12963.352000000001</v>
      </c>
      <c r="P80" s="39">
        <v>13864.117</v>
      </c>
      <c r="Q80" s="39">
        <v>14867.034</v>
      </c>
      <c r="R80" s="40">
        <v>15866.112999999999</v>
      </c>
      <c r="S80" s="39">
        <v>6835.5879999999997</v>
      </c>
      <c r="T80" s="39">
        <v>6945.732</v>
      </c>
      <c r="U80" s="39">
        <v>7233.71</v>
      </c>
      <c r="V80" s="39">
        <v>7067.97</v>
      </c>
      <c r="W80" s="39">
        <v>6610.4260000000004</v>
      </c>
      <c r="X80" s="39">
        <v>6766.2569999999996</v>
      </c>
      <c r="Y80" s="39">
        <v>7079.87</v>
      </c>
      <c r="Z80" s="39">
        <v>7598.48</v>
      </c>
      <c r="AA80" s="39">
        <v>7948.2579999999998</v>
      </c>
      <c r="AB80" s="39">
        <v>8116.009</v>
      </c>
      <c r="AC80" s="39">
        <v>8115.5649999999996</v>
      </c>
      <c r="AD80" s="39">
        <v>7987.0079999999998</v>
      </c>
      <c r="AE80" s="39">
        <v>7757.049</v>
      </c>
      <c r="AF80" s="39">
        <v>7442.9430000000002</v>
      </c>
      <c r="AG80" s="40">
        <v>7093.3190000000004</v>
      </c>
      <c r="AH80" s="39">
        <v>14905.888999999999</v>
      </c>
      <c r="AI80" s="39">
        <v>15789.437</v>
      </c>
      <c r="AJ80" s="39">
        <v>16540.258000000002</v>
      </c>
      <c r="AK80" s="39">
        <v>16034.956</v>
      </c>
      <c r="AL80" s="39">
        <v>15057.362999999999</v>
      </c>
      <c r="AM80" s="39">
        <v>15541.457</v>
      </c>
      <c r="AN80" s="39">
        <v>16398.975999999999</v>
      </c>
      <c r="AO80" s="39">
        <v>17749.648000000001</v>
      </c>
      <c r="AP80" s="39">
        <v>18777.138999999999</v>
      </c>
      <c r="AQ80" s="39">
        <v>19610.258000000002</v>
      </c>
      <c r="AR80" s="39">
        <v>20301.322</v>
      </c>
      <c r="AS80" s="39">
        <v>20950.36</v>
      </c>
      <c r="AT80" s="39">
        <v>21621.166000000001</v>
      </c>
      <c r="AU80" s="39">
        <v>22309.976999999999</v>
      </c>
      <c r="AV80" s="40">
        <v>22959.432000000001</v>
      </c>
      <c r="AW80" s="42">
        <v>54.142000000000003</v>
      </c>
      <c r="AX80" s="42">
        <v>56.01</v>
      </c>
      <c r="AY80" s="42">
        <v>56.265999999999998</v>
      </c>
      <c r="AZ80" s="42">
        <v>55.920999999999999</v>
      </c>
      <c r="BA80" s="42">
        <v>56.097999999999999</v>
      </c>
      <c r="BB80" s="42">
        <v>56.463000000000001</v>
      </c>
      <c r="BC80" s="42">
        <v>56.826999999999998</v>
      </c>
      <c r="BD80" s="42">
        <v>57.191000000000003</v>
      </c>
      <c r="BE80" s="42">
        <v>57.670999999999999</v>
      </c>
      <c r="BF80" s="42">
        <v>58.613</v>
      </c>
      <c r="BG80" s="42">
        <v>60.024000000000001</v>
      </c>
      <c r="BH80" s="42">
        <v>61.877000000000002</v>
      </c>
      <c r="BI80" s="42">
        <v>64.123000000000005</v>
      </c>
      <c r="BJ80" s="42">
        <v>66.638999999999996</v>
      </c>
      <c r="BK80" s="42">
        <v>69.105000000000004</v>
      </c>
      <c r="BL80" t="e">
        <f>COUNTIF(#REF!, WUP!A80)</f>
        <v>#REF!</v>
      </c>
    </row>
    <row r="81" spans="1:64" hidden="1">
      <c r="A81" s="38" t="s">
        <v>106</v>
      </c>
      <c r="B81" s="141"/>
      <c r="C81" s="141"/>
      <c r="D81" s="39">
        <v>1394.808</v>
      </c>
      <c r="E81" s="39">
        <v>1532.4169999999999</v>
      </c>
      <c r="F81" s="39">
        <v>1651.9580000000001</v>
      </c>
      <c r="G81" s="39">
        <v>1659.749</v>
      </c>
      <c r="H81" s="39">
        <v>1736.915</v>
      </c>
      <c r="I81" s="39">
        <v>1791.1079999999999</v>
      </c>
      <c r="J81" s="39">
        <v>1914.4190000000001</v>
      </c>
      <c r="K81" s="39">
        <v>2098.4920000000002</v>
      </c>
      <c r="L81" s="39">
        <v>2322.5569999999998</v>
      </c>
      <c r="M81" s="39">
        <v>2573.712</v>
      </c>
      <c r="N81" s="39">
        <v>2861.502</v>
      </c>
      <c r="O81" s="39">
        <v>3201.3919999999998</v>
      </c>
      <c r="P81" s="39">
        <v>3576.0360000000001</v>
      </c>
      <c r="Q81" s="39">
        <v>3961.8690000000001</v>
      </c>
      <c r="R81" s="40">
        <v>4346.0119999999997</v>
      </c>
      <c r="S81" s="39">
        <v>2216.1729999999998</v>
      </c>
      <c r="T81" s="39">
        <v>2460.6889999999999</v>
      </c>
      <c r="U81" s="39">
        <v>2720.9319999999998</v>
      </c>
      <c r="V81" s="39">
        <v>2906.3380000000002</v>
      </c>
      <c r="W81" s="39">
        <v>3183.8029999999999</v>
      </c>
      <c r="X81" s="39">
        <v>3284.2719999999999</v>
      </c>
      <c r="Y81" s="39">
        <v>3507.9180000000001</v>
      </c>
      <c r="Z81" s="39">
        <v>3766.9090000000001</v>
      </c>
      <c r="AA81" s="39">
        <v>3979.1610000000001</v>
      </c>
      <c r="AB81" s="39">
        <v>4101.3599999999997</v>
      </c>
      <c r="AC81" s="39">
        <v>4135.7820000000002</v>
      </c>
      <c r="AD81" s="39">
        <v>4098.8919999999998</v>
      </c>
      <c r="AE81" s="39">
        <v>4020.1419999999998</v>
      </c>
      <c r="AF81" s="39">
        <v>3910.674</v>
      </c>
      <c r="AG81" s="40">
        <v>3766.6410000000001</v>
      </c>
      <c r="AH81" s="39">
        <v>3610.9810000000002</v>
      </c>
      <c r="AI81" s="39">
        <v>3993.1060000000002</v>
      </c>
      <c r="AJ81" s="39">
        <v>4372.8900000000003</v>
      </c>
      <c r="AK81" s="39">
        <v>4566.0870000000004</v>
      </c>
      <c r="AL81" s="39">
        <v>4920.7179999999998</v>
      </c>
      <c r="AM81" s="39">
        <v>5075.38</v>
      </c>
      <c r="AN81" s="39">
        <v>5422.3370000000004</v>
      </c>
      <c r="AO81" s="39">
        <v>5865.4009999999998</v>
      </c>
      <c r="AP81" s="39">
        <v>6301.7179999999998</v>
      </c>
      <c r="AQ81" s="39">
        <v>6675.0720000000001</v>
      </c>
      <c r="AR81" s="39">
        <v>6997.2839999999997</v>
      </c>
      <c r="AS81" s="39">
        <v>7300.2839999999997</v>
      </c>
      <c r="AT81" s="39">
        <v>7596.1779999999999</v>
      </c>
      <c r="AU81" s="39">
        <v>7872.5429999999997</v>
      </c>
      <c r="AV81" s="40">
        <v>8112.6530000000002</v>
      </c>
      <c r="AW81" s="42">
        <v>38.627000000000002</v>
      </c>
      <c r="AX81" s="42">
        <v>38.377000000000002</v>
      </c>
      <c r="AY81" s="42">
        <v>37.777000000000001</v>
      </c>
      <c r="AZ81" s="42">
        <v>36.348999999999997</v>
      </c>
      <c r="BA81" s="42">
        <v>35.298000000000002</v>
      </c>
      <c r="BB81" s="42">
        <v>35.29</v>
      </c>
      <c r="BC81" s="42">
        <v>35.305999999999997</v>
      </c>
      <c r="BD81" s="42">
        <v>35.777000000000001</v>
      </c>
      <c r="BE81" s="42">
        <v>36.856000000000002</v>
      </c>
      <c r="BF81" s="42">
        <v>38.557000000000002</v>
      </c>
      <c r="BG81" s="42">
        <v>40.893999999999998</v>
      </c>
      <c r="BH81" s="42">
        <v>43.853000000000002</v>
      </c>
      <c r="BI81" s="42">
        <v>47.076999999999998</v>
      </c>
      <c r="BJ81" s="42">
        <v>50.325000000000003</v>
      </c>
      <c r="BK81" s="42">
        <v>53.570999999999998</v>
      </c>
      <c r="BL81" t="e">
        <f>COUNTIF(#REF!, WUP!A81)</f>
        <v>#REF!</v>
      </c>
    </row>
    <row r="82" spans="1:64" hidden="1">
      <c r="A82" s="38" t="s">
        <v>107</v>
      </c>
      <c r="B82" s="141"/>
      <c r="C82" s="141"/>
      <c r="D82" s="39">
        <v>1339.1410000000001</v>
      </c>
      <c r="E82" s="39">
        <v>1508.1489999999999</v>
      </c>
      <c r="F82" s="39">
        <v>1672.7190000000001</v>
      </c>
      <c r="G82" s="39">
        <v>1664.663</v>
      </c>
      <c r="H82" s="39">
        <v>1647.3520000000001</v>
      </c>
      <c r="I82" s="39">
        <v>1817.059</v>
      </c>
      <c r="J82" s="39">
        <v>2026.528</v>
      </c>
      <c r="K82" s="39">
        <v>2286.1010000000001</v>
      </c>
      <c r="L82" s="39">
        <v>2606.2730000000001</v>
      </c>
      <c r="M82" s="39">
        <v>2987.5149999999999</v>
      </c>
      <c r="N82" s="39">
        <v>3444.4189999999999</v>
      </c>
      <c r="O82" s="39">
        <v>4008.6529999999998</v>
      </c>
      <c r="P82" s="39">
        <v>4691.2089999999998</v>
      </c>
      <c r="Q82" s="39">
        <v>5445.232</v>
      </c>
      <c r="R82" s="40">
        <v>6242.8059999999996</v>
      </c>
      <c r="S82" s="39">
        <v>2566.2719999999999</v>
      </c>
      <c r="T82" s="39">
        <v>3029.64</v>
      </c>
      <c r="U82" s="39">
        <v>3611.009</v>
      </c>
      <c r="V82" s="39">
        <v>4100.049</v>
      </c>
      <c r="W82" s="39">
        <v>4568.8530000000001</v>
      </c>
      <c r="X82" s="39">
        <v>5037.1170000000002</v>
      </c>
      <c r="Y82" s="39">
        <v>5615.1019999999999</v>
      </c>
      <c r="Z82" s="39">
        <v>6262.55</v>
      </c>
      <c r="AA82" s="39">
        <v>6868.973</v>
      </c>
      <c r="AB82" s="39">
        <v>7372.8429999999998</v>
      </c>
      <c r="AC82" s="39">
        <v>7749.9920000000002</v>
      </c>
      <c r="AD82" s="39">
        <v>8014.268</v>
      </c>
      <c r="AE82" s="39">
        <v>8184.8639999999996</v>
      </c>
      <c r="AF82" s="39">
        <v>8282.5730000000003</v>
      </c>
      <c r="AG82" s="40">
        <v>8278.4850000000006</v>
      </c>
      <c r="AH82" s="39">
        <v>3905.413</v>
      </c>
      <c r="AI82" s="39">
        <v>4537.7889999999998</v>
      </c>
      <c r="AJ82" s="39">
        <v>5283.7280000000001</v>
      </c>
      <c r="AK82" s="39">
        <v>5764.7120000000004</v>
      </c>
      <c r="AL82" s="39">
        <v>6216.2049999999999</v>
      </c>
      <c r="AM82" s="39">
        <v>6854.1760000000004</v>
      </c>
      <c r="AN82" s="39">
        <v>7641.63</v>
      </c>
      <c r="AO82" s="39">
        <v>8548.6509999999998</v>
      </c>
      <c r="AP82" s="39">
        <v>9475.2459999999992</v>
      </c>
      <c r="AQ82" s="39">
        <v>10360.358</v>
      </c>
      <c r="AR82" s="39">
        <v>11194.411</v>
      </c>
      <c r="AS82" s="39">
        <v>12022.921</v>
      </c>
      <c r="AT82" s="39">
        <v>12876.073</v>
      </c>
      <c r="AU82" s="39">
        <v>13727.805</v>
      </c>
      <c r="AV82" s="40">
        <v>14521.290999999999</v>
      </c>
      <c r="AW82" s="42">
        <v>34.289000000000001</v>
      </c>
      <c r="AX82" s="42">
        <v>33.234999999999999</v>
      </c>
      <c r="AY82" s="42">
        <v>31.658000000000001</v>
      </c>
      <c r="AZ82" s="42">
        <v>28.876999999999999</v>
      </c>
      <c r="BA82" s="42">
        <v>26.501000000000001</v>
      </c>
      <c r="BB82" s="42">
        <v>26.51</v>
      </c>
      <c r="BC82" s="42">
        <v>26.52</v>
      </c>
      <c r="BD82" s="42">
        <v>26.742000000000001</v>
      </c>
      <c r="BE82" s="42">
        <v>27.506</v>
      </c>
      <c r="BF82" s="42">
        <v>28.835999999999999</v>
      </c>
      <c r="BG82" s="42">
        <v>30.768999999999998</v>
      </c>
      <c r="BH82" s="42">
        <v>33.341999999999999</v>
      </c>
      <c r="BI82" s="42">
        <v>36.433999999999997</v>
      </c>
      <c r="BJ82" s="42">
        <v>39.665999999999997</v>
      </c>
      <c r="BK82" s="42">
        <v>42.991</v>
      </c>
      <c r="BL82" t="e">
        <f>COUNTIF(#REF!, WUP!A82)</f>
        <v>#REF!</v>
      </c>
    </row>
    <row r="83" spans="1:64" hidden="1">
      <c r="A83" s="38" t="s">
        <v>108</v>
      </c>
      <c r="B83" s="141"/>
      <c r="C83" s="141"/>
      <c r="D83" s="39">
        <v>1354.3420000000001</v>
      </c>
      <c r="E83" s="39">
        <v>1491.4849999999999</v>
      </c>
      <c r="F83" s="39">
        <v>1660.5419999999999</v>
      </c>
      <c r="G83" s="39">
        <v>1884.8530000000001</v>
      </c>
      <c r="H83" s="39">
        <v>2073.509</v>
      </c>
      <c r="I83" s="39">
        <v>2237.1590000000001</v>
      </c>
      <c r="J83" s="39">
        <v>2466.8319999999999</v>
      </c>
      <c r="K83" s="39">
        <v>2800.2939999999999</v>
      </c>
      <c r="L83" s="39">
        <v>3167.3539999999998</v>
      </c>
      <c r="M83" s="39">
        <v>3540.511</v>
      </c>
      <c r="N83" s="39">
        <v>3916.855</v>
      </c>
      <c r="O83" s="39">
        <v>4297.4430000000002</v>
      </c>
      <c r="P83" s="39">
        <v>4684.9229999999998</v>
      </c>
      <c r="Q83" s="39">
        <v>5070.37</v>
      </c>
      <c r="R83" s="40">
        <v>5433.1869999999999</v>
      </c>
      <c r="S83" s="39">
        <v>1522.4659999999999</v>
      </c>
      <c r="T83" s="39">
        <v>1752.5329999999999</v>
      </c>
      <c r="U83" s="39">
        <v>2023.424</v>
      </c>
      <c r="V83" s="39">
        <v>2322.9870000000001</v>
      </c>
      <c r="W83" s="39">
        <v>2442.6219999999998</v>
      </c>
      <c r="X83" s="39">
        <v>2517.482</v>
      </c>
      <c r="Y83" s="39">
        <v>2620.3780000000002</v>
      </c>
      <c r="Z83" s="39">
        <v>2764.99</v>
      </c>
      <c r="AA83" s="39">
        <v>2863.8409999999999</v>
      </c>
      <c r="AB83" s="39">
        <v>2890.0329999999999</v>
      </c>
      <c r="AC83" s="39">
        <v>2850.5630000000001</v>
      </c>
      <c r="AD83" s="39">
        <v>2776.0610000000001</v>
      </c>
      <c r="AE83" s="39">
        <v>2686.2530000000002</v>
      </c>
      <c r="AF83" s="39">
        <v>2580.5360000000001</v>
      </c>
      <c r="AG83" s="40">
        <v>2454.4299999999998</v>
      </c>
      <c r="AH83" s="39">
        <v>2876.808</v>
      </c>
      <c r="AI83" s="39">
        <v>3244.018</v>
      </c>
      <c r="AJ83" s="39">
        <v>3683.9659999999999</v>
      </c>
      <c r="AK83" s="39">
        <v>4207.84</v>
      </c>
      <c r="AL83" s="39">
        <v>4516.1310000000003</v>
      </c>
      <c r="AM83" s="39">
        <v>4754.6409999999996</v>
      </c>
      <c r="AN83" s="39">
        <v>5087.21</v>
      </c>
      <c r="AO83" s="39">
        <v>5565.2839999999997</v>
      </c>
      <c r="AP83" s="39">
        <v>6031.1949999999997</v>
      </c>
      <c r="AQ83" s="39">
        <v>6430.5439999999999</v>
      </c>
      <c r="AR83" s="39">
        <v>6767.4179999999997</v>
      </c>
      <c r="AS83" s="39">
        <v>7073.5039999999999</v>
      </c>
      <c r="AT83" s="39">
        <v>7371.1760000000004</v>
      </c>
      <c r="AU83" s="39">
        <v>7650.9059999999999</v>
      </c>
      <c r="AV83" s="40">
        <v>7887.6170000000002</v>
      </c>
      <c r="AW83" s="42">
        <v>47.078000000000003</v>
      </c>
      <c r="AX83" s="42">
        <v>45.975999999999999</v>
      </c>
      <c r="AY83" s="42">
        <v>45.075000000000003</v>
      </c>
      <c r="AZ83" s="42">
        <v>44.793999999999997</v>
      </c>
      <c r="BA83" s="42">
        <v>45.912999999999997</v>
      </c>
      <c r="BB83" s="42">
        <v>47.052</v>
      </c>
      <c r="BC83" s="42">
        <v>48.491</v>
      </c>
      <c r="BD83" s="42">
        <v>50.317</v>
      </c>
      <c r="BE83" s="42">
        <v>52.515999999999998</v>
      </c>
      <c r="BF83" s="42">
        <v>55.058</v>
      </c>
      <c r="BG83" s="42">
        <v>57.878</v>
      </c>
      <c r="BH83" s="42">
        <v>60.753999999999998</v>
      </c>
      <c r="BI83" s="42">
        <v>63.557000000000002</v>
      </c>
      <c r="BJ83" s="42">
        <v>66.271000000000001</v>
      </c>
      <c r="BK83" s="42">
        <v>68.882000000000005</v>
      </c>
      <c r="BL83" t="e">
        <f>COUNTIF(#REF!, WUP!A83)</f>
        <v>#REF!</v>
      </c>
    </row>
    <row r="84" spans="1:64" hidden="1">
      <c r="A84" s="38" t="s">
        <v>109</v>
      </c>
      <c r="B84" s="141"/>
      <c r="C84" s="141"/>
      <c r="D84" s="39">
        <v>6500.5959999999995</v>
      </c>
      <c r="E84" s="39">
        <v>7374.0119999999997</v>
      </c>
      <c r="F84" s="39">
        <v>8464.3639999999996</v>
      </c>
      <c r="G84" s="39">
        <v>9998.26</v>
      </c>
      <c r="H84" s="39">
        <v>11461.700999999999</v>
      </c>
      <c r="I84" s="39">
        <v>12868.248</v>
      </c>
      <c r="J84" s="39">
        <v>14576.671</v>
      </c>
      <c r="K84" s="39">
        <v>15720.465</v>
      </c>
      <c r="L84" s="39">
        <v>16756.329000000002</v>
      </c>
      <c r="M84" s="39">
        <v>17835.913</v>
      </c>
      <c r="N84" s="39">
        <v>19005.150000000001</v>
      </c>
      <c r="O84" s="39">
        <v>20349.481</v>
      </c>
      <c r="P84" s="39">
        <v>21906.196</v>
      </c>
      <c r="Q84" s="39">
        <v>23607.507000000001</v>
      </c>
      <c r="R84" s="40">
        <v>25198.267</v>
      </c>
      <c r="S84" s="39">
        <v>9439.1479999999992</v>
      </c>
      <c r="T84" s="39">
        <v>10734.288</v>
      </c>
      <c r="U84" s="39">
        <v>11998.099</v>
      </c>
      <c r="V84" s="39">
        <v>12865.004000000001</v>
      </c>
      <c r="W84" s="39">
        <v>13387.218999999999</v>
      </c>
      <c r="X84" s="39">
        <v>13643.936</v>
      </c>
      <c r="Y84" s="39">
        <v>14029.623</v>
      </c>
      <c r="Z84" s="39">
        <v>15255.556</v>
      </c>
      <c r="AA84" s="39">
        <v>16479.495999999999</v>
      </c>
      <c r="AB84" s="39">
        <v>17310.704000000002</v>
      </c>
      <c r="AC84" s="39">
        <v>17707.116999999998</v>
      </c>
      <c r="AD84" s="39">
        <v>17709.780999999999</v>
      </c>
      <c r="AE84" s="39">
        <v>17340.269</v>
      </c>
      <c r="AF84" s="39">
        <v>16630.830000000002</v>
      </c>
      <c r="AG84" s="40">
        <v>15752.099</v>
      </c>
      <c r="AH84" s="39">
        <v>15939.744000000001</v>
      </c>
      <c r="AI84" s="39">
        <v>18108.3</v>
      </c>
      <c r="AJ84" s="39">
        <v>20462.463</v>
      </c>
      <c r="AK84" s="39">
        <v>22863.263999999999</v>
      </c>
      <c r="AL84" s="39">
        <v>24848.92</v>
      </c>
      <c r="AM84" s="39">
        <v>26512.184000000001</v>
      </c>
      <c r="AN84" s="39">
        <v>28606.294000000002</v>
      </c>
      <c r="AO84" s="39">
        <v>30976.021000000001</v>
      </c>
      <c r="AP84" s="39">
        <v>33235.824999999997</v>
      </c>
      <c r="AQ84" s="39">
        <v>35146.616999999998</v>
      </c>
      <c r="AR84" s="39">
        <v>36712.267</v>
      </c>
      <c r="AS84" s="39">
        <v>38059.262000000002</v>
      </c>
      <c r="AT84" s="39">
        <v>39246.464999999997</v>
      </c>
      <c r="AU84" s="39">
        <v>40238.337</v>
      </c>
      <c r="AV84" s="40">
        <v>40950.366000000002</v>
      </c>
      <c r="AW84" s="42">
        <v>40.781999999999996</v>
      </c>
      <c r="AX84" s="42">
        <v>40.722000000000001</v>
      </c>
      <c r="AY84" s="42">
        <v>41.365000000000002</v>
      </c>
      <c r="AZ84" s="42">
        <v>43.731000000000002</v>
      </c>
      <c r="BA84" s="42">
        <v>46.125999999999998</v>
      </c>
      <c r="BB84" s="42">
        <v>48.536999999999999</v>
      </c>
      <c r="BC84" s="42">
        <v>50.956000000000003</v>
      </c>
      <c r="BD84" s="42">
        <v>50.75</v>
      </c>
      <c r="BE84" s="42">
        <v>50.415999999999997</v>
      </c>
      <c r="BF84" s="42">
        <v>50.747</v>
      </c>
      <c r="BG84" s="42">
        <v>51.768000000000001</v>
      </c>
      <c r="BH84" s="42">
        <v>53.468000000000004</v>
      </c>
      <c r="BI84" s="42">
        <v>55.817</v>
      </c>
      <c r="BJ84" s="42">
        <v>58.668999999999997</v>
      </c>
      <c r="BK84" s="42">
        <v>61.533999999999999</v>
      </c>
      <c r="BL84" t="e">
        <f>COUNTIF(#REF!, WUP!A84)</f>
        <v>#REF!</v>
      </c>
    </row>
    <row r="85" spans="1:64" hidden="1">
      <c r="A85" s="37" t="s">
        <v>110</v>
      </c>
      <c r="B85" s="140"/>
      <c r="C85" s="140"/>
      <c r="D85" s="39">
        <v>220068.12599999999</v>
      </c>
      <c r="E85" s="39">
        <v>265561.36099999998</v>
      </c>
      <c r="F85" s="39">
        <v>315542.25200000009</v>
      </c>
      <c r="G85" s="39">
        <v>366467.94099999999</v>
      </c>
      <c r="H85" s="39">
        <v>421722.80200000008</v>
      </c>
      <c r="I85" s="39">
        <v>486270.09000000008</v>
      </c>
      <c r="J85" s="39">
        <v>554883.01599999995</v>
      </c>
      <c r="K85" s="39">
        <v>628750.99600000004</v>
      </c>
      <c r="L85" s="39">
        <v>709387.96299999999</v>
      </c>
      <c r="M85" s="39">
        <v>796891.55799999996</v>
      </c>
      <c r="N85" s="39">
        <v>890023.77199999988</v>
      </c>
      <c r="O85" s="39">
        <v>987592.18699999992</v>
      </c>
      <c r="P85" s="39">
        <v>1087106.273</v>
      </c>
      <c r="Q85" s="39">
        <v>1185987.1689999998</v>
      </c>
      <c r="R85" s="40">
        <v>1281572.2929999998</v>
      </c>
      <c r="S85" s="39">
        <v>718676.56099999999</v>
      </c>
      <c r="T85" s="39">
        <v>794210.98199999984</v>
      </c>
      <c r="U85" s="39">
        <v>873773.39700000011</v>
      </c>
      <c r="V85" s="39">
        <v>953638.52200000023</v>
      </c>
      <c r="W85" s="39">
        <v>1031034.8969999999</v>
      </c>
      <c r="X85" s="39">
        <v>1096822.281</v>
      </c>
      <c r="Y85" s="39">
        <v>1150491.2790000001</v>
      </c>
      <c r="Z85" s="39">
        <v>1194557.4749999999</v>
      </c>
      <c r="AA85" s="39">
        <v>1226227.943</v>
      </c>
      <c r="AB85" s="39">
        <v>1243617.5889999997</v>
      </c>
      <c r="AC85" s="39">
        <v>1244425.2459999998</v>
      </c>
      <c r="AD85" s="39">
        <v>1228269.588</v>
      </c>
      <c r="AE85" s="39">
        <v>1196830.145</v>
      </c>
      <c r="AF85" s="39">
        <v>1153311.8689999999</v>
      </c>
      <c r="AG85" s="40">
        <v>1100224.2680000004</v>
      </c>
      <c r="AH85" s="39">
        <v>938744.68700000003</v>
      </c>
      <c r="AI85" s="39">
        <v>1059772.3429999999</v>
      </c>
      <c r="AJ85" s="39">
        <v>1189315.6490000002</v>
      </c>
      <c r="AK85" s="39">
        <v>1320106.4630000002</v>
      </c>
      <c r="AL85" s="39">
        <v>1452757.699</v>
      </c>
      <c r="AM85" s="39">
        <v>1583092.3709999998</v>
      </c>
      <c r="AN85" s="39">
        <v>1705374.2950000002</v>
      </c>
      <c r="AO85" s="39">
        <v>1823308.4709999999</v>
      </c>
      <c r="AP85" s="39">
        <v>1935615.906</v>
      </c>
      <c r="AQ85" s="39">
        <v>2040509.1470000001</v>
      </c>
      <c r="AR85" s="39">
        <v>2134449.0179999997</v>
      </c>
      <c r="AS85" s="39">
        <v>2215861.7749999999</v>
      </c>
      <c r="AT85" s="39">
        <v>2283936.4180000001</v>
      </c>
      <c r="AU85" s="39">
        <v>2339299.0379999997</v>
      </c>
      <c r="AV85" s="40">
        <v>2381796.5610000002</v>
      </c>
      <c r="AW85" s="42">
        <v>23.442809216133544</v>
      </c>
      <c r="AX85" s="42">
        <v>25.0583403835818</v>
      </c>
      <c r="AY85" s="42">
        <v>26.531413444808717</v>
      </c>
      <c r="AZ85" s="42">
        <v>27.760483814857285</v>
      </c>
      <c r="BA85" s="42">
        <v>29.029121806774199</v>
      </c>
      <c r="BB85" s="42">
        <v>30.716469797200485</v>
      </c>
      <c r="BC85" s="42">
        <v>32.537315569190042</v>
      </c>
      <c r="BD85" s="42">
        <v>34.484071455838702</v>
      </c>
      <c r="BE85" s="42">
        <v>36.649211282106506</v>
      </c>
      <c r="BF85" s="42">
        <v>39.053564605265656</v>
      </c>
      <c r="BG85" s="42">
        <v>41.698057179831878</v>
      </c>
      <c r="BH85" s="42">
        <v>44.569214476385831</v>
      </c>
      <c r="BI85" s="42">
        <v>47.597921922535761</v>
      </c>
      <c r="BJ85" s="42">
        <v>50.698399380951663</v>
      </c>
      <c r="BK85" s="42">
        <v>53.806958746381348</v>
      </c>
      <c r="BL85" t="e">
        <f>COUNTIF(#REF!, WUP!A85)</f>
        <v>#REF!</v>
      </c>
    </row>
    <row r="86" spans="1:64" hidden="1">
      <c r="A86" s="38" t="s">
        <v>111</v>
      </c>
      <c r="B86" s="141"/>
      <c r="C86" s="141"/>
      <c r="D86" s="39">
        <v>2119.078</v>
      </c>
      <c r="E86" s="39">
        <v>2238.4679999999998</v>
      </c>
      <c r="F86" s="39">
        <v>2593.9470000000001</v>
      </c>
      <c r="G86" s="39">
        <v>3697.57</v>
      </c>
      <c r="H86" s="39">
        <v>4436.2820000000002</v>
      </c>
      <c r="I86" s="39">
        <v>5691.8360000000002</v>
      </c>
      <c r="J86" s="39">
        <v>6836.98</v>
      </c>
      <c r="K86" s="39">
        <v>8367.5709999999999</v>
      </c>
      <c r="L86" s="39">
        <v>9904.3369999999995</v>
      </c>
      <c r="M86" s="39">
        <v>11704.638000000001</v>
      </c>
      <c r="N86" s="39">
        <v>13817.897000000001</v>
      </c>
      <c r="O86" s="39">
        <v>16279.334000000001</v>
      </c>
      <c r="P86" s="39">
        <v>19103.636999999999</v>
      </c>
      <c r="Q86" s="39">
        <v>22228.097000000002</v>
      </c>
      <c r="R86" s="40">
        <v>25498.514999999999</v>
      </c>
      <c r="S86" s="39">
        <v>11129.291999999999</v>
      </c>
      <c r="T86" s="39">
        <v>9544.5820000000003</v>
      </c>
      <c r="U86" s="39">
        <v>9655.1669999999995</v>
      </c>
      <c r="V86" s="39">
        <v>13401.971</v>
      </c>
      <c r="W86" s="39">
        <v>15657.474</v>
      </c>
      <c r="X86" s="39">
        <v>19378.962</v>
      </c>
      <c r="Y86" s="39">
        <v>21966.187000000002</v>
      </c>
      <c r="Z86" s="39">
        <v>25368.922999999999</v>
      </c>
      <c r="AA86" s="39">
        <v>28150.603999999999</v>
      </c>
      <c r="AB86" s="39">
        <v>30683.761999999999</v>
      </c>
      <c r="AC86" s="39">
        <v>32881.648000000001</v>
      </c>
      <c r="AD86" s="39">
        <v>34628.216</v>
      </c>
      <c r="AE86" s="39">
        <v>35810.485000000001</v>
      </c>
      <c r="AF86" s="39">
        <v>36386.218000000001</v>
      </c>
      <c r="AG86" s="40">
        <v>36429.603000000003</v>
      </c>
      <c r="AH86" s="39">
        <v>13248.37</v>
      </c>
      <c r="AI86" s="39">
        <v>11783.05</v>
      </c>
      <c r="AJ86" s="39">
        <v>12249.114</v>
      </c>
      <c r="AK86" s="39">
        <v>17099.541000000001</v>
      </c>
      <c r="AL86" s="39">
        <v>20093.756000000001</v>
      </c>
      <c r="AM86" s="39">
        <v>25070.797999999999</v>
      </c>
      <c r="AN86" s="39">
        <v>28803.167000000001</v>
      </c>
      <c r="AO86" s="39">
        <v>33736.493999999999</v>
      </c>
      <c r="AP86" s="39">
        <v>38054.940999999999</v>
      </c>
      <c r="AQ86" s="39">
        <v>42388.4</v>
      </c>
      <c r="AR86" s="39">
        <v>46699.544999999998</v>
      </c>
      <c r="AS86" s="39">
        <v>50907.55</v>
      </c>
      <c r="AT86" s="39">
        <v>54914.122000000003</v>
      </c>
      <c r="AU86" s="39">
        <v>58614.315000000002</v>
      </c>
      <c r="AV86" s="40">
        <v>61928.118000000002</v>
      </c>
      <c r="AW86" s="42">
        <v>15.994999999999999</v>
      </c>
      <c r="AX86" s="42">
        <v>18.997</v>
      </c>
      <c r="AY86" s="42">
        <v>21.177</v>
      </c>
      <c r="AZ86" s="42">
        <v>21.623999999999999</v>
      </c>
      <c r="BA86" s="42">
        <v>22.077999999999999</v>
      </c>
      <c r="BB86" s="42">
        <v>22.702999999999999</v>
      </c>
      <c r="BC86" s="42">
        <v>23.736999999999998</v>
      </c>
      <c r="BD86" s="42">
        <v>24.803000000000001</v>
      </c>
      <c r="BE86" s="42">
        <v>26.026</v>
      </c>
      <c r="BF86" s="42">
        <v>27.613</v>
      </c>
      <c r="BG86" s="42">
        <v>29.588999999999999</v>
      </c>
      <c r="BH86" s="42">
        <v>31.978000000000002</v>
      </c>
      <c r="BI86" s="42">
        <v>34.787999999999997</v>
      </c>
      <c r="BJ86" s="42">
        <v>37.923000000000002</v>
      </c>
      <c r="BK86" s="42">
        <v>41.173999999999999</v>
      </c>
      <c r="BL86" t="e">
        <f>COUNTIF(#REF!, WUP!A86)</f>
        <v>#REF!</v>
      </c>
    </row>
    <row r="87" spans="1:64" hidden="1">
      <c r="A87" s="38" t="s">
        <v>112</v>
      </c>
      <c r="B87" s="141"/>
      <c r="C87" s="141"/>
      <c r="D87" s="39">
        <v>12099.053</v>
      </c>
      <c r="E87" s="39">
        <v>16305.971</v>
      </c>
      <c r="F87" s="39">
        <v>21037.45</v>
      </c>
      <c r="G87" s="39">
        <v>25751.454000000002</v>
      </c>
      <c r="H87" s="39">
        <v>31040.651000000002</v>
      </c>
      <c r="I87" s="39">
        <v>38452.976000000002</v>
      </c>
      <c r="J87" s="39">
        <v>46347.089</v>
      </c>
      <c r="K87" s="39">
        <v>55305.131999999998</v>
      </c>
      <c r="L87" s="39">
        <v>64814.953000000001</v>
      </c>
      <c r="M87" s="39">
        <v>74837.709000000003</v>
      </c>
      <c r="N87" s="39">
        <v>84688.910999999993</v>
      </c>
      <c r="O87" s="39">
        <v>93957.922000000006</v>
      </c>
      <c r="P87" s="39">
        <v>102422.39</v>
      </c>
      <c r="Q87" s="39">
        <v>110433.246</v>
      </c>
      <c r="R87" s="40">
        <v>117836.927</v>
      </c>
      <c r="S87" s="39">
        <v>69371.807000000001</v>
      </c>
      <c r="T87" s="39">
        <v>76893.894</v>
      </c>
      <c r="U87" s="39">
        <v>85151.191999999995</v>
      </c>
      <c r="V87" s="39">
        <v>92955.417000000001</v>
      </c>
      <c r="W87" s="39">
        <v>100540.592</v>
      </c>
      <c r="X87" s="39">
        <v>104978.125</v>
      </c>
      <c r="Y87" s="39">
        <v>105802.01300000001</v>
      </c>
      <c r="Z87" s="39">
        <v>105895.754</v>
      </c>
      <c r="AA87" s="39">
        <v>104960.356</v>
      </c>
      <c r="AB87" s="39">
        <v>103425.2</v>
      </c>
      <c r="AC87" s="39">
        <v>100895.9</v>
      </c>
      <c r="AD87" s="39">
        <v>97642.603000000003</v>
      </c>
      <c r="AE87" s="39">
        <v>93871.922000000006</v>
      </c>
      <c r="AF87" s="39">
        <v>89310.274000000005</v>
      </c>
      <c r="AG87" s="40">
        <v>84089.888999999996</v>
      </c>
      <c r="AH87" s="39">
        <v>81470.86</v>
      </c>
      <c r="AI87" s="39">
        <v>93199.865000000005</v>
      </c>
      <c r="AJ87" s="39">
        <v>106188.64200000001</v>
      </c>
      <c r="AK87" s="39">
        <v>118706.871</v>
      </c>
      <c r="AL87" s="39">
        <v>131581.24299999999</v>
      </c>
      <c r="AM87" s="39">
        <v>143431.101</v>
      </c>
      <c r="AN87" s="39">
        <v>152149.10200000001</v>
      </c>
      <c r="AO87" s="39">
        <v>161200.886</v>
      </c>
      <c r="AP87" s="39">
        <v>169775.30900000001</v>
      </c>
      <c r="AQ87" s="39">
        <v>178262.90900000001</v>
      </c>
      <c r="AR87" s="39">
        <v>185584.81099999999</v>
      </c>
      <c r="AS87" s="39">
        <v>191600.52499999999</v>
      </c>
      <c r="AT87" s="39">
        <v>196294.31200000001</v>
      </c>
      <c r="AU87" s="39">
        <v>199743.52</v>
      </c>
      <c r="AV87" s="40">
        <v>201926.81599999999</v>
      </c>
      <c r="AW87" s="42">
        <v>14.851000000000001</v>
      </c>
      <c r="AX87" s="42">
        <v>17.495999999999999</v>
      </c>
      <c r="AY87" s="42">
        <v>19.811</v>
      </c>
      <c r="AZ87" s="42">
        <v>21.693000000000001</v>
      </c>
      <c r="BA87" s="42">
        <v>23.59</v>
      </c>
      <c r="BB87" s="42">
        <v>26.809000000000001</v>
      </c>
      <c r="BC87" s="42">
        <v>30.462</v>
      </c>
      <c r="BD87" s="42">
        <v>34.308</v>
      </c>
      <c r="BE87" s="42">
        <v>38.177</v>
      </c>
      <c r="BF87" s="42">
        <v>41.981999999999999</v>
      </c>
      <c r="BG87" s="42">
        <v>45.634</v>
      </c>
      <c r="BH87" s="42">
        <v>49.037999999999997</v>
      </c>
      <c r="BI87" s="42">
        <v>52.177999999999997</v>
      </c>
      <c r="BJ87" s="42">
        <v>55.287999999999997</v>
      </c>
      <c r="BK87" s="42">
        <v>58.356000000000002</v>
      </c>
      <c r="BL87" t="e">
        <f>COUNTIF(#REF!, WUP!A87)</f>
        <v>#REF!</v>
      </c>
    </row>
    <row r="88" spans="1:64" hidden="1">
      <c r="A88" s="38" t="s">
        <v>113</v>
      </c>
      <c r="B88" s="141"/>
      <c r="C88" s="141"/>
      <c r="D88" s="39">
        <v>41.457999999999998</v>
      </c>
      <c r="E88" s="39">
        <v>60.459000000000003</v>
      </c>
      <c r="F88" s="39">
        <v>88.052000000000007</v>
      </c>
      <c r="G88" s="39">
        <v>105.741</v>
      </c>
      <c r="H88" s="39">
        <v>145.75299999999999</v>
      </c>
      <c r="I88" s="39">
        <v>203.32900000000001</v>
      </c>
      <c r="J88" s="39">
        <v>253.17099999999999</v>
      </c>
      <c r="K88" s="39">
        <v>304.54199999999997</v>
      </c>
      <c r="L88" s="39">
        <v>353.44499999999999</v>
      </c>
      <c r="M88" s="39">
        <v>400.62299999999999</v>
      </c>
      <c r="N88" s="39">
        <v>443.90199999999999</v>
      </c>
      <c r="O88" s="39">
        <v>481.83499999999998</v>
      </c>
      <c r="P88" s="39">
        <v>514.74</v>
      </c>
      <c r="Q88" s="39">
        <v>545.31700000000001</v>
      </c>
      <c r="R88" s="40">
        <v>573.26700000000005</v>
      </c>
      <c r="S88" s="39">
        <v>367.714</v>
      </c>
      <c r="T88" s="39">
        <v>406.71899999999999</v>
      </c>
      <c r="U88" s="39">
        <v>449.22800000000001</v>
      </c>
      <c r="V88" s="39">
        <v>409.13600000000002</v>
      </c>
      <c r="W88" s="39">
        <v>427.66300000000001</v>
      </c>
      <c r="X88" s="39">
        <v>453.31</v>
      </c>
      <c r="Y88" s="39">
        <v>474.47</v>
      </c>
      <c r="Z88" s="39">
        <v>482.84399999999999</v>
      </c>
      <c r="AA88" s="39">
        <v>481.8</v>
      </c>
      <c r="AB88" s="39">
        <v>477.24299999999999</v>
      </c>
      <c r="AC88" s="39">
        <v>469.79500000000002</v>
      </c>
      <c r="AD88" s="39">
        <v>460.70600000000002</v>
      </c>
      <c r="AE88" s="39">
        <v>450.49900000000002</v>
      </c>
      <c r="AF88" s="39">
        <v>437.15100000000001</v>
      </c>
      <c r="AG88" s="40">
        <v>420.93599999999998</v>
      </c>
      <c r="AH88" s="39">
        <v>409.17200000000003</v>
      </c>
      <c r="AI88" s="39">
        <v>467.178</v>
      </c>
      <c r="AJ88" s="39">
        <v>537.28</v>
      </c>
      <c r="AK88" s="39">
        <v>514.87699999999995</v>
      </c>
      <c r="AL88" s="39">
        <v>573.41600000000005</v>
      </c>
      <c r="AM88" s="39">
        <v>656.63900000000001</v>
      </c>
      <c r="AN88" s="39">
        <v>727.64099999999996</v>
      </c>
      <c r="AO88" s="39">
        <v>787.38599999999997</v>
      </c>
      <c r="AP88" s="39">
        <v>835.245</v>
      </c>
      <c r="AQ88" s="39">
        <v>877.86599999999999</v>
      </c>
      <c r="AR88" s="39">
        <v>913.697</v>
      </c>
      <c r="AS88" s="39">
        <v>942.54100000000005</v>
      </c>
      <c r="AT88" s="39">
        <v>965.23900000000003</v>
      </c>
      <c r="AU88" s="39">
        <v>982.46799999999996</v>
      </c>
      <c r="AV88" s="40">
        <v>994.20299999999997</v>
      </c>
      <c r="AW88" s="42">
        <v>10.132</v>
      </c>
      <c r="AX88" s="42">
        <v>12.941000000000001</v>
      </c>
      <c r="AY88" s="42">
        <v>16.388000000000002</v>
      </c>
      <c r="AZ88" s="42">
        <v>20.536999999999999</v>
      </c>
      <c r="BA88" s="42">
        <v>25.417999999999999</v>
      </c>
      <c r="BB88" s="42">
        <v>30.965</v>
      </c>
      <c r="BC88" s="42">
        <v>34.792999999999999</v>
      </c>
      <c r="BD88" s="42">
        <v>38.677999999999997</v>
      </c>
      <c r="BE88" s="42">
        <v>42.316000000000003</v>
      </c>
      <c r="BF88" s="42">
        <v>45.636000000000003</v>
      </c>
      <c r="BG88" s="42">
        <v>48.582999999999998</v>
      </c>
      <c r="BH88" s="42">
        <v>51.121000000000002</v>
      </c>
      <c r="BI88" s="42">
        <v>53.328000000000003</v>
      </c>
      <c r="BJ88" s="42">
        <v>55.505000000000003</v>
      </c>
      <c r="BK88" s="42">
        <v>57.661000000000001</v>
      </c>
      <c r="BL88" t="e">
        <f>COUNTIF(#REF!, WUP!A88)</f>
        <v>#REF!</v>
      </c>
    </row>
    <row r="89" spans="1:64" hidden="1">
      <c r="A89" s="38" t="s">
        <v>114</v>
      </c>
      <c r="B89" s="141"/>
      <c r="C89" s="141"/>
      <c r="D89" s="39">
        <v>160941.94099999999</v>
      </c>
      <c r="E89" s="39">
        <v>190321.78200000001</v>
      </c>
      <c r="F89" s="39">
        <v>222296.728</v>
      </c>
      <c r="G89" s="39">
        <v>255558.82399999999</v>
      </c>
      <c r="H89" s="39">
        <v>291350.28200000001</v>
      </c>
      <c r="I89" s="39">
        <v>334479.40600000002</v>
      </c>
      <c r="J89" s="39">
        <v>380744.554</v>
      </c>
      <c r="K89" s="39">
        <v>429069.45899999997</v>
      </c>
      <c r="L89" s="39">
        <v>483098.64</v>
      </c>
      <c r="M89" s="39">
        <v>542742.53899999999</v>
      </c>
      <c r="N89" s="39">
        <v>607341.98100000003</v>
      </c>
      <c r="O89" s="39">
        <v>675456.36699999997</v>
      </c>
      <c r="P89" s="39">
        <v>744380.36699999997</v>
      </c>
      <c r="Q89" s="39">
        <v>811749.46299999999</v>
      </c>
      <c r="R89" s="40">
        <v>876613.02500000002</v>
      </c>
      <c r="S89" s="39">
        <v>535841.576</v>
      </c>
      <c r="T89" s="39">
        <v>591344.88899999997</v>
      </c>
      <c r="U89" s="39">
        <v>647836.75199999998</v>
      </c>
      <c r="V89" s="39">
        <v>704923.97100000002</v>
      </c>
      <c r="W89" s="39">
        <v>761700.63</v>
      </c>
      <c r="X89" s="39">
        <v>809639.26800000004</v>
      </c>
      <c r="Y89" s="39">
        <v>850236.13699999999</v>
      </c>
      <c r="Z89" s="39">
        <v>879984.52099999995</v>
      </c>
      <c r="AA89" s="39">
        <v>900099.11300000001</v>
      </c>
      <c r="AB89" s="39">
        <v>909086.46499999997</v>
      </c>
      <c r="AC89" s="39">
        <v>905643.22600000002</v>
      </c>
      <c r="AD89" s="39">
        <v>889113.85600000003</v>
      </c>
      <c r="AE89" s="39">
        <v>860975.20700000005</v>
      </c>
      <c r="AF89" s="39">
        <v>824746.84499999997</v>
      </c>
      <c r="AG89" s="40">
        <v>782365.13699999999</v>
      </c>
      <c r="AH89" s="39">
        <v>696783.51699999999</v>
      </c>
      <c r="AI89" s="39">
        <v>781666.67099999997</v>
      </c>
      <c r="AJ89" s="39">
        <v>870133.48</v>
      </c>
      <c r="AK89" s="39">
        <v>960482.79500000004</v>
      </c>
      <c r="AL89" s="39">
        <v>1053050.912</v>
      </c>
      <c r="AM89" s="39">
        <v>1144118.6740000001</v>
      </c>
      <c r="AN89" s="39">
        <v>1230980.6910000001</v>
      </c>
      <c r="AO89" s="39">
        <v>1309053.98</v>
      </c>
      <c r="AP89" s="39">
        <v>1383197.753</v>
      </c>
      <c r="AQ89" s="39">
        <v>1451829.004</v>
      </c>
      <c r="AR89" s="39">
        <v>1512985.2069999999</v>
      </c>
      <c r="AS89" s="39">
        <v>1564570.223</v>
      </c>
      <c r="AT89" s="39">
        <v>1605355.574</v>
      </c>
      <c r="AU89" s="39">
        <v>1636496.308</v>
      </c>
      <c r="AV89" s="40">
        <v>1658978.162</v>
      </c>
      <c r="AW89" s="42">
        <v>23.097999999999999</v>
      </c>
      <c r="AX89" s="42">
        <v>24.347999999999999</v>
      </c>
      <c r="AY89" s="42">
        <v>25.547000000000001</v>
      </c>
      <c r="AZ89" s="42">
        <v>26.606999999999999</v>
      </c>
      <c r="BA89" s="42">
        <v>27.667000000000002</v>
      </c>
      <c r="BB89" s="42">
        <v>29.234999999999999</v>
      </c>
      <c r="BC89" s="42">
        <v>30.93</v>
      </c>
      <c r="BD89" s="42">
        <v>32.777000000000001</v>
      </c>
      <c r="BE89" s="42">
        <v>34.926000000000002</v>
      </c>
      <c r="BF89" s="42">
        <v>37.383000000000003</v>
      </c>
      <c r="BG89" s="42">
        <v>40.142000000000003</v>
      </c>
      <c r="BH89" s="42">
        <v>43.171999999999997</v>
      </c>
      <c r="BI89" s="42">
        <v>46.369</v>
      </c>
      <c r="BJ89" s="42">
        <v>49.603000000000002</v>
      </c>
      <c r="BK89" s="42">
        <v>52.841000000000001</v>
      </c>
      <c r="BL89" t="e">
        <f>COUNTIF(#REF!, WUP!A89)</f>
        <v>#REF!</v>
      </c>
    </row>
    <row r="90" spans="1:64" hidden="1">
      <c r="A90" s="38" t="s">
        <v>115</v>
      </c>
      <c r="B90" s="141"/>
      <c r="C90" s="141"/>
      <c r="D90" s="39">
        <v>19215.536</v>
      </c>
      <c r="E90" s="39">
        <v>25278.712</v>
      </c>
      <c r="F90" s="39">
        <v>31672.465</v>
      </c>
      <c r="G90" s="39">
        <v>36488.608999999997</v>
      </c>
      <c r="H90" s="39">
        <v>42352.09</v>
      </c>
      <c r="I90" s="39">
        <v>47575.374000000003</v>
      </c>
      <c r="J90" s="39">
        <v>52664.137999999999</v>
      </c>
      <c r="K90" s="39">
        <v>58217.031999999999</v>
      </c>
      <c r="L90" s="39">
        <v>63420.504000000001</v>
      </c>
      <c r="M90" s="39">
        <v>67760.281000000003</v>
      </c>
      <c r="N90" s="39">
        <v>71204.909</v>
      </c>
      <c r="O90" s="39">
        <v>74092.307000000001</v>
      </c>
      <c r="P90" s="39">
        <v>76665.786999999997</v>
      </c>
      <c r="Q90" s="39">
        <v>78860.081000000006</v>
      </c>
      <c r="R90" s="40">
        <v>80441.107000000004</v>
      </c>
      <c r="S90" s="39">
        <v>19452.684000000001</v>
      </c>
      <c r="T90" s="39">
        <v>22063.99</v>
      </c>
      <c r="U90" s="39">
        <v>24553.72</v>
      </c>
      <c r="V90" s="39">
        <v>24087.035</v>
      </c>
      <c r="W90" s="39">
        <v>23779.763999999999</v>
      </c>
      <c r="X90" s="39">
        <v>22846.437000000002</v>
      </c>
      <c r="Y90" s="39">
        <v>21903.373</v>
      </c>
      <c r="Z90" s="39">
        <v>21143.455000000002</v>
      </c>
      <c r="AA90" s="39">
        <v>20166.625</v>
      </c>
      <c r="AB90" s="39">
        <v>18969.5</v>
      </c>
      <c r="AC90" s="39">
        <v>17658.399000000001</v>
      </c>
      <c r="AD90" s="39">
        <v>16386.472000000002</v>
      </c>
      <c r="AE90" s="39">
        <v>15233.675999999999</v>
      </c>
      <c r="AF90" s="39">
        <v>14185.004999999999</v>
      </c>
      <c r="AG90" s="40">
        <v>13112.347</v>
      </c>
      <c r="AH90" s="39">
        <v>38668.22</v>
      </c>
      <c r="AI90" s="39">
        <v>47342.701999999997</v>
      </c>
      <c r="AJ90" s="39">
        <v>56226.184999999998</v>
      </c>
      <c r="AK90" s="39">
        <v>60575.644</v>
      </c>
      <c r="AL90" s="39">
        <v>66131.854000000007</v>
      </c>
      <c r="AM90" s="39">
        <v>70421.811000000002</v>
      </c>
      <c r="AN90" s="39">
        <v>74567.510999999999</v>
      </c>
      <c r="AO90" s="39">
        <v>79360.486999999994</v>
      </c>
      <c r="AP90" s="39">
        <v>83587.129000000001</v>
      </c>
      <c r="AQ90" s="39">
        <v>86729.781000000003</v>
      </c>
      <c r="AR90" s="39">
        <v>88863.308000000005</v>
      </c>
      <c r="AS90" s="39">
        <v>90478.778999999995</v>
      </c>
      <c r="AT90" s="39">
        <v>91899.463000000003</v>
      </c>
      <c r="AU90" s="39">
        <v>93045.085999999996</v>
      </c>
      <c r="AV90" s="40">
        <v>93553.453999999998</v>
      </c>
      <c r="AW90" s="42">
        <v>49.692999999999998</v>
      </c>
      <c r="AX90" s="42">
        <v>53.395000000000003</v>
      </c>
      <c r="AY90" s="42">
        <v>56.33</v>
      </c>
      <c r="AZ90" s="42">
        <v>60.235999999999997</v>
      </c>
      <c r="BA90" s="42">
        <v>64.042000000000002</v>
      </c>
      <c r="BB90" s="42">
        <v>67.558000000000007</v>
      </c>
      <c r="BC90" s="42">
        <v>70.626000000000005</v>
      </c>
      <c r="BD90" s="42">
        <v>73.358000000000004</v>
      </c>
      <c r="BE90" s="42">
        <v>75.873999999999995</v>
      </c>
      <c r="BF90" s="42">
        <v>78.128</v>
      </c>
      <c r="BG90" s="42">
        <v>80.129000000000005</v>
      </c>
      <c r="BH90" s="42">
        <v>81.888999999999996</v>
      </c>
      <c r="BI90" s="42">
        <v>83.424000000000007</v>
      </c>
      <c r="BJ90" s="42">
        <v>84.754999999999995</v>
      </c>
      <c r="BK90" s="42">
        <v>85.983999999999995</v>
      </c>
      <c r="BL90" t="e">
        <f>COUNTIF(#REF!, WUP!A90)</f>
        <v>#REF!</v>
      </c>
    </row>
    <row r="91" spans="1:64" hidden="1">
      <c r="A91" s="38" t="s">
        <v>116</v>
      </c>
      <c r="B91" s="141"/>
      <c r="C91" s="141"/>
      <c r="D91" s="39">
        <v>35.241</v>
      </c>
      <c r="E91" s="39">
        <v>48.34</v>
      </c>
      <c r="F91" s="39">
        <v>57.679000000000002</v>
      </c>
      <c r="G91" s="39">
        <v>65.143000000000001</v>
      </c>
      <c r="H91" s="39">
        <v>77.683000000000007</v>
      </c>
      <c r="I91" s="39">
        <v>107.60599999999999</v>
      </c>
      <c r="J91" s="39">
        <v>132.80500000000001</v>
      </c>
      <c r="K91" s="39">
        <v>161.20699999999999</v>
      </c>
      <c r="L91" s="39">
        <v>186.63399999999999</v>
      </c>
      <c r="M91" s="39">
        <v>209.81</v>
      </c>
      <c r="N91" s="39">
        <v>230.53100000000001</v>
      </c>
      <c r="O91" s="39">
        <v>250.45400000000001</v>
      </c>
      <c r="P91" s="39">
        <v>270.58699999999999</v>
      </c>
      <c r="Q91" s="39">
        <v>290.99400000000003</v>
      </c>
      <c r="R91" s="40">
        <v>310.54500000000002</v>
      </c>
      <c r="S91" s="39">
        <v>123.14400000000001</v>
      </c>
      <c r="T91" s="39">
        <v>141.297</v>
      </c>
      <c r="U91" s="39">
        <v>165.536</v>
      </c>
      <c r="V91" s="39">
        <v>188.93899999999999</v>
      </c>
      <c r="W91" s="39">
        <v>202.70099999999999</v>
      </c>
      <c r="X91" s="39">
        <v>211.23</v>
      </c>
      <c r="Y91" s="39">
        <v>231.70599999999999</v>
      </c>
      <c r="Z91" s="39">
        <v>257.19600000000003</v>
      </c>
      <c r="AA91" s="39">
        <v>272.27499999999998</v>
      </c>
      <c r="AB91" s="39">
        <v>279.88499999999999</v>
      </c>
      <c r="AC91" s="39">
        <v>281.23500000000001</v>
      </c>
      <c r="AD91" s="39">
        <v>279.48899999999998</v>
      </c>
      <c r="AE91" s="39">
        <v>276.37400000000002</v>
      </c>
      <c r="AF91" s="39">
        <v>272.125</v>
      </c>
      <c r="AG91" s="40">
        <v>265.89</v>
      </c>
      <c r="AH91" s="39">
        <v>158.38499999999999</v>
      </c>
      <c r="AI91" s="39">
        <v>189.637</v>
      </c>
      <c r="AJ91" s="39">
        <v>223.215</v>
      </c>
      <c r="AK91" s="39">
        <v>254.08199999999999</v>
      </c>
      <c r="AL91" s="39">
        <v>280.38400000000001</v>
      </c>
      <c r="AM91" s="39">
        <v>318.83600000000001</v>
      </c>
      <c r="AN91" s="39">
        <v>364.51100000000002</v>
      </c>
      <c r="AO91" s="39">
        <v>418.40300000000002</v>
      </c>
      <c r="AP91" s="39">
        <v>458.90899999999999</v>
      </c>
      <c r="AQ91" s="39">
        <v>489.69499999999999</v>
      </c>
      <c r="AR91" s="39">
        <v>511.76600000000002</v>
      </c>
      <c r="AS91" s="39">
        <v>529.94299999999998</v>
      </c>
      <c r="AT91" s="39">
        <v>546.96100000000001</v>
      </c>
      <c r="AU91" s="39">
        <v>563.11900000000003</v>
      </c>
      <c r="AV91" s="40">
        <v>576.43499999999995</v>
      </c>
      <c r="AW91" s="42">
        <v>22.25</v>
      </c>
      <c r="AX91" s="42">
        <v>25.491</v>
      </c>
      <c r="AY91" s="42">
        <v>25.84</v>
      </c>
      <c r="AZ91" s="42">
        <v>25.638000000000002</v>
      </c>
      <c r="BA91" s="42">
        <v>27.706</v>
      </c>
      <c r="BB91" s="42">
        <v>33.75</v>
      </c>
      <c r="BC91" s="42">
        <v>36.433999999999997</v>
      </c>
      <c r="BD91" s="42">
        <v>38.529000000000003</v>
      </c>
      <c r="BE91" s="42">
        <v>40.668999999999997</v>
      </c>
      <c r="BF91" s="42">
        <v>42.844999999999999</v>
      </c>
      <c r="BG91" s="42">
        <v>45.045999999999999</v>
      </c>
      <c r="BH91" s="42">
        <v>47.261000000000003</v>
      </c>
      <c r="BI91" s="42">
        <v>49.470999999999997</v>
      </c>
      <c r="BJ91" s="42">
        <v>51.674999999999997</v>
      </c>
      <c r="BK91" s="42">
        <v>53.872999999999998</v>
      </c>
      <c r="BL91" t="e">
        <f>COUNTIF(#REF!, WUP!A91)</f>
        <v>#REF!</v>
      </c>
    </row>
    <row r="92" spans="1:64" hidden="1">
      <c r="A92" s="38" t="s">
        <v>117</v>
      </c>
      <c r="B92" s="141"/>
      <c r="C92" s="141"/>
      <c r="D92" s="39">
        <v>907.69799999999998</v>
      </c>
      <c r="E92" s="39">
        <v>1235.18</v>
      </c>
      <c r="F92" s="39">
        <v>1660.1389999999999</v>
      </c>
      <c r="G92" s="39">
        <v>2328.5050000000001</v>
      </c>
      <c r="H92" s="39">
        <v>3180.5010000000002</v>
      </c>
      <c r="I92" s="39">
        <v>3884.136</v>
      </c>
      <c r="J92" s="39">
        <v>4531.3389999999999</v>
      </c>
      <c r="K92" s="39">
        <v>5317.799</v>
      </c>
      <c r="L92" s="39">
        <v>6226.2330000000002</v>
      </c>
      <c r="M92" s="39">
        <v>7265.5889999999999</v>
      </c>
      <c r="N92" s="39">
        <v>8407.9310000000005</v>
      </c>
      <c r="O92" s="39">
        <v>9622.9500000000007</v>
      </c>
      <c r="P92" s="39">
        <v>10883.768</v>
      </c>
      <c r="Q92" s="39">
        <v>12181.771000000001</v>
      </c>
      <c r="R92" s="40">
        <v>13496.018</v>
      </c>
      <c r="S92" s="39">
        <v>13994.465</v>
      </c>
      <c r="T92" s="39">
        <v>15488.776</v>
      </c>
      <c r="U92" s="39">
        <v>17089.267</v>
      </c>
      <c r="V92" s="39">
        <v>19067.879000000001</v>
      </c>
      <c r="W92" s="39">
        <v>20560.41</v>
      </c>
      <c r="X92" s="39">
        <v>21756.151000000002</v>
      </c>
      <c r="Y92" s="39">
        <v>22491.797999999999</v>
      </c>
      <c r="Z92" s="39">
        <v>23338.483</v>
      </c>
      <c r="AA92" s="39">
        <v>24034.010999999999</v>
      </c>
      <c r="AB92" s="39">
        <v>24548.008999999998</v>
      </c>
      <c r="AC92" s="39">
        <v>24759.681</v>
      </c>
      <c r="AD92" s="39">
        <v>24623.931</v>
      </c>
      <c r="AE92" s="39">
        <v>24184.672999999999</v>
      </c>
      <c r="AF92" s="39">
        <v>23504.107</v>
      </c>
      <c r="AG92" s="40">
        <v>22610.560000000001</v>
      </c>
      <c r="AH92" s="39">
        <v>14902.163</v>
      </c>
      <c r="AI92" s="39">
        <v>16723.955999999998</v>
      </c>
      <c r="AJ92" s="39">
        <v>18749.405999999999</v>
      </c>
      <c r="AK92" s="39">
        <v>21396.383999999998</v>
      </c>
      <c r="AL92" s="39">
        <v>23740.911</v>
      </c>
      <c r="AM92" s="39">
        <v>25640.287</v>
      </c>
      <c r="AN92" s="39">
        <v>27023.136999999999</v>
      </c>
      <c r="AO92" s="39">
        <v>28656.281999999999</v>
      </c>
      <c r="AP92" s="39">
        <v>30260.243999999999</v>
      </c>
      <c r="AQ92" s="39">
        <v>31813.598000000002</v>
      </c>
      <c r="AR92" s="39">
        <v>33167.612000000001</v>
      </c>
      <c r="AS92" s="39">
        <v>34246.881000000001</v>
      </c>
      <c r="AT92" s="39">
        <v>35068.440999999999</v>
      </c>
      <c r="AU92" s="39">
        <v>35685.877999999997</v>
      </c>
      <c r="AV92" s="40">
        <v>36106.578000000001</v>
      </c>
      <c r="AW92" s="42">
        <v>6.0910000000000002</v>
      </c>
      <c r="AX92" s="42">
        <v>7.3860000000000001</v>
      </c>
      <c r="AY92" s="42">
        <v>8.8539999999999992</v>
      </c>
      <c r="AZ92" s="42">
        <v>10.882999999999999</v>
      </c>
      <c r="BA92" s="42">
        <v>13.397</v>
      </c>
      <c r="BB92" s="42">
        <v>15.148999999999999</v>
      </c>
      <c r="BC92" s="42">
        <v>16.768000000000001</v>
      </c>
      <c r="BD92" s="42">
        <v>18.556999999999999</v>
      </c>
      <c r="BE92" s="42">
        <v>20.576000000000001</v>
      </c>
      <c r="BF92" s="42">
        <v>22.838000000000001</v>
      </c>
      <c r="BG92" s="42">
        <v>25.35</v>
      </c>
      <c r="BH92" s="42">
        <v>28.099</v>
      </c>
      <c r="BI92" s="42">
        <v>31.036000000000001</v>
      </c>
      <c r="BJ92" s="42">
        <v>34.136000000000003</v>
      </c>
      <c r="BK92" s="42">
        <v>37.378</v>
      </c>
      <c r="BL92" t="e">
        <f>COUNTIF(#REF!, WUP!A92)</f>
        <v>#REF!</v>
      </c>
    </row>
    <row r="93" spans="1:64" hidden="1">
      <c r="A93" s="38" t="s">
        <v>118</v>
      </c>
      <c r="B93" s="141"/>
      <c r="C93" s="141"/>
      <c r="D93" s="39">
        <v>21910.455000000002</v>
      </c>
      <c r="E93" s="39">
        <v>27060.895</v>
      </c>
      <c r="F93" s="39">
        <v>32923.692999999999</v>
      </c>
      <c r="G93" s="39">
        <v>39104.11</v>
      </c>
      <c r="H93" s="39">
        <v>45687.389000000003</v>
      </c>
      <c r="I93" s="39">
        <v>52301.807000000001</v>
      </c>
      <c r="J93" s="39">
        <v>59691.512999999999</v>
      </c>
      <c r="K93" s="39">
        <v>68226.782999999996</v>
      </c>
      <c r="L93" s="39">
        <v>77437.729000000007</v>
      </c>
      <c r="M93" s="39">
        <v>87777.053</v>
      </c>
      <c r="N93" s="39">
        <v>99359.684999999998</v>
      </c>
      <c r="O93" s="39">
        <v>112484.07</v>
      </c>
      <c r="P93" s="39">
        <v>127361.588</v>
      </c>
      <c r="Q93" s="39">
        <v>143649.42199999999</v>
      </c>
      <c r="R93" s="40">
        <v>160228.128</v>
      </c>
      <c r="S93" s="39">
        <v>56157.688999999998</v>
      </c>
      <c r="T93" s="39">
        <v>65158.593000000001</v>
      </c>
      <c r="U93" s="39">
        <v>74754.921000000002</v>
      </c>
      <c r="V93" s="39">
        <v>83725.038</v>
      </c>
      <c r="W93" s="39">
        <v>92835.895999999993</v>
      </c>
      <c r="X93" s="39">
        <v>101607.86</v>
      </c>
      <c r="Y93" s="39">
        <v>110868.66899999999</v>
      </c>
      <c r="Z93" s="39">
        <v>121153.73</v>
      </c>
      <c r="AA93" s="39">
        <v>130924.605</v>
      </c>
      <c r="AB93" s="39">
        <v>138990.899</v>
      </c>
      <c r="AC93" s="39">
        <v>144888.68599999999</v>
      </c>
      <c r="AD93" s="39">
        <v>148609.36799999999</v>
      </c>
      <c r="AE93" s="39">
        <v>150133.00200000001</v>
      </c>
      <c r="AF93" s="39">
        <v>149353.842</v>
      </c>
      <c r="AG93" s="40">
        <v>146712.315</v>
      </c>
      <c r="AH93" s="39">
        <v>78068.144</v>
      </c>
      <c r="AI93" s="39">
        <v>92219.487999999998</v>
      </c>
      <c r="AJ93" s="39">
        <v>107678.614</v>
      </c>
      <c r="AK93" s="39">
        <v>122829.148</v>
      </c>
      <c r="AL93" s="39">
        <v>138523.285</v>
      </c>
      <c r="AM93" s="39">
        <v>153909.66699999999</v>
      </c>
      <c r="AN93" s="39">
        <v>170560.182</v>
      </c>
      <c r="AO93" s="39">
        <v>189380.51300000001</v>
      </c>
      <c r="AP93" s="39">
        <v>208362.334</v>
      </c>
      <c r="AQ93" s="39">
        <v>226767.95199999999</v>
      </c>
      <c r="AR93" s="39">
        <v>244248.37100000001</v>
      </c>
      <c r="AS93" s="39">
        <v>261093.43799999999</v>
      </c>
      <c r="AT93" s="39">
        <v>277494.59000000003</v>
      </c>
      <c r="AU93" s="39">
        <v>293003.26400000002</v>
      </c>
      <c r="AV93" s="40">
        <v>306940.44300000003</v>
      </c>
      <c r="AW93" s="42">
        <v>28.065999999999999</v>
      </c>
      <c r="AX93" s="42">
        <v>29.344000000000001</v>
      </c>
      <c r="AY93" s="42">
        <v>30.576000000000001</v>
      </c>
      <c r="AZ93" s="42">
        <v>31.835999999999999</v>
      </c>
      <c r="BA93" s="42">
        <v>32.981999999999999</v>
      </c>
      <c r="BB93" s="42">
        <v>33.981999999999999</v>
      </c>
      <c r="BC93" s="42">
        <v>34.997</v>
      </c>
      <c r="BD93" s="42">
        <v>36.026000000000003</v>
      </c>
      <c r="BE93" s="42">
        <v>37.164999999999999</v>
      </c>
      <c r="BF93" s="42">
        <v>38.707999999999998</v>
      </c>
      <c r="BG93" s="42">
        <v>40.68</v>
      </c>
      <c r="BH93" s="42">
        <v>43.082000000000001</v>
      </c>
      <c r="BI93" s="42">
        <v>45.896999999999998</v>
      </c>
      <c r="BJ93" s="42">
        <v>49.027000000000001</v>
      </c>
      <c r="BK93" s="42">
        <v>52.201999999999998</v>
      </c>
      <c r="BL93" t="e">
        <f>COUNTIF(#REF!, WUP!A93)</f>
        <v>#REF!</v>
      </c>
    </row>
    <row r="94" spans="1:64" hidden="1">
      <c r="A94" s="38" t="s">
        <v>119</v>
      </c>
      <c r="B94" s="141"/>
      <c r="C94" s="141"/>
      <c r="D94" s="39">
        <v>2797.6660000000002</v>
      </c>
      <c r="E94" s="39">
        <v>3011.5540000000001</v>
      </c>
      <c r="F94" s="39">
        <v>3212.0990000000002</v>
      </c>
      <c r="G94" s="39">
        <v>3367.9850000000001</v>
      </c>
      <c r="H94" s="39">
        <v>3452.1709999999998</v>
      </c>
      <c r="I94" s="39">
        <v>3573.62</v>
      </c>
      <c r="J94" s="39">
        <v>3681.4270000000001</v>
      </c>
      <c r="K94" s="39">
        <v>3781.471</v>
      </c>
      <c r="L94" s="39">
        <v>3945.4879999999998</v>
      </c>
      <c r="M94" s="39">
        <v>4193.3159999999998</v>
      </c>
      <c r="N94" s="39">
        <v>4528.0249999999996</v>
      </c>
      <c r="O94" s="39">
        <v>4966.9480000000003</v>
      </c>
      <c r="P94" s="39">
        <v>5503.4089999999997</v>
      </c>
      <c r="Q94" s="39">
        <v>6048.7780000000002</v>
      </c>
      <c r="R94" s="40">
        <v>6574.7610000000004</v>
      </c>
      <c r="S94" s="39">
        <v>12238.19</v>
      </c>
      <c r="T94" s="39">
        <v>13168.242</v>
      </c>
      <c r="U94" s="39">
        <v>14117.614</v>
      </c>
      <c r="V94" s="39">
        <v>14879.136</v>
      </c>
      <c r="W94" s="39">
        <v>15329.767</v>
      </c>
      <c r="X94" s="39">
        <v>15950.938</v>
      </c>
      <c r="Y94" s="39">
        <v>16516.925999999999</v>
      </c>
      <c r="Z94" s="39">
        <v>16932.569</v>
      </c>
      <c r="AA94" s="39">
        <v>17138.554</v>
      </c>
      <c r="AB94" s="39">
        <v>17156.626</v>
      </c>
      <c r="AC94" s="39">
        <v>16946.675999999999</v>
      </c>
      <c r="AD94" s="39">
        <v>16524.947</v>
      </c>
      <c r="AE94" s="39">
        <v>15894.307000000001</v>
      </c>
      <c r="AF94" s="39">
        <v>15116.302</v>
      </c>
      <c r="AG94" s="40">
        <v>14217.591</v>
      </c>
      <c r="AH94" s="39">
        <v>15035.856</v>
      </c>
      <c r="AI94" s="39">
        <v>16179.796</v>
      </c>
      <c r="AJ94" s="39">
        <v>17329.713</v>
      </c>
      <c r="AK94" s="39">
        <v>18247.120999999999</v>
      </c>
      <c r="AL94" s="39">
        <v>18781.937999999998</v>
      </c>
      <c r="AM94" s="39">
        <v>19524.558000000001</v>
      </c>
      <c r="AN94" s="39">
        <v>20198.352999999999</v>
      </c>
      <c r="AO94" s="39">
        <v>20714.04</v>
      </c>
      <c r="AP94" s="39">
        <v>21084.042000000001</v>
      </c>
      <c r="AQ94" s="39">
        <v>21349.941999999999</v>
      </c>
      <c r="AR94" s="39">
        <v>21474.701000000001</v>
      </c>
      <c r="AS94" s="39">
        <v>21491.895</v>
      </c>
      <c r="AT94" s="39">
        <v>21397.716</v>
      </c>
      <c r="AU94" s="39">
        <v>21165.08</v>
      </c>
      <c r="AV94" s="40">
        <v>20792.351999999999</v>
      </c>
      <c r="AW94" s="42">
        <v>18.606999999999999</v>
      </c>
      <c r="AX94" s="42">
        <v>18.613</v>
      </c>
      <c r="AY94" s="42">
        <v>18.535</v>
      </c>
      <c r="AZ94" s="42">
        <v>18.457999999999998</v>
      </c>
      <c r="BA94" s="42">
        <v>18.38</v>
      </c>
      <c r="BB94" s="42">
        <v>18.303000000000001</v>
      </c>
      <c r="BC94" s="42">
        <v>18.225999999999999</v>
      </c>
      <c r="BD94" s="42">
        <v>18.256</v>
      </c>
      <c r="BE94" s="42">
        <v>18.713000000000001</v>
      </c>
      <c r="BF94" s="42">
        <v>19.640999999999998</v>
      </c>
      <c r="BG94" s="42">
        <v>21.085000000000001</v>
      </c>
      <c r="BH94" s="42">
        <v>23.111000000000001</v>
      </c>
      <c r="BI94" s="42">
        <v>25.72</v>
      </c>
      <c r="BJ94" s="42">
        <v>28.579000000000001</v>
      </c>
      <c r="BK94" s="42">
        <v>31.620999999999999</v>
      </c>
      <c r="BL94" t="e">
        <f>COUNTIF(#REF!, WUP!A94)</f>
        <v>#REF!</v>
      </c>
    </row>
    <row r="95" spans="1:64" hidden="1">
      <c r="A95" s="37" t="s">
        <v>129</v>
      </c>
      <c r="B95" s="140"/>
      <c r="C95" s="140"/>
      <c r="D95" s="39">
        <v>91015.693000000014</v>
      </c>
      <c r="E95" s="39">
        <v>113351.189</v>
      </c>
      <c r="F95" s="39">
        <v>139695.11600000001</v>
      </c>
      <c r="G95" s="39">
        <v>167525.41399999999</v>
      </c>
      <c r="H95" s="39">
        <v>198780.74599999998</v>
      </c>
      <c r="I95" s="39">
        <v>230839.16099999999</v>
      </c>
      <c r="J95" s="39">
        <v>264804.13100000005</v>
      </c>
      <c r="K95" s="39">
        <v>299411.80499999993</v>
      </c>
      <c r="L95" s="39">
        <v>334418.88099999999</v>
      </c>
      <c r="M95" s="39">
        <v>369699.16399999999</v>
      </c>
      <c r="N95" s="39">
        <v>404496.913</v>
      </c>
      <c r="O95" s="39">
        <v>438119.47099999996</v>
      </c>
      <c r="P95" s="39">
        <v>469950.11499999999</v>
      </c>
      <c r="Q95" s="39">
        <v>499509.31100000005</v>
      </c>
      <c r="R95" s="40">
        <v>526779.81200000003</v>
      </c>
      <c r="S95" s="39">
        <v>265940.77699999994</v>
      </c>
      <c r="T95" s="39">
        <v>286894.603</v>
      </c>
      <c r="U95" s="39">
        <v>304401.53500000003</v>
      </c>
      <c r="V95" s="39">
        <v>317845.20500000002</v>
      </c>
      <c r="W95" s="39">
        <v>325876.3710000001</v>
      </c>
      <c r="X95" s="39">
        <v>330931.03700000013</v>
      </c>
      <c r="Y95" s="39">
        <v>332523.6399999999</v>
      </c>
      <c r="Z95" s="39">
        <v>335198.04099999997</v>
      </c>
      <c r="AA95" s="39">
        <v>334597.41600000003</v>
      </c>
      <c r="AB95" s="39">
        <v>330717.64699999988</v>
      </c>
      <c r="AC95" s="39">
        <v>323494.10599999985</v>
      </c>
      <c r="AD95" s="39">
        <v>313313.40000000002</v>
      </c>
      <c r="AE95" s="39">
        <v>300819.82600000012</v>
      </c>
      <c r="AF95" s="39">
        <v>286654.05599999998</v>
      </c>
      <c r="AG95" s="40">
        <v>270868.80999999982</v>
      </c>
      <c r="AH95" s="39">
        <v>356956.47</v>
      </c>
      <c r="AI95" s="39">
        <v>400245.79200000002</v>
      </c>
      <c r="AJ95" s="39">
        <v>444096.65100000001</v>
      </c>
      <c r="AK95" s="39">
        <v>485370.61900000001</v>
      </c>
      <c r="AL95" s="39">
        <v>524657.11700000009</v>
      </c>
      <c r="AM95" s="39">
        <v>561770.19800000009</v>
      </c>
      <c r="AN95" s="39">
        <v>597327.77099999995</v>
      </c>
      <c r="AO95" s="39">
        <v>634609.84600000002</v>
      </c>
      <c r="AP95" s="39">
        <v>669016.29700000002</v>
      </c>
      <c r="AQ95" s="39">
        <v>700416.81099999999</v>
      </c>
      <c r="AR95" s="39">
        <v>727991.01899999985</v>
      </c>
      <c r="AS95" s="39">
        <v>751432.87100000004</v>
      </c>
      <c r="AT95" s="39">
        <v>770769.94100000011</v>
      </c>
      <c r="AU95" s="39">
        <v>786163.36700000009</v>
      </c>
      <c r="AV95" s="40">
        <v>797648.62199999986</v>
      </c>
      <c r="AW95" s="42">
        <v>25.497700882127173</v>
      </c>
      <c r="AX95" s="42">
        <v>28.320394933721126</v>
      </c>
      <c r="AY95" s="42">
        <v>31.456016541768516</v>
      </c>
      <c r="AZ95" s="42">
        <v>34.514947432366114</v>
      </c>
      <c r="BA95" s="42">
        <v>37.887744120699686</v>
      </c>
      <c r="BB95" s="42">
        <v>41.091386090224738</v>
      </c>
      <c r="BC95" s="42">
        <v>44.331461528514815</v>
      </c>
      <c r="BD95" s="42">
        <v>47.180453768125126</v>
      </c>
      <c r="BE95" s="42">
        <v>49.986656902021629</v>
      </c>
      <c r="BF95" s="42">
        <v>52.782737106519861</v>
      </c>
      <c r="BG95" s="42">
        <v>55.563448235341497</v>
      </c>
      <c r="BH95" s="42">
        <v>58.304538955948871</v>
      </c>
      <c r="BI95" s="42">
        <v>60.971515623752111</v>
      </c>
      <c r="BJ95" s="42">
        <v>63.537596887289205</v>
      </c>
      <c r="BK95" s="42">
        <v>66.041587419679658</v>
      </c>
      <c r="BL95" t="e">
        <f>COUNTIF(#REF!, WUP!A95)</f>
        <v>#REF!</v>
      </c>
    </row>
    <row r="96" spans="1:64" hidden="1">
      <c r="A96" s="38" t="s">
        <v>130</v>
      </c>
      <c r="B96" s="141"/>
      <c r="C96" s="141"/>
      <c r="D96" s="39">
        <v>125.968</v>
      </c>
      <c r="E96" s="39">
        <v>147.49799999999999</v>
      </c>
      <c r="F96" s="39">
        <v>171.93100000000001</v>
      </c>
      <c r="G96" s="39">
        <v>204.005</v>
      </c>
      <c r="H96" s="39">
        <v>237.14599999999999</v>
      </c>
      <c r="I96" s="39">
        <v>267.16000000000003</v>
      </c>
      <c r="J96" s="39">
        <v>291.34399999999999</v>
      </c>
      <c r="K96" s="39">
        <v>320.10199999999998</v>
      </c>
      <c r="L96" s="39">
        <v>347.83800000000002</v>
      </c>
      <c r="M96" s="39">
        <v>373.73</v>
      </c>
      <c r="N96" s="39">
        <v>397.08300000000003</v>
      </c>
      <c r="O96" s="39">
        <v>417.40800000000002</v>
      </c>
      <c r="P96" s="39">
        <v>434.5</v>
      </c>
      <c r="Q96" s="39">
        <v>448.625</v>
      </c>
      <c r="R96" s="40">
        <v>459.83699999999999</v>
      </c>
      <c r="S96" s="39">
        <v>67.980999999999995</v>
      </c>
      <c r="T96" s="39">
        <v>77.013999999999996</v>
      </c>
      <c r="U96" s="39">
        <v>86.853999999999999</v>
      </c>
      <c r="V96" s="39">
        <v>93.186999999999998</v>
      </c>
      <c r="W96" s="39">
        <v>96.094999999999999</v>
      </c>
      <c r="X96" s="39">
        <v>97.998000000000005</v>
      </c>
      <c r="Y96" s="39">
        <v>97.317999999999998</v>
      </c>
      <c r="Z96" s="39">
        <v>97.44</v>
      </c>
      <c r="AA96" s="39">
        <v>96.680999999999997</v>
      </c>
      <c r="AB96" s="39">
        <v>95.040999999999997</v>
      </c>
      <c r="AC96" s="39">
        <v>92.582999999999998</v>
      </c>
      <c r="AD96" s="39">
        <v>89.43</v>
      </c>
      <c r="AE96" s="39">
        <v>85.701999999999998</v>
      </c>
      <c r="AF96" s="39">
        <v>81.471000000000004</v>
      </c>
      <c r="AG96" s="40">
        <v>76.885999999999996</v>
      </c>
      <c r="AH96" s="39">
        <v>193.94900000000001</v>
      </c>
      <c r="AI96" s="39">
        <v>224.512</v>
      </c>
      <c r="AJ96" s="39">
        <v>258.78500000000003</v>
      </c>
      <c r="AK96" s="39">
        <v>297.19200000000001</v>
      </c>
      <c r="AL96" s="39">
        <v>333.24099999999999</v>
      </c>
      <c r="AM96" s="39">
        <v>365.15800000000002</v>
      </c>
      <c r="AN96" s="39">
        <v>388.66199999999998</v>
      </c>
      <c r="AO96" s="39">
        <v>417.54199999999997</v>
      </c>
      <c r="AP96" s="39">
        <v>444.51900000000001</v>
      </c>
      <c r="AQ96" s="39">
        <v>468.77100000000002</v>
      </c>
      <c r="AR96" s="39">
        <v>489.666</v>
      </c>
      <c r="AS96" s="39">
        <v>506.83800000000002</v>
      </c>
      <c r="AT96" s="39">
        <v>520.202</v>
      </c>
      <c r="AU96" s="39">
        <v>530.096</v>
      </c>
      <c r="AV96" s="40">
        <v>536.72299999999996</v>
      </c>
      <c r="AW96" s="42">
        <v>64.948999999999998</v>
      </c>
      <c r="AX96" s="42">
        <v>65.697000000000003</v>
      </c>
      <c r="AY96" s="42">
        <v>66.438000000000002</v>
      </c>
      <c r="AZ96" s="42">
        <v>68.644000000000005</v>
      </c>
      <c r="BA96" s="42">
        <v>71.164000000000001</v>
      </c>
      <c r="BB96" s="42">
        <v>73.162999999999997</v>
      </c>
      <c r="BC96" s="42">
        <v>74.960999999999999</v>
      </c>
      <c r="BD96" s="42">
        <v>76.662999999999997</v>
      </c>
      <c r="BE96" s="42">
        <v>78.25</v>
      </c>
      <c r="BF96" s="42">
        <v>79.725999999999999</v>
      </c>
      <c r="BG96" s="42">
        <v>81.093000000000004</v>
      </c>
      <c r="BH96" s="42">
        <v>82.355000000000004</v>
      </c>
      <c r="BI96" s="42">
        <v>83.525000000000006</v>
      </c>
      <c r="BJ96" s="42">
        <v>84.631</v>
      </c>
      <c r="BK96" s="42">
        <v>85.674999999999997</v>
      </c>
      <c r="BL96" t="e">
        <f>COUNTIF(#REF!, WUP!A96)</f>
        <v>#REF!</v>
      </c>
    </row>
    <row r="97" spans="1:64" hidden="1">
      <c r="A97" s="38" t="s">
        <v>131</v>
      </c>
      <c r="B97" s="141"/>
      <c r="C97" s="141"/>
      <c r="D97" s="39">
        <v>662.37599999999998</v>
      </c>
      <c r="E97" s="39">
        <v>1074.4860000000001</v>
      </c>
      <c r="F97" s="39">
        <v>1395.0170000000001</v>
      </c>
      <c r="G97" s="39">
        <v>1844.2619999999999</v>
      </c>
      <c r="H97" s="39">
        <v>2258.6860000000001</v>
      </c>
      <c r="I97" s="39">
        <v>2544.4140000000002</v>
      </c>
      <c r="J97" s="39">
        <v>2903.806</v>
      </c>
      <c r="K97" s="39">
        <v>3443.0360000000001</v>
      </c>
      <c r="L97" s="39">
        <v>4050.4589999999998</v>
      </c>
      <c r="M97" s="39">
        <v>4721.1409999999996</v>
      </c>
      <c r="N97" s="39">
        <v>5457.7740000000003</v>
      </c>
      <c r="O97" s="39">
        <v>6271.8310000000001</v>
      </c>
      <c r="P97" s="39">
        <v>7162.0150000000003</v>
      </c>
      <c r="Q97" s="39">
        <v>8101.9229999999998</v>
      </c>
      <c r="R97" s="40">
        <v>9061.5990000000002</v>
      </c>
      <c r="S97" s="39">
        <v>6029.7309999999998</v>
      </c>
      <c r="T97" s="39">
        <v>6638.4920000000002</v>
      </c>
      <c r="U97" s="39">
        <v>7578.3249999999998</v>
      </c>
      <c r="V97" s="39">
        <v>8809.2960000000003</v>
      </c>
      <c r="W97" s="39">
        <v>9893.6679999999997</v>
      </c>
      <c r="X97" s="39">
        <v>10725.787</v>
      </c>
      <c r="Y97" s="39">
        <v>11404.933999999999</v>
      </c>
      <c r="Z97" s="39">
        <v>12074.599</v>
      </c>
      <c r="AA97" s="39">
        <v>12665.049000000001</v>
      </c>
      <c r="AB97" s="39">
        <v>13087.544</v>
      </c>
      <c r="AC97" s="39">
        <v>13340.103999999999</v>
      </c>
      <c r="AD97" s="39">
        <v>13451.964</v>
      </c>
      <c r="AE97" s="39">
        <v>13430.401</v>
      </c>
      <c r="AF97" s="39">
        <v>13267.645</v>
      </c>
      <c r="AG97" s="40">
        <v>12957.429</v>
      </c>
      <c r="AH97" s="39">
        <v>6692.107</v>
      </c>
      <c r="AI97" s="39">
        <v>7712.9780000000001</v>
      </c>
      <c r="AJ97" s="39">
        <v>8973.3420000000006</v>
      </c>
      <c r="AK97" s="39">
        <v>10653.558000000001</v>
      </c>
      <c r="AL97" s="39">
        <v>12152.353999999999</v>
      </c>
      <c r="AM97" s="39">
        <v>13270.200999999999</v>
      </c>
      <c r="AN97" s="39">
        <v>14308.74</v>
      </c>
      <c r="AO97" s="39">
        <v>15517.635</v>
      </c>
      <c r="AP97" s="39">
        <v>16715.508000000002</v>
      </c>
      <c r="AQ97" s="39">
        <v>17808.685000000001</v>
      </c>
      <c r="AR97" s="39">
        <v>18797.878000000001</v>
      </c>
      <c r="AS97" s="39">
        <v>19723.794999999998</v>
      </c>
      <c r="AT97" s="39">
        <v>20592.416000000001</v>
      </c>
      <c r="AU97" s="39">
        <v>21369.567999999999</v>
      </c>
      <c r="AV97" s="40">
        <v>22019.027999999998</v>
      </c>
      <c r="AW97" s="42">
        <v>9.8979999999999997</v>
      </c>
      <c r="AX97" s="42">
        <v>13.930999999999999</v>
      </c>
      <c r="AY97" s="42">
        <v>15.545999999999999</v>
      </c>
      <c r="AZ97" s="42">
        <v>17.311</v>
      </c>
      <c r="BA97" s="42">
        <v>18.585999999999999</v>
      </c>
      <c r="BB97" s="42">
        <v>19.173999999999999</v>
      </c>
      <c r="BC97" s="42">
        <v>20.294</v>
      </c>
      <c r="BD97" s="42">
        <v>22.187999999999999</v>
      </c>
      <c r="BE97" s="42">
        <v>24.231999999999999</v>
      </c>
      <c r="BF97" s="42">
        <v>26.51</v>
      </c>
      <c r="BG97" s="42">
        <v>29.033999999999999</v>
      </c>
      <c r="BH97" s="42">
        <v>31.797999999999998</v>
      </c>
      <c r="BI97" s="42">
        <v>34.78</v>
      </c>
      <c r="BJ97" s="42">
        <v>37.912999999999997</v>
      </c>
      <c r="BK97" s="42">
        <v>41.152999999999999</v>
      </c>
      <c r="BL97" t="e">
        <f>COUNTIF(#REF!, WUP!A97)</f>
        <v>#REF!</v>
      </c>
    </row>
    <row r="98" spans="1:64" hidden="1">
      <c r="A98" s="38" t="s">
        <v>132</v>
      </c>
      <c r="B98" s="141"/>
      <c r="C98" s="141"/>
      <c r="D98" s="39">
        <v>32601.807000000001</v>
      </c>
      <c r="E98" s="39">
        <v>43049.411999999997</v>
      </c>
      <c r="F98" s="39">
        <v>55491.343000000001</v>
      </c>
      <c r="G98" s="39">
        <v>71053.577000000005</v>
      </c>
      <c r="H98" s="39">
        <v>88851.486999999994</v>
      </c>
      <c r="I98" s="39">
        <v>104155.65399999999</v>
      </c>
      <c r="J98" s="39">
        <v>121052.98</v>
      </c>
      <c r="K98" s="39">
        <v>137634.761</v>
      </c>
      <c r="L98" s="39">
        <v>154188.546</v>
      </c>
      <c r="M98" s="39">
        <v>170361.29500000001</v>
      </c>
      <c r="N98" s="39">
        <v>185755.185</v>
      </c>
      <c r="O98" s="39">
        <v>200062.25899999999</v>
      </c>
      <c r="P98" s="39">
        <v>212896.712</v>
      </c>
      <c r="Q98" s="39">
        <v>224183.45</v>
      </c>
      <c r="R98" s="40">
        <v>234104.967</v>
      </c>
      <c r="S98" s="39">
        <v>114888.558</v>
      </c>
      <c r="T98" s="39">
        <v>121962.784</v>
      </c>
      <c r="U98" s="39">
        <v>125945.478</v>
      </c>
      <c r="V98" s="39">
        <v>125904.272</v>
      </c>
      <c r="W98" s="39">
        <v>122688.942</v>
      </c>
      <c r="X98" s="39">
        <v>122557.076</v>
      </c>
      <c r="Y98" s="39">
        <v>121471.143</v>
      </c>
      <c r="Z98" s="39">
        <v>120527.352</v>
      </c>
      <c r="AA98" s="39">
        <v>118034.44100000001</v>
      </c>
      <c r="AB98" s="39">
        <v>114389.75</v>
      </c>
      <c r="AC98" s="39">
        <v>109840.049</v>
      </c>
      <c r="AD98" s="39">
        <v>104696.368</v>
      </c>
      <c r="AE98" s="39">
        <v>99237.475999999995</v>
      </c>
      <c r="AF98" s="39">
        <v>93548.535000000003</v>
      </c>
      <c r="AG98" s="40">
        <v>87445.718999999997</v>
      </c>
      <c r="AH98" s="39">
        <v>147490.36499999999</v>
      </c>
      <c r="AI98" s="39">
        <v>165012.196</v>
      </c>
      <c r="AJ98" s="39">
        <v>181436.821</v>
      </c>
      <c r="AK98" s="39">
        <v>196957.84899999999</v>
      </c>
      <c r="AL98" s="39">
        <v>211540.429</v>
      </c>
      <c r="AM98" s="39">
        <v>226712.73</v>
      </c>
      <c r="AN98" s="39">
        <v>242524.12299999999</v>
      </c>
      <c r="AO98" s="39">
        <v>258162.11300000001</v>
      </c>
      <c r="AP98" s="39">
        <v>272222.98700000002</v>
      </c>
      <c r="AQ98" s="39">
        <v>284751.04499999998</v>
      </c>
      <c r="AR98" s="39">
        <v>295595.234</v>
      </c>
      <c r="AS98" s="39">
        <v>304758.62699999998</v>
      </c>
      <c r="AT98" s="39">
        <v>312134.18800000002</v>
      </c>
      <c r="AU98" s="39">
        <v>317731.98499999999</v>
      </c>
      <c r="AV98" s="40">
        <v>321550.68599999999</v>
      </c>
      <c r="AW98" s="42">
        <v>22.103999999999999</v>
      </c>
      <c r="AX98" s="42">
        <v>26.088999999999999</v>
      </c>
      <c r="AY98" s="42">
        <v>30.584</v>
      </c>
      <c r="AZ98" s="42">
        <v>36.076000000000001</v>
      </c>
      <c r="BA98" s="42">
        <v>42.002000000000002</v>
      </c>
      <c r="BB98" s="42">
        <v>45.942</v>
      </c>
      <c r="BC98" s="42">
        <v>49.914000000000001</v>
      </c>
      <c r="BD98" s="42">
        <v>53.313000000000002</v>
      </c>
      <c r="BE98" s="42">
        <v>56.640999999999998</v>
      </c>
      <c r="BF98" s="42">
        <v>59.828000000000003</v>
      </c>
      <c r="BG98" s="42">
        <v>62.841000000000001</v>
      </c>
      <c r="BH98" s="42">
        <v>65.646000000000001</v>
      </c>
      <c r="BI98" s="42">
        <v>68.206999999999994</v>
      </c>
      <c r="BJ98" s="42">
        <v>70.557000000000002</v>
      </c>
      <c r="BK98" s="42">
        <v>72.805000000000007</v>
      </c>
      <c r="BL98" t="e">
        <f>COUNTIF(#REF!, WUP!A98)</f>
        <v>#REF!</v>
      </c>
    </row>
    <row r="99" spans="1:64" hidden="1">
      <c r="A99" s="38" t="s">
        <v>133</v>
      </c>
      <c r="B99" s="141"/>
      <c r="C99" s="141"/>
      <c r="D99" s="39">
        <v>403.24700000000001</v>
      </c>
      <c r="E99" s="39">
        <v>509.07100000000003</v>
      </c>
      <c r="F99" s="39">
        <v>657.37300000000005</v>
      </c>
      <c r="G99" s="39">
        <v>843.19</v>
      </c>
      <c r="H99" s="39">
        <v>1171.2360000000001</v>
      </c>
      <c r="I99" s="39">
        <v>1564.297</v>
      </c>
      <c r="J99" s="39">
        <v>1877.89</v>
      </c>
      <c r="K99" s="39">
        <v>2206.33</v>
      </c>
      <c r="L99" s="39">
        <v>2600.1309999999999</v>
      </c>
      <c r="M99" s="39">
        <v>3018.8240000000001</v>
      </c>
      <c r="N99" s="39">
        <v>3452.1759999999999</v>
      </c>
      <c r="O99" s="39">
        <v>3889.0309999999999</v>
      </c>
      <c r="P99" s="39">
        <v>4314.9480000000003</v>
      </c>
      <c r="Q99" s="39">
        <v>4719.4840000000004</v>
      </c>
      <c r="R99" s="40">
        <v>5101.5820000000003</v>
      </c>
      <c r="S99" s="39">
        <v>2854.8969999999999</v>
      </c>
      <c r="T99" s="39">
        <v>3178.8270000000002</v>
      </c>
      <c r="U99" s="39">
        <v>3601.0990000000002</v>
      </c>
      <c r="V99" s="39">
        <v>4008.7330000000002</v>
      </c>
      <c r="W99" s="39">
        <v>4158.0680000000002</v>
      </c>
      <c r="X99" s="39">
        <v>4189.7290000000003</v>
      </c>
      <c r="Y99" s="39">
        <v>4368.384</v>
      </c>
      <c r="Z99" s="39">
        <v>4457.6369999999997</v>
      </c>
      <c r="AA99" s="39">
        <v>4564.6909999999998</v>
      </c>
      <c r="AB99" s="39">
        <v>4610.9489999999996</v>
      </c>
      <c r="AC99" s="39">
        <v>4596.5219999999999</v>
      </c>
      <c r="AD99" s="39">
        <v>4527.4359999999997</v>
      </c>
      <c r="AE99" s="39">
        <v>4412.9570000000003</v>
      </c>
      <c r="AF99" s="39">
        <v>4258.6620000000003</v>
      </c>
      <c r="AG99" s="40">
        <v>4061.31</v>
      </c>
      <c r="AH99" s="39">
        <v>3258.1439999999998</v>
      </c>
      <c r="AI99" s="39">
        <v>3687.8980000000001</v>
      </c>
      <c r="AJ99" s="39">
        <v>4258.4719999999998</v>
      </c>
      <c r="AK99" s="39">
        <v>4851.9229999999998</v>
      </c>
      <c r="AL99" s="39">
        <v>5329.3040000000001</v>
      </c>
      <c r="AM99" s="39">
        <v>5754.0259999999998</v>
      </c>
      <c r="AN99" s="39">
        <v>6246.2740000000003</v>
      </c>
      <c r="AO99" s="39">
        <v>6663.9669999999996</v>
      </c>
      <c r="AP99" s="39">
        <v>7164.8220000000001</v>
      </c>
      <c r="AQ99" s="39">
        <v>7629.7730000000001</v>
      </c>
      <c r="AR99" s="39">
        <v>8048.6980000000003</v>
      </c>
      <c r="AS99" s="39">
        <v>8416.4670000000006</v>
      </c>
      <c r="AT99" s="39">
        <v>8727.9050000000007</v>
      </c>
      <c r="AU99" s="39">
        <v>8978.1460000000006</v>
      </c>
      <c r="AV99" s="40">
        <v>9162.8919999999998</v>
      </c>
      <c r="AW99" s="42">
        <v>12.377000000000001</v>
      </c>
      <c r="AX99" s="42">
        <v>13.804</v>
      </c>
      <c r="AY99" s="42">
        <v>15.436999999999999</v>
      </c>
      <c r="AZ99" s="42">
        <v>17.378</v>
      </c>
      <c r="BA99" s="42">
        <v>21.977</v>
      </c>
      <c r="BB99" s="42">
        <v>27.186</v>
      </c>
      <c r="BC99" s="42">
        <v>30.064</v>
      </c>
      <c r="BD99" s="42">
        <v>33.107999999999997</v>
      </c>
      <c r="BE99" s="42">
        <v>36.29</v>
      </c>
      <c r="BF99" s="42">
        <v>39.566000000000003</v>
      </c>
      <c r="BG99" s="42">
        <v>42.890999999999998</v>
      </c>
      <c r="BH99" s="42">
        <v>46.207000000000001</v>
      </c>
      <c r="BI99" s="42">
        <v>49.439</v>
      </c>
      <c r="BJ99" s="42">
        <v>52.566000000000003</v>
      </c>
      <c r="BK99" s="42">
        <v>55.677</v>
      </c>
      <c r="BL99" t="e">
        <f>COUNTIF(#REF!, WUP!A99)</f>
        <v>#REF!</v>
      </c>
    </row>
    <row r="100" spans="1:64" hidden="1">
      <c r="A100" s="38" t="s">
        <v>134</v>
      </c>
      <c r="B100" s="141"/>
      <c r="C100" s="141"/>
      <c r="D100" s="39">
        <v>5801.2449999999999</v>
      </c>
      <c r="E100" s="39">
        <v>7158.8879999999999</v>
      </c>
      <c r="F100" s="39">
        <v>8981.973</v>
      </c>
      <c r="G100" s="39">
        <v>11413.601000000001</v>
      </c>
      <c r="H100" s="39">
        <v>14369.654</v>
      </c>
      <c r="I100" s="39">
        <v>17087.554</v>
      </c>
      <c r="J100" s="39">
        <v>19934.949000000001</v>
      </c>
      <c r="K100" s="39">
        <v>22800.562999999998</v>
      </c>
      <c r="L100" s="39">
        <v>25361.963</v>
      </c>
      <c r="M100" s="39">
        <v>27844.592000000001</v>
      </c>
      <c r="N100" s="39">
        <v>30109.432000000001</v>
      </c>
      <c r="O100" s="39">
        <v>32066.63</v>
      </c>
      <c r="P100" s="39">
        <v>33717.112999999998</v>
      </c>
      <c r="Q100" s="39">
        <v>35138.248</v>
      </c>
      <c r="R100" s="40">
        <v>36439.872000000003</v>
      </c>
      <c r="S100" s="39">
        <v>7996.88</v>
      </c>
      <c r="T100" s="39">
        <v>8440.0540000000001</v>
      </c>
      <c r="U100" s="39">
        <v>9056.348</v>
      </c>
      <c r="V100" s="39">
        <v>9081.9959999999992</v>
      </c>
      <c r="W100" s="39">
        <v>8815.9539999999997</v>
      </c>
      <c r="X100" s="39">
        <v>8571.8389999999999</v>
      </c>
      <c r="Y100" s="39">
        <v>8177.34</v>
      </c>
      <c r="Z100" s="39">
        <v>7922.5919999999996</v>
      </c>
      <c r="AA100" s="39">
        <v>7507.36</v>
      </c>
      <c r="AB100" s="39">
        <v>7105.1660000000002</v>
      </c>
      <c r="AC100" s="39">
        <v>6705.5360000000001</v>
      </c>
      <c r="AD100" s="39">
        <v>6314.04</v>
      </c>
      <c r="AE100" s="39">
        <v>5951.1490000000003</v>
      </c>
      <c r="AF100" s="39">
        <v>5622.68</v>
      </c>
      <c r="AG100" s="40">
        <v>5289.3450000000003</v>
      </c>
      <c r="AH100" s="39">
        <v>13798.125</v>
      </c>
      <c r="AI100" s="39">
        <v>15598.941999999999</v>
      </c>
      <c r="AJ100" s="39">
        <v>18038.321</v>
      </c>
      <c r="AK100" s="39">
        <v>20495.597000000002</v>
      </c>
      <c r="AL100" s="39">
        <v>23185.608</v>
      </c>
      <c r="AM100" s="39">
        <v>25659.393</v>
      </c>
      <c r="AN100" s="39">
        <v>28112.289000000001</v>
      </c>
      <c r="AO100" s="39">
        <v>30723.154999999999</v>
      </c>
      <c r="AP100" s="39">
        <v>32869.322999999997</v>
      </c>
      <c r="AQ100" s="39">
        <v>34949.758000000002</v>
      </c>
      <c r="AR100" s="39">
        <v>36814.968000000001</v>
      </c>
      <c r="AS100" s="39">
        <v>38380.67</v>
      </c>
      <c r="AT100" s="39">
        <v>39668.262000000002</v>
      </c>
      <c r="AU100" s="39">
        <v>40760.928</v>
      </c>
      <c r="AV100" s="40">
        <v>41729.216999999997</v>
      </c>
      <c r="AW100" s="42">
        <v>42.043999999999997</v>
      </c>
      <c r="AX100" s="42">
        <v>45.893000000000001</v>
      </c>
      <c r="AY100" s="42">
        <v>49.793999999999997</v>
      </c>
      <c r="AZ100" s="42">
        <v>55.688000000000002</v>
      </c>
      <c r="BA100" s="42">
        <v>61.976999999999997</v>
      </c>
      <c r="BB100" s="42">
        <v>66.593999999999994</v>
      </c>
      <c r="BC100" s="42">
        <v>70.912000000000006</v>
      </c>
      <c r="BD100" s="42">
        <v>74.212999999999994</v>
      </c>
      <c r="BE100" s="42">
        <v>77.16</v>
      </c>
      <c r="BF100" s="42">
        <v>79.67</v>
      </c>
      <c r="BG100" s="42">
        <v>81.786000000000001</v>
      </c>
      <c r="BH100" s="42">
        <v>83.549000000000007</v>
      </c>
      <c r="BI100" s="42">
        <v>84.998000000000005</v>
      </c>
      <c r="BJ100" s="42">
        <v>86.206000000000003</v>
      </c>
      <c r="BK100" s="42">
        <v>87.325000000000003</v>
      </c>
      <c r="BL100" t="e">
        <f>COUNTIF(#REF!, WUP!A100)</f>
        <v>#REF!</v>
      </c>
    </row>
    <row r="101" spans="1:64" hidden="1">
      <c r="A101" s="38" t="s">
        <v>135</v>
      </c>
      <c r="B101" s="141"/>
      <c r="C101" s="141"/>
      <c r="D101" s="39">
        <v>7999.5559999999996</v>
      </c>
      <c r="E101" s="39">
        <v>9075.33</v>
      </c>
      <c r="F101" s="39">
        <v>10255.233</v>
      </c>
      <c r="G101" s="39">
        <v>11295.541999999999</v>
      </c>
      <c r="H101" s="39">
        <v>12457.527</v>
      </c>
      <c r="I101" s="39">
        <v>13548.744000000001</v>
      </c>
      <c r="J101" s="39">
        <v>14487.449000000001</v>
      </c>
      <c r="K101" s="39">
        <v>15646.537</v>
      </c>
      <c r="L101" s="39">
        <v>17068.065999999999</v>
      </c>
      <c r="M101" s="39">
        <v>18722.491000000002</v>
      </c>
      <c r="N101" s="39">
        <v>20614.897000000001</v>
      </c>
      <c r="O101" s="39">
        <v>22714.271000000001</v>
      </c>
      <c r="P101" s="39">
        <v>24973.795999999998</v>
      </c>
      <c r="Q101" s="39">
        <v>27231.609</v>
      </c>
      <c r="R101" s="40">
        <v>29391.985000000001</v>
      </c>
      <c r="S101" s="39">
        <v>25370.155999999999</v>
      </c>
      <c r="T101" s="39">
        <v>28146.966</v>
      </c>
      <c r="U101" s="39">
        <v>30371.017</v>
      </c>
      <c r="V101" s="39">
        <v>31942.25</v>
      </c>
      <c r="W101" s="39">
        <v>33637.934999999998</v>
      </c>
      <c r="X101" s="39">
        <v>34933.870000000003</v>
      </c>
      <c r="Y101" s="39">
        <v>35668.447</v>
      </c>
      <c r="Z101" s="39">
        <v>36757.131999999998</v>
      </c>
      <c r="AA101" s="39">
        <v>37740.21</v>
      </c>
      <c r="AB101" s="39">
        <v>38279.002999999997</v>
      </c>
      <c r="AC101" s="39">
        <v>38300.972000000002</v>
      </c>
      <c r="AD101" s="39">
        <v>37716.652999999998</v>
      </c>
      <c r="AE101" s="39">
        <v>36515.290999999997</v>
      </c>
      <c r="AF101" s="39">
        <v>34873.317000000003</v>
      </c>
      <c r="AG101" s="40">
        <v>32966.94</v>
      </c>
      <c r="AH101" s="39">
        <v>33369.712</v>
      </c>
      <c r="AI101" s="39">
        <v>37222.296000000002</v>
      </c>
      <c r="AJ101" s="39">
        <v>40626.25</v>
      </c>
      <c r="AK101" s="39">
        <v>43237.792000000001</v>
      </c>
      <c r="AL101" s="39">
        <v>46095.462</v>
      </c>
      <c r="AM101" s="39">
        <v>48482.614000000001</v>
      </c>
      <c r="AN101" s="39">
        <v>50155.896000000001</v>
      </c>
      <c r="AO101" s="39">
        <v>52403.669000000002</v>
      </c>
      <c r="AP101" s="39">
        <v>54808.275999999998</v>
      </c>
      <c r="AQ101" s="39">
        <v>57001.493999999999</v>
      </c>
      <c r="AR101" s="39">
        <v>58915.868999999999</v>
      </c>
      <c r="AS101" s="39">
        <v>60430.923999999999</v>
      </c>
      <c r="AT101" s="39">
        <v>61489.087</v>
      </c>
      <c r="AU101" s="39">
        <v>62104.925999999999</v>
      </c>
      <c r="AV101" s="40">
        <v>62358.925000000003</v>
      </c>
      <c r="AW101" s="42">
        <v>23.972999999999999</v>
      </c>
      <c r="AX101" s="42">
        <v>24.381</v>
      </c>
      <c r="AY101" s="42">
        <v>25.242999999999999</v>
      </c>
      <c r="AZ101" s="42">
        <v>26.123999999999999</v>
      </c>
      <c r="BA101" s="42">
        <v>27.024999999999999</v>
      </c>
      <c r="BB101" s="42">
        <v>27.946000000000002</v>
      </c>
      <c r="BC101" s="42">
        <v>28.885000000000002</v>
      </c>
      <c r="BD101" s="42">
        <v>29.858000000000001</v>
      </c>
      <c r="BE101" s="42">
        <v>31.140999999999998</v>
      </c>
      <c r="BF101" s="42">
        <v>32.845999999999997</v>
      </c>
      <c r="BG101" s="42">
        <v>34.99</v>
      </c>
      <c r="BH101" s="42">
        <v>37.587000000000003</v>
      </c>
      <c r="BI101" s="42">
        <v>40.615000000000002</v>
      </c>
      <c r="BJ101" s="42">
        <v>43.847999999999999</v>
      </c>
      <c r="BK101" s="42">
        <v>47.134</v>
      </c>
      <c r="BL101" t="e">
        <f>COUNTIF(#REF!, WUP!A101)</f>
        <v>#REF!</v>
      </c>
    </row>
    <row r="102" spans="1:64" hidden="1">
      <c r="A102" s="38" t="s">
        <v>136</v>
      </c>
      <c r="B102" s="141"/>
      <c r="C102" s="141"/>
      <c r="D102" s="39">
        <v>17752.900000000001</v>
      </c>
      <c r="E102" s="39">
        <v>22943.78</v>
      </c>
      <c r="F102" s="39">
        <v>29106.432000000001</v>
      </c>
      <c r="G102" s="39">
        <v>32515.486000000001</v>
      </c>
      <c r="H102" s="39">
        <v>35981.065000000002</v>
      </c>
      <c r="I102" s="39">
        <v>39435.904999999999</v>
      </c>
      <c r="J102" s="39">
        <v>42487.934000000001</v>
      </c>
      <c r="K102" s="39">
        <v>47078.199000000001</v>
      </c>
      <c r="L102" s="39">
        <v>52008.603000000003</v>
      </c>
      <c r="M102" s="39">
        <v>57606.091999999997</v>
      </c>
      <c r="N102" s="39">
        <v>63844.135000000002</v>
      </c>
      <c r="O102" s="39">
        <v>70692.327000000005</v>
      </c>
      <c r="P102" s="39">
        <v>78089.725999999995</v>
      </c>
      <c r="Q102" s="39">
        <v>85814.286999999997</v>
      </c>
      <c r="R102" s="40">
        <v>93465.066999999995</v>
      </c>
      <c r="S102" s="39">
        <v>29644.067999999999</v>
      </c>
      <c r="T102" s="39">
        <v>31379.867999999999</v>
      </c>
      <c r="U102" s="39">
        <v>32840.915999999997</v>
      </c>
      <c r="V102" s="39">
        <v>37320.228999999999</v>
      </c>
      <c r="W102" s="39">
        <v>42010.504000000001</v>
      </c>
      <c r="X102" s="39">
        <v>46838.332000000002</v>
      </c>
      <c r="Y102" s="39">
        <v>51238.69</v>
      </c>
      <c r="Z102" s="39">
        <v>54638.16</v>
      </c>
      <c r="AA102" s="39">
        <v>57694.792999999998</v>
      </c>
      <c r="AB102" s="39">
        <v>60058.588000000003</v>
      </c>
      <c r="AC102" s="39">
        <v>61528.146999999997</v>
      </c>
      <c r="AD102" s="39">
        <v>61975.288999999997</v>
      </c>
      <c r="AE102" s="39">
        <v>61357.963000000003</v>
      </c>
      <c r="AF102" s="39">
        <v>59850.434999999998</v>
      </c>
      <c r="AG102" s="40">
        <v>57828.368000000002</v>
      </c>
      <c r="AH102" s="39">
        <v>47396.968000000001</v>
      </c>
      <c r="AI102" s="39">
        <v>54323.648000000001</v>
      </c>
      <c r="AJ102" s="39">
        <v>61947.347999999998</v>
      </c>
      <c r="AK102" s="39">
        <v>69835.714999999997</v>
      </c>
      <c r="AL102" s="39">
        <v>77991.569000000003</v>
      </c>
      <c r="AM102" s="39">
        <v>86274.236999999994</v>
      </c>
      <c r="AN102" s="39">
        <v>93726.623999999996</v>
      </c>
      <c r="AO102" s="39">
        <v>101716.359</v>
      </c>
      <c r="AP102" s="39">
        <v>109703.39599999999</v>
      </c>
      <c r="AQ102" s="39">
        <v>117664.68</v>
      </c>
      <c r="AR102" s="39">
        <v>125372.28200000001</v>
      </c>
      <c r="AS102" s="39">
        <v>132667.61600000001</v>
      </c>
      <c r="AT102" s="39">
        <v>139447.68900000001</v>
      </c>
      <c r="AU102" s="39">
        <v>145664.72200000001</v>
      </c>
      <c r="AV102" s="40">
        <v>151293.435</v>
      </c>
      <c r="AW102" s="42">
        <v>37.456000000000003</v>
      </c>
      <c r="AX102" s="42">
        <v>42.234999999999999</v>
      </c>
      <c r="AY102" s="42">
        <v>46.985999999999997</v>
      </c>
      <c r="AZ102" s="42">
        <v>46.56</v>
      </c>
      <c r="BA102" s="42">
        <v>46.134999999999998</v>
      </c>
      <c r="BB102" s="42">
        <v>45.71</v>
      </c>
      <c r="BC102" s="42">
        <v>45.332000000000001</v>
      </c>
      <c r="BD102" s="42">
        <v>46.283999999999999</v>
      </c>
      <c r="BE102" s="42">
        <v>47.408000000000001</v>
      </c>
      <c r="BF102" s="42">
        <v>48.957999999999998</v>
      </c>
      <c r="BG102" s="42">
        <v>50.923999999999999</v>
      </c>
      <c r="BH102" s="42">
        <v>53.284999999999997</v>
      </c>
      <c r="BI102" s="42">
        <v>55.999000000000002</v>
      </c>
      <c r="BJ102" s="42">
        <v>58.911999999999999</v>
      </c>
      <c r="BK102" s="42">
        <v>61.777000000000001</v>
      </c>
      <c r="BL102" t="e">
        <f>COUNTIF(#REF!, WUP!A102)</f>
        <v>#REF!</v>
      </c>
    </row>
    <row r="103" spans="1:64" hidden="1">
      <c r="A103" s="38" t="s">
        <v>137</v>
      </c>
      <c r="B103" s="141"/>
      <c r="C103" s="141"/>
      <c r="D103" s="39">
        <v>2411.6999999999998</v>
      </c>
      <c r="E103" s="39">
        <v>2705.5349999999999</v>
      </c>
      <c r="F103" s="39">
        <v>3012.953</v>
      </c>
      <c r="G103" s="39">
        <v>3478.779</v>
      </c>
      <c r="H103" s="39">
        <v>3913.96</v>
      </c>
      <c r="I103" s="39">
        <v>4491.0420000000004</v>
      </c>
      <c r="J103" s="39">
        <v>5074.2520000000004</v>
      </c>
      <c r="K103" s="39">
        <v>5535.2619999999997</v>
      </c>
      <c r="L103" s="39">
        <v>5935.0529999999999</v>
      </c>
      <c r="M103" s="39">
        <v>6157.2669999999998</v>
      </c>
      <c r="N103" s="39">
        <v>6342.47</v>
      </c>
      <c r="O103" s="39">
        <v>6479.8549999999996</v>
      </c>
      <c r="P103" s="39">
        <v>6563.0550000000003</v>
      </c>
      <c r="Q103" s="39">
        <v>6592.1180000000004</v>
      </c>
      <c r="R103" s="40">
        <v>6574.759</v>
      </c>
      <c r="S103" s="39">
        <v>0</v>
      </c>
      <c r="T103" s="39">
        <v>0</v>
      </c>
      <c r="U103" s="39">
        <v>0</v>
      </c>
      <c r="V103" s="39">
        <v>0</v>
      </c>
      <c r="W103" s="39">
        <v>0</v>
      </c>
      <c r="X103" s="39">
        <v>0</v>
      </c>
      <c r="Y103" s="39">
        <v>0</v>
      </c>
      <c r="Z103" s="39">
        <v>0</v>
      </c>
      <c r="AA103" s="39">
        <v>0</v>
      </c>
      <c r="AB103" s="39">
        <v>0</v>
      </c>
      <c r="AC103" s="39">
        <v>0</v>
      </c>
      <c r="AD103" s="39">
        <v>0</v>
      </c>
      <c r="AE103" s="39">
        <v>0</v>
      </c>
      <c r="AF103" s="39">
        <v>0</v>
      </c>
      <c r="AG103" s="40">
        <v>0</v>
      </c>
      <c r="AH103" s="39">
        <v>2411.6999999999998</v>
      </c>
      <c r="AI103" s="39">
        <v>2705.5349999999999</v>
      </c>
      <c r="AJ103" s="39">
        <v>3012.953</v>
      </c>
      <c r="AK103" s="39">
        <v>3478.779</v>
      </c>
      <c r="AL103" s="39">
        <v>3913.96</v>
      </c>
      <c r="AM103" s="39">
        <v>4491.0420000000004</v>
      </c>
      <c r="AN103" s="39">
        <v>5074.2520000000004</v>
      </c>
      <c r="AO103" s="39">
        <v>5535.2619999999997</v>
      </c>
      <c r="AP103" s="39">
        <v>5935.0529999999999</v>
      </c>
      <c r="AQ103" s="39">
        <v>6157.2669999999998</v>
      </c>
      <c r="AR103" s="39">
        <v>6342.47</v>
      </c>
      <c r="AS103" s="39">
        <v>6479.8549999999996</v>
      </c>
      <c r="AT103" s="39">
        <v>6563.0550000000003</v>
      </c>
      <c r="AU103" s="39">
        <v>6592.1180000000004</v>
      </c>
      <c r="AV103" s="40">
        <v>6574.759</v>
      </c>
      <c r="AW103" s="42">
        <v>100</v>
      </c>
      <c r="AX103" s="42">
        <v>100</v>
      </c>
      <c r="AY103" s="42">
        <v>100</v>
      </c>
      <c r="AZ103" s="42">
        <v>100</v>
      </c>
      <c r="BA103" s="42">
        <v>100</v>
      </c>
      <c r="BB103" s="42">
        <v>100</v>
      </c>
      <c r="BC103" s="42">
        <v>100</v>
      </c>
      <c r="BD103" s="42">
        <v>100</v>
      </c>
      <c r="BE103" s="42">
        <v>100</v>
      </c>
      <c r="BF103" s="42">
        <v>100</v>
      </c>
      <c r="BG103" s="42">
        <v>100</v>
      </c>
      <c r="BH103" s="42">
        <v>100</v>
      </c>
      <c r="BI103" s="42">
        <v>100</v>
      </c>
      <c r="BJ103" s="42">
        <v>100</v>
      </c>
      <c r="BK103" s="42">
        <v>100</v>
      </c>
      <c r="BL103" t="e">
        <f>COUNTIF(#REF!, WUP!A103)</f>
        <v>#REF!</v>
      </c>
    </row>
    <row r="104" spans="1:64" hidden="1">
      <c r="A104" s="38" t="s">
        <v>138</v>
      </c>
      <c r="B104" s="141"/>
      <c r="C104" s="141"/>
      <c r="D104" s="39">
        <v>12695.065000000001</v>
      </c>
      <c r="E104" s="39">
        <v>14621.263999999999</v>
      </c>
      <c r="F104" s="39">
        <v>16648.721000000001</v>
      </c>
      <c r="G104" s="39">
        <v>18012.030999999999</v>
      </c>
      <c r="H104" s="39">
        <v>19759.915000000001</v>
      </c>
      <c r="I104" s="39">
        <v>24476.531999999999</v>
      </c>
      <c r="J104" s="39">
        <v>29475.114000000001</v>
      </c>
      <c r="K104" s="39">
        <v>32745.68</v>
      </c>
      <c r="L104" s="39">
        <v>35698.324999999997</v>
      </c>
      <c r="M104" s="39">
        <v>38343.775000000001</v>
      </c>
      <c r="N104" s="39">
        <v>40675.574999999997</v>
      </c>
      <c r="O104" s="39">
        <v>42609.309000000001</v>
      </c>
      <c r="P104" s="39">
        <v>44042.205999999998</v>
      </c>
      <c r="Q104" s="39">
        <v>44932.565999999999</v>
      </c>
      <c r="R104" s="40">
        <v>45409.733999999997</v>
      </c>
      <c r="S104" s="39">
        <v>34690.258000000002</v>
      </c>
      <c r="T104" s="39">
        <v>37420.205000000002</v>
      </c>
      <c r="U104" s="39">
        <v>39934.1</v>
      </c>
      <c r="V104" s="39">
        <v>41479.758999999998</v>
      </c>
      <c r="W104" s="39">
        <v>43198.106</v>
      </c>
      <c r="X104" s="39">
        <v>40948.938000000002</v>
      </c>
      <c r="Y104" s="39">
        <v>37733.694000000003</v>
      </c>
      <c r="Z104" s="39">
        <v>35911.919999999998</v>
      </c>
      <c r="AA104" s="39">
        <v>33712.542999999998</v>
      </c>
      <c r="AB104" s="39">
        <v>31341.710999999999</v>
      </c>
      <c r="AC104" s="39">
        <v>28950.636999999999</v>
      </c>
      <c r="AD104" s="39">
        <v>26590.348999999998</v>
      </c>
      <c r="AE104" s="39">
        <v>24296.268</v>
      </c>
      <c r="AF104" s="39">
        <v>22112.978999999999</v>
      </c>
      <c r="AG104" s="40">
        <v>19962.611000000001</v>
      </c>
      <c r="AH104" s="39">
        <v>47385.322999999997</v>
      </c>
      <c r="AI104" s="39">
        <v>52041.468999999997</v>
      </c>
      <c r="AJ104" s="39">
        <v>56582.821000000004</v>
      </c>
      <c r="AK104" s="39">
        <v>59491.79</v>
      </c>
      <c r="AL104" s="39">
        <v>62958.021000000001</v>
      </c>
      <c r="AM104" s="39">
        <v>65425.47</v>
      </c>
      <c r="AN104" s="39">
        <v>67208.808000000005</v>
      </c>
      <c r="AO104" s="39">
        <v>68657.600000000006</v>
      </c>
      <c r="AP104" s="39">
        <v>69410.868000000002</v>
      </c>
      <c r="AQ104" s="39">
        <v>69685.486000000004</v>
      </c>
      <c r="AR104" s="39">
        <v>69626.212</v>
      </c>
      <c r="AS104" s="39">
        <v>69199.657999999996</v>
      </c>
      <c r="AT104" s="39">
        <v>68338.474000000002</v>
      </c>
      <c r="AU104" s="39">
        <v>67045.544999999998</v>
      </c>
      <c r="AV104" s="40">
        <v>65372.345000000001</v>
      </c>
      <c r="AW104" s="42">
        <v>26.791</v>
      </c>
      <c r="AX104" s="42">
        <v>28.094999999999999</v>
      </c>
      <c r="AY104" s="42">
        <v>29.423999999999999</v>
      </c>
      <c r="AZ104" s="42">
        <v>30.276</v>
      </c>
      <c r="BA104" s="42">
        <v>31.385999999999999</v>
      </c>
      <c r="BB104" s="42">
        <v>37.411000000000001</v>
      </c>
      <c r="BC104" s="42">
        <v>43.856000000000002</v>
      </c>
      <c r="BD104" s="42">
        <v>47.694000000000003</v>
      </c>
      <c r="BE104" s="42">
        <v>51.43</v>
      </c>
      <c r="BF104" s="42">
        <v>55.024000000000001</v>
      </c>
      <c r="BG104" s="42">
        <v>58.42</v>
      </c>
      <c r="BH104" s="42">
        <v>61.573999999999998</v>
      </c>
      <c r="BI104" s="42">
        <v>64.447000000000003</v>
      </c>
      <c r="BJ104" s="42">
        <v>67.018000000000001</v>
      </c>
      <c r="BK104" s="42">
        <v>69.462999999999994</v>
      </c>
      <c r="BL104" t="e">
        <f>COUNTIF(#REF!, WUP!A104)</f>
        <v>#REF!</v>
      </c>
    </row>
    <row r="105" spans="1:64" hidden="1">
      <c r="A105" s="38" t="s">
        <v>139</v>
      </c>
      <c r="B105" s="141"/>
      <c r="C105" s="141"/>
      <c r="D105" s="39">
        <v>96.846999999999994</v>
      </c>
      <c r="E105" s="39">
        <v>123.80800000000001</v>
      </c>
      <c r="F105" s="39">
        <v>156.71700000000001</v>
      </c>
      <c r="G105" s="39">
        <v>196.37</v>
      </c>
      <c r="H105" s="39">
        <v>211.48</v>
      </c>
      <c r="I105" s="39">
        <v>267.30399999999997</v>
      </c>
      <c r="J105" s="39">
        <v>307.71699999999998</v>
      </c>
      <c r="K105" s="39">
        <v>365.96600000000001</v>
      </c>
      <c r="L105" s="39">
        <v>432.649</v>
      </c>
      <c r="M105" s="39">
        <v>510.529</v>
      </c>
      <c r="N105" s="39">
        <v>600.14</v>
      </c>
      <c r="O105" s="39">
        <v>700.73800000000006</v>
      </c>
      <c r="P105" s="39">
        <v>811.28599999999994</v>
      </c>
      <c r="Q105" s="39">
        <v>930.947</v>
      </c>
      <c r="R105" s="40">
        <v>1058.9970000000001</v>
      </c>
      <c r="S105" s="39">
        <v>490.71600000000001</v>
      </c>
      <c r="T105" s="39">
        <v>543.13699999999994</v>
      </c>
      <c r="U105" s="39">
        <v>595.21600000000001</v>
      </c>
      <c r="V105" s="39">
        <v>675.077</v>
      </c>
      <c r="W105" s="39">
        <v>660.12699999999995</v>
      </c>
      <c r="X105" s="39">
        <v>759.18</v>
      </c>
      <c r="Y105" s="39">
        <v>801.87400000000002</v>
      </c>
      <c r="Z105" s="39">
        <v>875.01099999999997</v>
      </c>
      <c r="AA105" s="39">
        <v>948.75099999999998</v>
      </c>
      <c r="AB105" s="39">
        <v>1025.8119999999999</v>
      </c>
      <c r="AC105" s="39">
        <v>1103.9649999999999</v>
      </c>
      <c r="AD105" s="39">
        <v>1179.2049999999999</v>
      </c>
      <c r="AE105" s="39">
        <v>1248.2650000000001</v>
      </c>
      <c r="AF105" s="39">
        <v>1309.4770000000001</v>
      </c>
      <c r="AG105" s="40">
        <v>1361.7629999999999</v>
      </c>
      <c r="AH105" s="39">
        <v>587.56299999999999</v>
      </c>
      <c r="AI105" s="39">
        <v>666.94500000000005</v>
      </c>
      <c r="AJ105" s="39">
        <v>751.93299999999999</v>
      </c>
      <c r="AK105" s="39">
        <v>871.447</v>
      </c>
      <c r="AL105" s="39">
        <v>871.60699999999997</v>
      </c>
      <c r="AM105" s="39">
        <v>1026.4839999999999</v>
      </c>
      <c r="AN105" s="39">
        <v>1109.5909999999999</v>
      </c>
      <c r="AO105" s="39">
        <v>1240.9770000000001</v>
      </c>
      <c r="AP105" s="39">
        <v>1381.4</v>
      </c>
      <c r="AQ105" s="39">
        <v>1536.3409999999999</v>
      </c>
      <c r="AR105" s="39">
        <v>1704.105</v>
      </c>
      <c r="AS105" s="39">
        <v>1879.943</v>
      </c>
      <c r="AT105" s="39">
        <v>2059.5509999999999</v>
      </c>
      <c r="AU105" s="39">
        <v>2240.424</v>
      </c>
      <c r="AV105" s="40">
        <v>2420.7600000000002</v>
      </c>
      <c r="AW105" s="42">
        <v>16.483000000000001</v>
      </c>
      <c r="AX105" s="42">
        <v>18.562999999999999</v>
      </c>
      <c r="AY105" s="42">
        <v>20.841999999999999</v>
      </c>
      <c r="AZ105" s="42">
        <v>22.533999999999999</v>
      </c>
      <c r="BA105" s="42">
        <v>24.263000000000002</v>
      </c>
      <c r="BB105" s="42">
        <v>26.041</v>
      </c>
      <c r="BC105" s="42">
        <v>27.731999999999999</v>
      </c>
      <c r="BD105" s="42">
        <v>29.49</v>
      </c>
      <c r="BE105" s="42">
        <v>31.32</v>
      </c>
      <c r="BF105" s="42">
        <v>33.229999999999997</v>
      </c>
      <c r="BG105" s="42">
        <v>35.216999999999999</v>
      </c>
      <c r="BH105" s="42">
        <v>37.274000000000001</v>
      </c>
      <c r="BI105" s="42">
        <v>39.390999999999998</v>
      </c>
      <c r="BJ105" s="42">
        <v>41.552</v>
      </c>
      <c r="BK105" s="42">
        <v>43.746000000000002</v>
      </c>
      <c r="BL105" t="e">
        <f>COUNTIF(#REF!, WUP!A105)</f>
        <v>#REF!</v>
      </c>
    </row>
    <row r="106" spans="1:64" hidden="1">
      <c r="A106" s="38" t="s">
        <v>140</v>
      </c>
      <c r="B106" s="141"/>
      <c r="C106" s="141"/>
      <c r="D106" s="39">
        <v>10464.982</v>
      </c>
      <c r="E106" s="39">
        <v>11942.117</v>
      </c>
      <c r="F106" s="39">
        <v>13817.423000000001</v>
      </c>
      <c r="G106" s="39">
        <v>16668.571</v>
      </c>
      <c r="H106" s="39">
        <v>19568.59</v>
      </c>
      <c r="I106" s="39">
        <v>23000.555</v>
      </c>
      <c r="J106" s="39">
        <v>26910.696</v>
      </c>
      <c r="K106" s="39">
        <v>31635.368999999999</v>
      </c>
      <c r="L106" s="39">
        <v>36727.248</v>
      </c>
      <c r="M106" s="39">
        <v>42039.428</v>
      </c>
      <c r="N106" s="39">
        <v>47248.046000000002</v>
      </c>
      <c r="O106" s="39">
        <v>52215.811999999998</v>
      </c>
      <c r="P106" s="39">
        <v>56944.758000000002</v>
      </c>
      <c r="Q106" s="39">
        <v>61416.053999999996</v>
      </c>
      <c r="R106" s="40">
        <v>65711.413</v>
      </c>
      <c r="S106" s="39">
        <v>43907.531999999999</v>
      </c>
      <c r="T106" s="39">
        <v>49107.256000000001</v>
      </c>
      <c r="U106" s="39">
        <v>54392.182000000001</v>
      </c>
      <c r="V106" s="39">
        <v>58530.406000000003</v>
      </c>
      <c r="W106" s="39">
        <v>60716.972000000002</v>
      </c>
      <c r="X106" s="39">
        <v>61308.288</v>
      </c>
      <c r="Y106" s="39">
        <v>61561.815999999999</v>
      </c>
      <c r="Z106" s="39">
        <v>61936.197999999997</v>
      </c>
      <c r="AA106" s="39">
        <v>61632.896999999997</v>
      </c>
      <c r="AB106" s="39">
        <v>60724.082999999999</v>
      </c>
      <c r="AC106" s="39">
        <v>59035.591</v>
      </c>
      <c r="AD106" s="39">
        <v>56772.665999999997</v>
      </c>
      <c r="AE106" s="39">
        <v>54284.353999999999</v>
      </c>
      <c r="AF106" s="39">
        <v>51728.855000000003</v>
      </c>
      <c r="AG106" s="40">
        <v>48918.438999999998</v>
      </c>
      <c r="AH106" s="39">
        <v>54372.514000000003</v>
      </c>
      <c r="AI106" s="39">
        <v>61049.373</v>
      </c>
      <c r="AJ106" s="39">
        <v>68209.604999999996</v>
      </c>
      <c r="AK106" s="39">
        <v>75198.976999999999</v>
      </c>
      <c r="AL106" s="39">
        <v>80285.562000000005</v>
      </c>
      <c r="AM106" s="39">
        <v>84308.842999999993</v>
      </c>
      <c r="AN106" s="39">
        <v>88472.512000000002</v>
      </c>
      <c r="AO106" s="39">
        <v>93571.566999999995</v>
      </c>
      <c r="AP106" s="39">
        <v>98360.145000000004</v>
      </c>
      <c r="AQ106" s="39">
        <v>102763.511</v>
      </c>
      <c r="AR106" s="39">
        <v>106283.637</v>
      </c>
      <c r="AS106" s="39">
        <v>108988.478</v>
      </c>
      <c r="AT106" s="39">
        <v>111229.11199999999</v>
      </c>
      <c r="AU106" s="39">
        <v>113144.909</v>
      </c>
      <c r="AV106" s="40">
        <v>114629.852</v>
      </c>
      <c r="AW106" s="42">
        <v>19.247</v>
      </c>
      <c r="AX106" s="42">
        <v>19.561</v>
      </c>
      <c r="AY106" s="42">
        <v>20.257000000000001</v>
      </c>
      <c r="AZ106" s="42">
        <v>22.166</v>
      </c>
      <c r="BA106" s="42">
        <v>24.373999999999999</v>
      </c>
      <c r="BB106" s="42">
        <v>27.280999999999999</v>
      </c>
      <c r="BC106" s="42">
        <v>30.417000000000002</v>
      </c>
      <c r="BD106" s="42">
        <v>33.808999999999997</v>
      </c>
      <c r="BE106" s="42">
        <v>37.340000000000003</v>
      </c>
      <c r="BF106" s="42">
        <v>40.908999999999999</v>
      </c>
      <c r="BG106" s="42">
        <v>44.454999999999998</v>
      </c>
      <c r="BH106" s="42">
        <v>47.908999999999999</v>
      </c>
      <c r="BI106" s="42">
        <v>51.195999999999998</v>
      </c>
      <c r="BJ106" s="42">
        <v>54.280999999999999</v>
      </c>
      <c r="BK106" s="42">
        <v>57.325000000000003</v>
      </c>
      <c r="BL106" t="e">
        <f>COUNTIF(#REF!, WUP!A106)</f>
        <v>#REF!</v>
      </c>
    </row>
    <row r="107" spans="1:64" hidden="1">
      <c r="A107" s="37" t="s">
        <v>86</v>
      </c>
      <c r="B107" s="140"/>
      <c r="C107" s="140"/>
      <c r="D107" s="39">
        <v>59261.451000000001</v>
      </c>
      <c r="E107" s="39">
        <v>75301.871999999988</v>
      </c>
      <c r="F107" s="39">
        <v>90935.299000000014</v>
      </c>
      <c r="G107" s="39">
        <v>104167.08200000001</v>
      </c>
      <c r="H107" s="39">
        <v>118099.23</v>
      </c>
      <c r="I107" s="39">
        <v>135419.57999999999</v>
      </c>
      <c r="J107" s="39">
        <v>158831.34599999996</v>
      </c>
      <c r="K107" s="39">
        <v>181643.95</v>
      </c>
      <c r="L107" s="39">
        <v>203541.26300000001</v>
      </c>
      <c r="M107" s="39">
        <v>223776.11900000001</v>
      </c>
      <c r="N107" s="39">
        <v>243848.29199999996</v>
      </c>
      <c r="O107" s="39">
        <v>264141.228</v>
      </c>
      <c r="P107" s="39">
        <v>284274.48699999996</v>
      </c>
      <c r="Q107" s="39">
        <v>303982.79200000002</v>
      </c>
      <c r="R107" s="40">
        <v>322918.614</v>
      </c>
      <c r="S107" s="39">
        <v>54499.717999999993</v>
      </c>
      <c r="T107" s="39">
        <v>55844.376000000018</v>
      </c>
      <c r="U107" s="39">
        <v>57852.631999999998</v>
      </c>
      <c r="V107" s="39">
        <v>62696.511999999973</v>
      </c>
      <c r="W107" s="39">
        <v>66919.647000000012</v>
      </c>
      <c r="X107" s="39">
        <v>70311.101999999984</v>
      </c>
      <c r="Y107" s="39">
        <v>73906.678000000102</v>
      </c>
      <c r="Z107" s="39">
        <v>76479.96399999992</v>
      </c>
      <c r="AA107" s="39">
        <v>77841.014999999985</v>
      </c>
      <c r="AB107" s="39">
        <v>79351.820000000036</v>
      </c>
      <c r="AC107" s="39">
        <v>79672.477000000072</v>
      </c>
      <c r="AD107" s="39">
        <v>79141.886999999988</v>
      </c>
      <c r="AE107" s="39">
        <v>77925.298000000068</v>
      </c>
      <c r="AF107" s="39">
        <v>76082.039999999979</v>
      </c>
      <c r="AG107" s="40">
        <v>73641.059000000008</v>
      </c>
      <c r="AH107" s="39">
        <v>113761.16899999999</v>
      </c>
      <c r="AI107" s="39">
        <v>131146.24799999999</v>
      </c>
      <c r="AJ107" s="39">
        <v>148787.93100000001</v>
      </c>
      <c r="AK107" s="39">
        <v>166863.59400000001</v>
      </c>
      <c r="AL107" s="39">
        <v>185018.87700000001</v>
      </c>
      <c r="AM107" s="39">
        <v>205730.682</v>
      </c>
      <c r="AN107" s="39">
        <v>232738.02400000006</v>
      </c>
      <c r="AO107" s="39">
        <v>258123.91399999999</v>
      </c>
      <c r="AP107" s="39">
        <v>281382.27799999999</v>
      </c>
      <c r="AQ107" s="39">
        <v>303127.93900000001</v>
      </c>
      <c r="AR107" s="39">
        <v>323520.76900000003</v>
      </c>
      <c r="AS107" s="39">
        <v>343283.11499999999</v>
      </c>
      <c r="AT107" s="39">
        <v>362199.78500000003</v>
      </c>
      <c r="AU107" s="39">
        <v>380064.83200000005</v>
      </c>
      <c r="AV107" s="40">
        <v>396559.67300000001</v>
      </c>
      <c r="AW107" s="42">
        <v>52.092863954307646</v>
      </c>
      <c r="AX107" s="42">
        <v>57.418243486462529</v>
      </c>
      <c r="AY107" s="42">
        <v>61.117389286097414</v>
      </c>
      <c r="AZ107" s="42">
        <v>62.426488308767944</v>
      </c>
      <c r="BA107" s="42">
        <v>63.830908453735766</v>
      </c>
      <c r="BB107" s="42">
        <v>65.823716075563311</v>
      </c>
      <c r="BC107" s="42">
        <v>68.244691292901891</v>
      </c>
      <c r="BD107" s="42">
        <v>70.370833598935761</v>
      </c>
      <c r="BE107" s="42">
        <v>72.336205551651702</v>
      </c>
      <c r="BF107" s="42">
        <v>73.822333810015436</v>
      </c>
      <c r="BG107" s="42">
        <v>75.373303776982539</v>
      </c>
      <c r="BH107" s="42">
        <v>76.945592852709936</v>
      </c>
      <c r="BI107" s="42">
        <v>78.485548245148721</v>
      </c>
      <c r="BJ107" s="42">
        <v>79.981825837545529</v>
      </c>
      <c r="BK107" s="42">
        <v>81.430018225781623</v>
      </c>
      <c r="BL107" t="e">
        <f>COUNTIF(#REF!, WUP!A107)</f>
        <v>#REF!</v>
      </c>
    </row>
    <row r="108" spans="1:64" hidden="1">
      <c r="A108" s="38" t="s">
        <v>87</v>
      </c>
      <c r="B108" s="141"/>
      <c r="C108" s="141"/>
      <c r="D108" s="39">
        <v>2047.3720000000001</v>
      </c>
      <c r="E108" s="39">
        <v>2238.0650000000001</v>
      </c>
      <c r="F108" s="39">
        <v>2385.4580000000001</v>
      </c>
      <c r="G108" s="39">
        <v>2125.29</v>
      </c>
      <c r="H108" s="39">
        <v>1984.99</v>
      </c>
      <c r="I108" s="39">
        <v>1906.1669999999999</v>
      </c>
      <c r="J108" s="39">
        <v>1825.365</v>
      </c>
      <c r="K108" s="39">
        <v>1840.1510000000001</v>
      </c>
      <c r="L108" s="39">
        <v>1860.5540000000001</v>
      </c>
      <c r="M108" s="39">
        <v>1882.155</v>
      </c>
      <c r="N108" s="39">
        <v>1905.7940000000001</v>
      </c>
      <c r="O108" s="39">
        <v>1934.202</v>
      </c>
      <c r="P108" s="39">
        <v>1967.348</v>
      </c>
      <c r="Q108" s="39">
        <v>1992.8150000000001</v>
      </c>
      <c r="R108" s="40">
        <v>2004.9770000000001</v>
      </c>
      <c r="S108" s="39">
        <v>1052.3789999999999</v>
      </c>
      <c r="T108" s="39">
        <v>1097.8699999999999</v>
      </c>
      <c r="U108" s="39">
        <v>1152.7070000000001</v>
      </c>
      <c r="V108" s="39">
        <v>1092.0519999999999</v>
      </c>
      <c r="W108" s="39">
        <v>1084.598</v>
      </c>
      <c r="X108" s="39">
        <v>1075.0920000000001</v>
      </c>
      <c r="Y108" s="39">
        <v>1051.9459999999999</v>
      </c>
      <c r="Z108" s="39">
        <v>1076.799</v>
      </c>
      <c r="AA108" s="39">
        <v>1078.125</v>
      </c>
      <c r="AB108" s="39">
        <v>1052.2149999999999</v>
      </c>
      <c r="AC108" s="39">
        <v>1001.669</v>
      </c>
      <c r="AD108" s="39">
        <v>931.94799999999998</v>
      </c>
      <c r="AE108" s="39">
        <v>851.05100000000004</v>
      </c>
      <c r="AF108" s="39">
        <v>771.803</v>
      </c>
      <c r="AG108" s="40">
        <v>695.20699999999999</v>
      </c>
      <c r="AH108" s="39">
        <v>3099.7510000000002</v>
      </c>
      <c r="AI108" s="39">
        <v>3335.9349999999999</v>
      </c>
      <c r="AJ108" s="39">
        <v>3538.165</v>
      </c>
      <c r="AK108" s="39">
        <v>3217.3420000000001</v>
      </c>
      <c r="AL108" s="39">
        <v>3069.5880000000002</v>
      </c>
      <c r="AM108" s="39">
        <v>2981.259</v>
      </c>
      <c r="AN108" s="39">
        <v>2877.3110000000001</v>
      </c>
      <c r="AO108" s="39">
        <v>2916.95</v>
      </c>
      <c r="AP108" s="39">
        <v>2938.6790000000001</v>
      </c>
      <c r="AQ108" s="39">
        <v>2934.37</v>
      </c>
      <c r="AR108" s="39">
        <v>2907.4630000000002</v>
      </c>
      <c r="AS108" s="39">
        <v>2866.15</v>
      </c>
      <c r="AT108" s="39">
        <v>2818.3989999999999</v>
      </c>
      <c r="AU108" s="39">
        <v>2764.6179999999999</v>
      </c>
      <c r="AV108" s="40">
        <v>2700.1840000000002</v>
      </c>
      <c r="AW108" s="42">
        <v>66.05</v>
      </c>
      <c r="AX108" s="42">
        <v>67.09</v>
      </c>
      <c r="AY108" s="42">
        <v>67.421000000000006</v>
      </c>
      <c r="AZ108" s="42">
        <v>66.057000000000002</v>
      </c>
      <c r="BA108" s="42">
        <v>64.665999999999997</v>
      </c>
      <c r="BB108" s="42">
        <v>63.938000000000002</v>
      </c>
      <c r="BC108" s="42">
        <v>63.44</v>
      </c>
      <c r="BD108" s="42">
        <v>63.085000000000001</v>
      </c>
      <c r="BE108" s="42">
        <v>63.313000000000002</v>
      </c>
      <c r="BF108" s="42">
        <v>64.141999999999996</v>
      </c>
      <c r="BG108" s="42">
        <v>65.548000000000002</v>
      </c>
      <c r="BH108" s="42">
        <v>67.483999999999995</v>
      </c>
      <c r="BI108" s="42">
        <v>69.804000000000002</v>
      </c>
      <c r="BJ108" s="42">
        <v>72.082999999999998</v>
      </c>
      <c r="BK108" s="42">
        <v>74.253</v>
      </c>
      <c r="BL108" t="e">
        <f>COUNTIF(#REF!, WUP!A108)</f>
        <v>#REF!</v>
      </c>
    </row>
    <row r="109" spans="1:64" hidden="1">
      <c r="A109" s="38" t="s">
        <v>88</v>
      </c>
      <c r="B109" s="141"/>
      <c r="C109" s="141"/>
      <c r="D109" s="39">
        <v>3246.145</v>
      </c>
      <c r="E109" s="39">
        <v>3566.3989999999999</v>
      </c>
      <c r="F109" s="39">
        <v>3892.9110000000001</v>
      </c>
      <c r="G109" s="39">
        <v>4059.2420000000002</v>
      </c>
      <c r="H109" s="39">
        <v>4173.9740000000002</v>
      </c>
      <c r="I109" s="39">
        <v>4473.2830000000004</v>
      </c>
      <c r="J109" s="39">
        <v>4823.8339999999998</v>
      </c>
      <c r="K109" s="39">
        <v>5262.14</v>
      </c>
      <c r="L109" s="39">
        <v>5695.93</v>
      </c>
      <c r="M109" s="39">
        <v>6101.3779999999997</v>
      </c>
      <c r="N109" s="39">
        <v>6491.335</v>
      </c>
      <c r="O109" s="39">
        <v>6883.1570000000002</v>
      </c>
      <c r="P109" s="39">
        <v>7252.652</v>
      </c>
      <c r="Q109" s="39">
        <v>7572.049</v>
      </c>
      <c r="R109" s="40">
        <v>7832.6760000000004</v>
      </c>
      <c r="S109" s="39">
        <v>2904.5929999999998</v>
      </c>
      <c r="T109" s="39">
        <v>3100.056</v>
      </c>
      <c r="U109" s="39">
        <v>3349.8589999999999</v>
      </c>
      <c r="V109" s="39">
        <v>3716.1840000000002</v>
      </c>
      <c r="W109" s="39">
        <v>3948.7669999999998</v>
      </c>
      <c r="X109" s="39">
        <v>4065.3229999999999</v>
      </c>
      <c r="Y109" s="39">
        <v>4208.6229999999996</v>
      </c>
      <c r="Z109" s="39">
        <v>4355.3440000000001</v>
      </c>
      <c r="AA109" s="39">
        <v>4403.8130000000001</v>
      </c>
      <c r="AB109" s="39">
        <v>4340.6959999999999</v>
      </c>
      <c r="AC109" s="39">
        <v>4188.8670000000002</v>
      </c>
      <c r="AD109" s="39">
        <v>3977.748</v>
      </c>
      <c r="AE109" s="39">
        <v>3736.268</v>
      </c>
      <c r="AF109" s="39">
        <v>3477.3310000000001</v>
      </c>
      <c r="AG109" s="40">
        <v>3206.5219999999999</v>
      </c>
      <c r="AH109" s="39">
        <v>6150.7380000000003</v>
      </c>
      <c r="AI109" s="39">
        <v>6666.4549999999999</v>
      </c>
      <c r="AJ109" s="39">
        <v>7242.77</v>
      </c>
      <c r="AK109" s="39">
        <v>7775.4260000000004</v>
      </c>
      <c r="AL109" s="39">
        <v>8122.741</v>
      </c>
      <c r="AM109" s="39">
        <v>8538.6059999999998</v>
      </c>
      <c r="AN109" s="39">
        <v>9032.4570000000003</v>
      </c>
      <c r="AO109" s="39">
        <v>9617.4840000000004</v>
      </c>
      <c r="AP109" s="39">
        <v>10099.743</v>
      </c>
      <c r="AQ109" s="39">
        <v>10442.074000000001</v>
      </c>
      <c r="AR109" s="39">
        <v>10680.201999999999</v>
      </c>
      <c r="AS109" s="39">
        <v>10860.905000000001</v>
      </c>
      <c r="AT109" s="39">
        <v>10988.92</v>
      </c>
      <c r="AU109" s="39">
        <v>11049.38</v>
      </c>
      <c r="AV109" s="40">
        <v>11039.198</v>
      </c>
      <c r="AW109" s="42">
        <v>52.777000000000001</v>
      </c>
      <c r="AX109" s="42">
        <v>53.497999999999998</v>
      </c>
      <c r="AY109" s="42">
        <v>53.749000000000002</v>
      </c>
      <c r="AZ109" s="42">
        <v>52.206000000000003</v>
      </c>
      <c r="BA109" s="42">
        <v>51.386000000000003</v>
      </c>
      <c r="BB109" s="42">
        <v>52.389000000000003</v>
      </c>
      <c r="BC109" s="42">
        <v>53.405999999999999</v>
      </c>
      <c r="BD109" s="42">
        <v>54.713999999999999</v>
      </c>
      <c r="BE109" s="42">
        <v>56.396999999999998</v>
      </c>
      <c r="BF109" s="42">
        <v>58.430999999999997</v>
      </c>
      <c r="BG109" s="42">
        <v>60.779000000000003</v>
      </c>
      <c r="BH109" s="42">
        <v>63.375999999999998</v>
      </c>
      <c r="BI109" s="42">
        <v>66</v>
      </c>
      <c r="BJ109" s="42">
        <v>68.528999999999996</v>
      </c>
      <c r="BK109" s="42">
        <v>70.953000000000003</v>
      </c>
      <c r="BL109" t="e">
        <f>COUNTIF(#REF!, WUP!A109)</f>
        <v>#REF!</v>
      </c>
    </row>
    <row r="110" spans="1:64">
      <c r="A110" s="38" t="s">
        <v>73</v>
      </c>
      <c r="B110" s="141" t="s">
        <v>1030</v>
      </c>
      <c r="C110" s="141" t="s">
        <v>1029</v>
      </c>
      <c r="D110" s="39">
        <v>419.9</v>
      </c>
      <c r="E110" s="39">
        <v>619.375</v>
      </c>
      <c r="F110" s="39">
        <v>798.30700000000002</v>
      </c>
      <c r="G110" s="39">
        <v>900.70299999999997</v>
      </c>
      <c r="H110" s="39">
        <v>1032.0340000000001</v>
      </c>
      <c r="I110" s="39">
        <v>1318.3679999999999</v>
      </c>
      <c r="J110" s="39">
        <v>1681.6210000000001</v>
      </c>
      <c r="K110" s="39">
        <v>2136.6990000000001</v>
      </c>
      <c r="L110" s="39">
        <v>2646.7139999999999</v>
      </c>
      <c r="M110" s="39">
        <v>3206.7359999999999</v>
      </c>
      <c r="N110" s="39">
        <v>3807.7669999999998</v>
      </c>
      <c r="O110" s="39">
        <v>4444.1130000000003</v>
      </c>
      <c r="P110" s="39">
        <v>5105.8469999999998</v>
      </c>
      <c r="Q110" s="39">
        <v>5802.4129999999996</v>
      </c>
      <c r="R110" s="40">
        <v>6532.2730000000001</v>
      </c>
      <c r="S110" s="39">
        <v>1114.1849999999999</v>
      </c>
      <c r="T110" s="39">
        <v>1150.567</v>
      </c>
      <c r="U110" s="39">
        <v>1231.8330000000001</v>
      </c>
      <c r="V110" s="39">
        <v>1426.3720000000001</v>
      </c>
      <c r="W110" s="39">
        <v>1677.325</v>
      </c>
      <c r="X110" s="39">
        <v>1812.3520000000001</v>
      </c>
      <c r="Y110" s="39">
        <v>1927.922</v>
      </c>
      <c r="Z110" s="39">
        <v>2045.6420000000001</v>
      </c>
      <c r="AA110" s="39">
        <v>2137.0529999999999</v>
      </c>
      <c r="AB110" s="39">
        <v>2209.9749999999999</v>
      </c>
      <c r="AC110" s="39">
        <v>2268.9009999999998</v>
      </c>
      <c r="AD110" s="39">
        <v>2322.2159999999999</v>
      </c>
      <c r="AE110" s="39">
        <v>2376.5610000000001</v>
      </c>
      <c r="AF110" s="39">
        <v>2415.8150000000001</v>
      </c>
      <c r="AG110" s="40">
        <v>2432.7269999999999</v>
      </c>
      <c r="AH110" s="39">
        <v>1534.085</v>
      </c>
      <c r="AI110" s="39">
        <v>1769.942</v>
      </c>
      <c r="AJ110" s="39">
        <v>2030.14</v>
      </c>
      <c r="AK110" s="39">
        <v>2327.0749999999998</v>
      </c>
      <c r="AL110" s="39">
        <v>2709.3589999999999</v>
      </c>
      <c r="AM110" s="39">
        <v>3130.72</v>
      </c>
      <c r="AN110" s="39">
        <v>3609.5430000000001</v>
      </c>
      <c r="AO110" s="39">
        <v>4182.3410000000003</v>
      </c>
      <c r="AP110" s="39">
        <v>4783.7669999999998</v>
      </c>
      <c r="AQ110" s="39">
        <v>5416.7110000000002</v>
      </c>
      <c r="AR110" s="39">
        <v>6076.6679999999997</v>
      </c>
      <c r="AS110" s="39">
        <v>6766.3289999999997</v>
      </c>
      <c r="AT110" s="39">
        <v>7482.4080000000004</v>
      </c>
      <c r="AU110" s="39">
        <v>8218.2279999999992</v>
      </c>
      <c r="AV110" s="40">
        <v>8965</v>
      </c>
      <c r="AW110" s="42">
        <v>27.370999999999999</v>
      </c>
      <c r="AX110" s="42">
        <v>34.994</v>
      </c>
      <c r="AY110" s="42">
        <v>39.323</v>
      </c>
      <c r="AZ110" s="42">
        <v>38.704999999999998</v>
      </c>
      <c r="BA110" s="42">
        <v>38.091000000000001</v>
      </c>
      <c r="BB110" s="42">
        <v>42.110999999999997</v>
      </c>
      <c r="BC110" s="42">
        <v>46.588000000000001</v>
      </c>
      <c r="BD110" s="42">
        <v>51.088999999999999</v>
      </c>
      <c r="BE110" s="42">
        <v>55.326999999999998</v>
      </c>
      <c r="BF110" s="42">
        <v>59.201000000000001</v>
      </c>
      <c r="BG110" s="42">
        <v>62.661999999999999</v>
      </c>
      <c r="BH110" s="42">
        <v>65.680000000000007</v>
      </c>
      <c r="BI110" s="42">
        <v>68.238</v>
      </c>
      <c r="BJ110" s="42">
        <v>70.603999999999999</v>
      </c>
      <c r="BK110" s="42">
        <v>72.864000000000004</v>
      </c>
      <c r="BL110" t="e">
        <f>COUNTIF(#REF!, WUP!A61)</f>
        <v>#REF!</v>
      </c>
    </row>
    <row r="111" spans="1:64" hidden="1">
      <c r="A111" s="38" t="s">
        <v>90</v>
      </c>
      <c r="B111" s="141"/>
      <c r="C111" s="141"/>
      <c r="D111" s="39">
        <v>401.74599999999998</v>
      </c>
      <c r="E111" s="39">
        <v>455.13099999999997</v>
      </c>
      <c r="F111" s="39">
        <v>511.911</v>
      </c>
      <c r="G111" s="39">
        <v>581.98599999999999</v>
      </c>
      <c r="H111" s="39">
        <v>647.54999999999995</v>
      </c>
      <c r="I111" s="39">
        <v>701.56200000000001</v>
      </c>
      <c r="J111" s="39">
        <v>751.57600000000002</v>
      </c>
      <c r="K111" s="39">
        <v>777.23400000000004</v>
      </c>
      <c r="L111" s="39">
        <v>806.75400000000002</v>
      </c>
      <c r="M111" s="39">
        <v>838.04700000000003</v>
      </c>
      <c r="N111" s="39">
        <v>872.76099999999997</v>
      </c>
      <c r="O111" s="39">
        <v>911.68600000000004</v>
      </c>
      <c r="P111" s="39">
        <v>954.053</v>
      </c>
      <c r="Q111" s="39">
        <v>994.05200000000002</v>
      </c>
      <c r="R111" s="40">
        <v>1029.826</v>
      </c>
      <c r="S111" s="39">
        <v>283.66000000000003</v>
      </c>
      <c r="T111" s="39">
        <v>248.55600000000001</v>
      </c>
      <c r="U111" s="39">
        <v>254.703</v>
      </c>
      <c r="V111" s="39">
        <v>273.39800000000002</v>
      </c>
      <c r="W111" s="39">
        <v>295.73599999999999</v>
      </c>
      <c r="X111" s="39">
        <v>326.096</v>
      </c>
      <c r="Y111" s="39">
        <v>361.03100000000001</v>
      </c>
      <c r="Z111" s="39">
        <v>383.75099999999998</v>
      </c>
      <c r="AA111" s="39">
        <v>400.589</v>
      </c>
      <c r="AB111" s="39">
        <v>409.09300000000002</v>
      </c>
      <c r="AC111" s="39">
        <v>409.44299999999998</v>
      </c>
      <c r="AD111" s="39">
        <v>401.85599999999999</v>
      </c>
      <c r="AE111" s="39">
        <v>387.41199999999998</v>
      </c>
      <c r="AF111" s="39">
        <v>370.87200000000001</v>
      </c>
      <c r="AG111" s="40">
        <v>353.01299999999998</v>
      </c>
      <c r="AH111" s="39">
        <v>685.40599999999995</v>
      </c>
      <c r="AI111" s="39">
        <v>703.68700000000001</v>
      </c>
      <c r="AJ111" s="39">
        <v>766.61400000000003</v>
      </c>
      <c r="AK111" s="39">
        <v>855.38400000000001</v>
      </c>
      <c r="AL111" s="39">
        <v>943.28599999999994</v>
      </c>
      <c r="AM111" s="39">
        <v>1027.6579999999999</v>
      </c>
      <c r="AN111" s="39">
        <v>1112.607</v>
      </c>
      <c r="AO111" s="39">
        <v>1160.9849999999999</v>
      </c>
      <c r="AP111" s="39">
        <v>1207.3430000000001</v>
      </c>
      <c r="AQ111" s="39">
        <v>1247.1400000000001</v>
      </c>
      <c r="AR111" s="39">
        <v>1282.204</v>
      </c>
      <c r="AS111" s="39">
        <v>1313.5419999999999</v>
      </c>
      <c r="AT111" s="39">
        <v>1341.4649999999999</v>
      </c>
      <c r="AU111" s="39">
        <v>1364.924</v>
      </c>
      <c r="AV111" s="40">
        <v>1382.8389999999999</v>
      </c>
      <c r="AW111" s="42">
        <v>58.613999999999997</v>
      </c>
      <c r="AX111" s="42">
        <v>64.677999999999997</v>
      </c>
      <c r="AY111" s="42">
        <v>66.775999999999996</v>
      </c>
      <c r="AZ111" s="42">
        <v>68.037999999999997</v>
      </c>
      <c r="BA111" s="42">
        <v>68.647999999999996</v>
      </c>
      <c r="BB111" s="42">
        <v>68.268000000000001</v>
      </c>
      <c r="BC111" s="42">
        <v>67.551000000000002</v>
      </c>
      <c r="BD111" s="42">
        <v>66.945999999999998</v>
      </c>
      <c r="BE111" s="42">
        <v>66.820999999999998</v>
      </c>
      <c r="BF111" s="42">
        <v>67.197999999999993</v>
      </c>
      <c r="BG111" s="42">
        <v>68.066999999999993</v>
      </c>
      <c r="BH111" s="42">
        <v>69.406999999999996</v>
      </c>
      <c r="BI111" s="42">
        <v>71.12</v>
      </c>
      <c r="BJ111" s="42">
        <v>72.828000000000003</v>
      </c>
      <c r="BK111" s="42">
        <v>74.471999999999994</v>
      </c>
      <c r="BL111" t="e">
        <f>COUNTIF(#REF!, WUP!A111)</f>
        <v>#REF!</v>
      </c>
    </row>
    <row r="112" spans="1:64" hidden="1">
      <c r="A112" s="38" t="s">
        <v>91</v>
      </c>
      <c r="B112" s="141"/>
      <c r="C112" s="141"/>
      <c r="D112" s="39">
        <v>2634.1840000000002</v>
      </c>
      <c r="E112" s="39">
        <v>2824.2750000000001</v>
      </c>
      <c r="F112" s="39">
        <v>2977.7649999999999</v>
      </c>
      <c r="G112" s="39">
        <v>2702.8290000000002</v>
      </c>
      <c r="H112" s="39">
        <v>2485.61</v>
      </c>
      <c r="I112" s="39">
        <v>2405.0120000000002</v>
      </c>
      <c r="J112" s="39">
        <v>2350.0509999999999</v>
      </c>
      <c r="K112" s="39">
        <v>2270.087</v>
      </c>
      <c r="L112" s="39">
        <v>2317.7779999999998</v>
      </c>
      <c r="M112" s="39">
        <v>2358.9079999999999</v>
      </c>
      <c r="N112" s="39">
        <v>2394.1109999999999</v>
      </c>
      <c r="O112" s="39">
        <v>2425.5509999999999</v>
      </c>
      <c r="P112" s="39">
        <v>2453.848</v>
      </c>
      <c r="Q112" s="39">
        <v>2474.585</v>
      </c>
      <c r="R112" s="40">
        <v>2482.576</v>
      </c>
      <c r="S112" s="39">
        <v>2383.634</v>
      </c>
      <c r="T112" s="39">
        <v>2387.1660000000002</v>
      </c>
      <c r="U112" s="39">
        <v>2432.607</v>
      </c>
      <c r="V112" s="39">
        <v>2317.232</v>
      </c>
      <c r="W112" s="39">
        <v>2236.4490000000001</v>
      </c>
      <c r="X112" s="39">
        <v>2081.5349999999999</v>
      </c>
      <c r="Y112" s="39">
        <v>1881.61</v>
      </c>
      <c r="Z112" s="39">
        <v>1681.4369999999999</v>
      </c>
      <c r="AA112" s="39">
        <v>1580.751</v>
      </c>
      <c r="AB112" s="39">
        <v>1470.31</v>
      </c>
      <c r="AC112" s="39">
        <v>1354.239</v>
      </c>
      <c r="AD112" s="39">
        <v>1237.271</v>
      </c>
      <c r="AE112" s="39">
        <v>1123.0820000000001</v>
      </c>
      <c r="AF112" s="39">
        <v>1014.2140000000001</v>
      </c>
      <c r="AG112" s="40">
        <v>911.08900000000006</v>
      </c>
      <c r="AH112" s="39">
        <v>5017.8180000000002</v>
      </c>
      <c r="AI112" s="39">
        <v>5211.4409999999998</v>
      </c>
      <c r="AJ112" s="39">
        <v>5410.3720000000003</v>
      </c>
      <c r="AK112" s="39">
        <v>5020.0609999999997</v>
      </c>
      <c r="AL112" s="39">
        <v>4722.0590000000002</v>
      </c>
      <c r="AM112" s="39">
        <v>4486.5469999999996</v>
      </c>
      <c r="AN112" s="39">
        <v>4231.6610000000001</v>
      </c>
      <c r="AO112" s="39">
        <v>3951.5239999999999</v>
      </c>
      <c r="AP112" s="39">
        <v>3898.529</v>
      </c>
      <c r="AQ112" s="39">
        <v>3829.2179999999998</v>
      </c>
      <c r="AR112" s="39">
        <v>3748.35</v>
      </c>
      <c r="AS112" s="39">
        <v>3662.8220000000001</v>
      </c>
      <c r="AT112" s="39">
        <v>3576.93</v>
      </c>
      <c r="AU112" s="39">
        <v>3488.799</v>
      </c>
      <c r="AV112" s="40">
        <v>3393.665</v>
      </c>
      <c r="AW112" s="42">
        <v>52.497</v>
      </c>
      <c r="AX112" s="42">
        <v>54.194000000000003</v>
      </c>
      <c r="AY112" s="42">
        <v>55.037999999999997</v>
      </c>
      <c r="AZ112" s="42">
        <v>53.841000000000001</v>
      </c>
      <c r="BA112" s="42">
        <v>52.637999999999998</v>
      </c>
      <c r="BB112" s="42">
        <v>53.604999999999997</v>
      </c>
      <c r="BC112" s="42">
        <v>55.534999999999997</v>
      </c>
      <c r="BD112" s="42">
        <v>57.448</v>
      </c>
      <c r="BE112" s="42">
        <v>59.453000000000003</v>
      </c>
      <c r="BF112" s="42">
        <v>61.603000000000002</v>
      </c>
      <c r="BG112" s="42">
        <v>63.871000000000002</v>
      </c>
      <c r="BH112" s="42">
        <v>66.221000000000004</v>
      </c>
      <c r="BI112" s="42">
        <v>68.602000000000004</v>
      </c>
      <c r="BJ112" s="42">
        <v>70.929000000000002</v>
      </c>
      <c r="BK112" s="42">
        <v>73.153000000000006</v>
      </c>
      <c r="BL112" t="e">
        <f>COUNTIF(#REF!, WUP!A112)</f>
        <v>#REF!</v>
      </c>
    </row>
    <row r="113" spans="1:64">
      <c r="A113" s="38" t="s">
        <v>83</v>
      </c>
      <c r="B113" s="141" t="s">
        <v>1030</v>
      </c>
      <c r="C113" s="141" t="s">
        <v>1026</v>
      </c>
      <c r="D113" s="39">
        <v>8250.1720000000005</v>
      </c>
      <c r="E113" s="39">
        <v>10091.996999999999</v>
      </c>
      <c r="F113" s="39">
        <v>12039.279</v>
      </c>
      <c r="G113" s="39">
        <v>13995.788</v>
      </c>
      <c r="H113" s="39">
        <v>15386.939</v>
      </c>
      <c r="I113" s="39">
        <v>16839.653999999999</v>
      </c>
      <c r="J113" s="39">
        <v>18803.302</v>
      </c>
      <c r="K113" s="39">
        <v>21163.594000000001</v>
      </c>
      <c r="L113" s="39">
        <v>23551.598999999998</v>
      </c>
      <c r="M113" s="39">
        <v>25869.035</v>
      </c>
      <c r="N113" s="39">
        <v>28068.51</v>
      </c>
      <c r="O113" s="39">
        <v>30126.912</v>
      </c>
      <c r="P113" s="39">
        <v>32017.574000000001</v>
      </c>
      <c r="Q113" s="39">
        <v>33725.978000000003</v>
      </c>
      <c r="R113" s="40">
        <v>35257.591999999997</v>
      </c>
      <c r="S113" s="39">
        <v>11769.674999999999</v>
      </c>
      <c r="T113" s="39">
        <v>12445.379000000001</v>
      </c>
      <c r="U113" s="39">
        <v>12839.857</v>
      </c>
      <c r="V113" s="39">
        <v>13079.444</v>
      </c>
      <c r="W113" s="39">
        <v>13462.682000000001</v>
      </c>
      <c r="X113" s="39">
        <v>13681.415999999999</v>
      </c>
      <c r="Y113" s="39">
        <v>13606.337</v>
      </c>
      <c r="Z113" s="39">
        <v>13639.727999999999</v>
      </c>
      <c r="AA113" s="39">
        <v>13519.119000000001</v>
      </c>
      <c r="AB113" s="39">
        <v>13231.606</v>
      </c>
      <c r="AC113" s="39">
        <v>12805.082</v>
      </c>
      <c r="AD113" s="39">
        <v>12280.262000000001</v>
      </c>
      <c r="AE113" s="39">
        <v>11696.130999999999</v>
      </c>
      <c r="AF113" s="39">
        <v>11072.45</v>
      </c>
      <c r="AG113" s="40">
        <v>10402.294</v>
      </c>
      <c r="AH113" s="39">
        <v>20019.847000000002</v>
      </c>
      <c r="AI113" s="39">
        <v>22537.376</v>
      </c>
      <c r="AJ113" s="39">
        <v>24879.135999999999</v>
      </c>
      <c r="AK113" s="39">
        <v>27075.232</v>
      </c>
      <c r="AL113" s="39">
        <v>28849.620999999999</v>
      </c>
      <c r="AM113" s="39">
        <v>30521.07</v>
      </c>
      <c r="AN113" s="39">
        <v>32409.638999999999</v>
      </c>
      <c r="AO113" s="39">
        <v>34803.322</v>
      </c>
      <c r="AP113" s="39">
        <v>37070.718000000001</v>
      </c>
      <c r="AQ113" s="39">
        <v>39100.641000000003</v>
      </c>
      <c r="AR113" s="39">
        <v>40873.591999999997</v>
      </c>
      <c r="AS113" s="39">
        <v>42407.173999999999</v>
      </c>
      <c r="AT113" s="39">
        <v>43713.705000000002</v>
      </c>
      <c r="AU113" s="39">
        <v>44798.428</v>
      </c>
      <c r="AV113" s="40">
        <v>45659.885999999999</v>
      </c>
      <c r="AW113" s="42">
        <v>41.21</v>
      </c>
      <c r="AX113" s="42">
        <v>44.779000000000003</v>
      </c>
      <c r="AY113" s="42">
        <v>48.390999999999998</v>
      </c>
      <c r="AZ113" s="42">
        <v>51.692</v>
      </c>
      <c r="BA113" s="42">
        <v>53.335000000000001</v>
      </c>
      <c r="BB113" s="42">
        <v>55.173999999999999</v>
      </c>
      <c r="BC113" s="42">
        <v>58.018000000000001</v>
      </c>
      <c r="BD113" s="42">
        <v>60.808999999999997</v>
      </c>
      <c r="BE113" s="42">
        <v>63.531999999999996</v>
      </c>
      <c r="BF113" s="42">
        <v>66.16</v>
      </c>
      <c r="BG113" s="42">
        <v>68.671999999999997</v>
      </c>
      <c r="BH113" s="42">
        <v>71.042000000000002</v>
      </c>
      <c r="BI113" s="42">
        <v>73.244</v>
      </c>
      <c r="BJ113" s="42">
        <v>75.284000000000006</v>
      </c>
      <c r="BK113" s="42">
        <v>77.218000000000004</v>
      </c>
      <c r="BL113" t="e">
        <f>COUNTIF(#REF!, WUP!A40)</f>
        <v>#REF!</v>
      </c>
    </row>
    <row r="114" spans="1:64" hidden="1">
      <c r="A114" s="38" t="s">
        <v>93</v>
      </c>
      <c r="B114" s="141"/>
      <c r="C114" s="141"/>
      <c r="D114" s="39">
        <v>3317.1410000000001</v>
      </c>
      <c r="E114" s="39">
        <v>3667.4850000000001</v>
      </c>
      <c r="F114" s="39">
        <v>4066.6030000000001</v>
      </c>
      <c r="G114" s="39">
        <v>4846.5330000000004</v>
      </c>
      <c r="H114" s="39">
        <v>5484.7110000000002</v>
      </c>
      <c r="I114" s="39">
        <v>6042.9110000000001</v>
      </c>
      <c r="J114" s="39">
        <v>6818.9610000000002</v>
      </c>
      <c r="K114" s="39">
        <v>7433.8140000000003</v>
      </c>
      <c r="L114" s="39">
        <v>8067.6030000000001</v>
      </c>
      <c r="M114" s="39">
        <v>8698.2039999999997</v>
      </c>
      <c r="N114" s="39">
        <v>9337.2520000000004</v>
      </c>
      <c r="O114" s="39">
        <v>9993.8230000000003</v>
      </c>
      <c r="P114" s="39">
        <v>10663.552</v>
      </c>
      <c r="Q114" s="39">
        <v>11336.955</v>
      </c>
      <c r="R114" s="40">
        <v>11997.347</v>
      </c>
      <c r="S114" s="39">
        <v>427.52600000000001</v>
      </c>
      <c r="T114" s="39">
        <v>415.30200000000002</v>
      </c>
      <c r="U114" s="39">
        <v>433.87200000000001</v>
      </c>
      <c r="V114" s="39">
        <v>487.18599999999998</v>
      </c>
      <c r="W114" s="39">
        <v>529.03</v>
      </c>
      <c r="X114" s="39">
        <v>560.05899999999997</v>
      </c>
      <c r="Y114" s="39">
        <v>606.99800000000005</v>
      </c>
      <c r="Z114" s="39">
        <v>630.73299999999995</v>
      </c>
      <c r="AA114" s="39">
        <v>645.95600000000002</v>
      </c>
      <c r="AB114" s="39">
        <v>650.75</v>
      </c>
      <c r="AC114" s="39">
        <v>646.39300000000003</v>
      </c>
      <c r="AD114" s="39">
        <v>634.17700000000002</v>
      </c>
      <c r="AE114" s="39">
        <v>618.00199999999995</v>
      </c>
      <c r="AF114" s="39">
        <v>600.05799999999999</v>
      </c>
      <c r="AG114" s="40">
        <v>579.95000000000005</v>
      </c>
      <c r="AH114" s="39">
        <v>3744.6669999999999</v>
      </c>
      <c r="AI114" s="39">
        <v>4082.7869999999998</v>
      </c>
      <c r="AJ114" s="39">
        <v>4500.4750000000004</v>
      </c>
      <c r="AK114" s="39">
        <v>5333.7190000000001</v>
      </c>
      <c r="AL114" s="39">
        <v>6013.741</v>
      </c>
      <c r="AM114" s="39">
        <v>6602.97</v>
      </c>
      <c r="AN114" s="39">
        <v>7425.9589999999998</v>
      </c>
      <c r="AO114" s="39">
        <v>8064.5469999999996</v>
      </c>
      <c r="AP114" s="39">
        <v>8713.5589999999993</v>
      </c>
      <c r="AQ114" s="39">
        <v>9348.9539999999997</v>
      </c>
      <c r="AR114" s="39">
        <v>9983.6450000000004</v>
      </c>
      <c r="AS114" s="39">
        <v>10628</v>
      </c>
      <c r="AT114" s="39">
        <v>11281.554</v>
      </c>
      <c r="AU114" s="39">
        <v>11937.013000000001</v>
      </c>
      <c r="AV114" s="40">
        <v>12577.297</v>
      </c>
      <c r="AW114" s="42">
        <v>88.582999999999998</v>
      </c>
      <c r="AX114" s="42">
        <v>89.828000000000003</v>
      </c>
      <c r="AY114" s="42">
        <v>90.358999999999995</v>
      </c>
      <c r="AZ114" s="42">
        <v>90.866</v>
      </c>
      <c r="BA114" s="42">
        <v>91.203000000000003</v>
      </c>
      <c r="BB114" s="42">
        <v>91.518000000000001</v>
      </c>
      <c r="BC114" s="42">
        <v>91.825999999999993</v>
      </c>
      <c r="BD114" s="42">
        <v>92.179000000000002</v>
      </c>
      <c r="BE114" s="42">
        <v>92.587000000000003</v>
      </c>
      <c r="BF114" s="42">
        <v>93.039000000000001</v>
      </c>
      <c r="BG114" s="42">
        <v>93.525000000000006</v>
      </c>
      <c r="BH114" s="42">
        <v>94.033000000000001</v>
      </c>
      <c r="BI114" s="42">
        <v>94.522000000000006</v>
      </c>
      <c r="BJ114" s="42">
        <v>94.972999999999999</v>
      </c>
      <c r="BK114" s="42">
        <v>95.388999999999996</v>
      </c>
      <c r="BL114" t="e">
        <f>COUNTIF(#REF!, WUP!A114)</f>
        <v>#REF!</v>
      </c>
    </row>
    <row r="115" spans="1:64">
      <c r="A115" s="38" t="s">
        <v>97</v>
      </c>
      <c r="B115" s="141" t="s">
        <v>1030</v>
      </c>
      <c r="C115" s="141" t="s">
        <v>1028</v>
      </c>
      <c r="D115" s="39">
        <v>549.04300000000001</v>
      </c>
      <c r="E115" s="39">
        <v>855.28200000000004</v>
      </c>
      <c r="F115" s="39">
        <v>1197.883</v>
      </c>
      <c r="G115" s="39">
        <v>1579.777</v>
      </c>
      <c r="H115" s="39">
        <v>1623.172</v>
      </c>
      <c r="I115" s="39">
        <v>1818.164</v>
      </c>
      <c r="J115" s="39">
        <v>2285.9969999999998</v>
      </c>
      <c r="K115" s="39">
        <v>3416.5650000000001</v>
      </c>
      <c r="L115" s="39">
        <v>4442.97</v>
      </c>
      <c r="M115" s="39">
        <v>4989.6859999999997</v>
      </c>
      <c r="N115" s="39">
        <v>5407.2240000000002</v>
      </c>
      <c r="O115" s="39">
        <v>5703.2830000000004</v>
      </c>
      <c r="P115" s="39">
        <v>5956.3980000000001</v>
      </c>
      <c r="Q115" s="39">
        <v>6183.6790000000001</v>
      </c>
      <c r="R115" s="40">
        <v>6409.8630000000003</v>
      </c>
      <c r="S115" s="39">
        <v>605.33600000000001</v>
      </c>
      <c r="T115" s="39">
        <v>643.13499999999999</v>
      </c>
      <c r="U115" s="39">
        <v>614.27700000000004</v>
      </c>
      <c r="V115" s="39">
        <v>624.50599999999997</v>
      </c>
      <c r="W115" s="39">
        <v>644.81899999999996</v>
      </c>
      <c r="X115" s="39">
        <v>693.10500000000002</v>
      </c>
      <c r="Y115" s="39">
        <v>755.46299999999997</v>
      </c>
      <c r="Z115" s="39">
        <v>783.245</v>
      </c>
      <c r="AA115" s="39">
        <v>706.73</v>
      </c>
      <c r="AB115" s="39">
        <v>582.46299999999997</v>
      </c>
      <c r="AC115" s="39">
        <v>490.24900000000002</v>
      </c>
      <c r="AD115" s="39">
        <v>425.30700000000002</v>
      </c>
      <c r="AE115" s="39">
        <v>387.12200000000001</v>
      </c>
      <c r="AF115" s="39">
        <v>366.209</v>
      </c>
      <c r="AG115" s="40">
        <v>346.70699999999999</v>
      </c>
      <c r="AH115" s="39">
        <v>1154.3789999999999</v>
      </c>
      <c r="AI115" s="39">
        <v>1498.4169999999999</v>
      </c>
      <c r="AJ115" s="39">
        <v>1812.16</v>
      </c>
      <c r="AK115" s="39">
        <v>2204.2829999999999</v>
      </c>
      <c r="AL115" s="39">
        <v>2267.991</v>
      </c>
      <c r="AM115" s="39">
        <v>2511.2689999999998</v>
      </c>
      <c r="AN115" s="39">
        <v>3041.46</v>
      </c>
      <c r="AO115" s="39">
        <v>4199.8100000000004</v>
      </c>
      <c r="AP115" s="39">
        <v>5149.7</v>
      </c>
      <c r="AQ115" s="39">
        <v>5572.1490000000003</v>
      </c>
      <c r="AR115" s="39">
        <v>5897.473</v>
      </c>
      <c r="AS115" s="39">
        <v>6128.59</v>
      </c>
      <c r="AT115" s="39">
        <v>6343.52</v>
      </c>
      <c r="AU115" s="39">
        <v>6549.8879999999999</v>
      </c>
      <c r="AV115" s="40">
        <v>6756.57</v>
      </c>
      <c r="AW115" s="42">
        <v>47.561999999999998</v>
      </c>
      <c r="AX115" s="42">
        <v>57.079000000000001</v>
      </c>
      <c r="AY115" s="42">
        <v>66.102000000000004</v>
      </c>
      <c r="AZ115" s="42">
        <v>71.668999999999997</v>
      </c>
      <c r="BA115" s="42">
        <v>71.569000000000003</v>
      </c>
      <c r="BB115" s="42">
        <v>72.400000000000006</v>
      </c>
      <c r="BC115" s="42">
        <v>75.161000000000001</v>
      </c>
      <c r="BD115" s="42">
        <v>81.349999999999994</v>
      </c>
      <c r="BE115" s="42">
        <v>86.275999999999996</v>
      </c>
      <c r="BF115" s="42">
        <v>89.546999999999997</v>
      </c>
      <c r="BG115" s="42">
        <v>91.686999999999998</v>
      </c>
      <c r="BH115" s="42">
        <v>93.06</v>
      </c>
      <c r="BI115" s="42">
        <v>93.897000000000006</v>
      </c>
      <c r="BJ115" s="42">
        <v>94.409000000000006</v>
      </c>
      <c r="BK115" s="42">
        <v>94.869</v>
      </c>
      <c r="BL115" t="e">
        <f>COUNTIF(#REF!, WUP!A118)</f>
        <v>#REF!</v>
      </c>
    </row>
    <row r="116" spans="1:64">
      <c r="A116" s="38" t="s">
        <v>98</v>
      </c>
      <c r="B116" s="141" t="s">
        <v>1030</v>
      </c>
      <c r="C116" s="141" t="s">
        <v>1028</v>
      </c>
      <c r="D116" s="39">
        <v>199.97300000000001</v>
      </c>
      <c r="E116" s="39">
        <v>334.34300000000002</v>
      </c>
      <c r="F116" s="39">
        <v>442.07400000000001</v>
      </c>
      <c r="G116" s="39">
        <v>487.77100000000002</v>
      </c>
      <c r="H116" s="39">
        <v>570.41700000000003</v>
      </c>
      <c r="I116" s="39">
        <v>842.34</v>
      </c>
      <c r="J116" s="39">
        <v>1752.9960000000001</v>
      </c>
      <c r="K116" s="39">
        <v>2455.3530000000001</v>
      </c>
      <c r="L116" s="39">
        <v>2770.4520000000002</v>
      </c>
      <c r="M116" s="39">
        <v>3010.9009999999998</v>
      </c>
      <c r="N116" s="39">
        <v>3216.779</v>
      </c>
      <c r="O116" s="39">
        <v>3389.0369999999998</v>
      </c>
      <c r="P116" s="39">
        <v>3524.17</v>
      </c>
      <c r="Q116" s="39">
        <v>3648.8029999999999</v>
      </c>
      <c r="R116" s="40">
        <v>3762.1030000000001</v>
      </c>
      <c r="S116" s="39">
        <v>23.802</v>
      </c>
      <c r="T116" s="39">
        <v>36.738</v>
      </c>
      <c r="U116" s="39">
        <v>34.371000000000002</v>
      </c>
      <c r="V116" s="39">
        <v>25.684000000000001</v>
      </c>
      <c r="W116" s="39">
        <v>21.85</v>
      </c>
      <c r="X116" s="39">
        <v>22.523</v>
      </c>
      <c r="Y116" s="39">
        <v>26.68</v>
      </c>
      <c r="Z116" s="39">
        <v>26.186</v>
      </c>
      <c r="AA116" s="39">
        <v>21.355</v>
      </c>
      <c r="AB116" s="39">
        <v>17.667000000000002</v>
      </c>
      <c r="AC116" s="39">
        <v>15.132</v>
      </c>
      <c r="AD116" s="39">
        <v>13.46</v>
      </c>
      <c r="AE116" s="39">
        <v>12.446999999999999</v>
      </c>
      <c r="AF116" s="39">
        <v>11.821999999999999</v>
      </c>
      <c r="AG116" s="40">
        <v>11.182</v>
      </c>
      <c r="AH116" s="39">
        <v>223.77500000000001</v>
      </c>
      <c r="AI116" s="39">
        <v>371.08100000000002</v>
      </c>
      <c r="AJ116" s="39">
        <v>476.44499999999999</v>
      </c>
      <c r="AK116" s="39">
        <v>513.45500000000004</v>
      </c>
      <c r="AL116" s="39">
        <v>592.26700000000005</v>
      </c>
      <c r="AM116" s="39">
        <v>864.86300000000006</v>
      </c>
      <c r="AN116" s="39">
        <v>1779.6759999999999</v>
      </c>
      <c r="AO116" s="39">
        <v>2481.5390000000002</v>
      </c>
      <c r="AP116" s="39">
        <v>2791.8069999999998</v>
      </c>
      <c r="AQ116" s="39">
        <v>3028.5680000000002</v>
      </c>
      <c r="AR116" s="39">
        <v>3231.9110000000001</v>
      </c>
      <c r="AS116" s="39">
        <v>3402.4969999999998</v>
      </c>
      <c r="AT116" s="39">
        <v>3536.6170000000002</v>
      </c>
      <c r="AU116" s="39">
        <v>3660.625</v>
      </c>
      <c r="AV116" s="40">
        <v>3773.2849999999999</v>
      </c>
      <c r="AW116" s="42">
        <v>89.363</v>
      </c>
      <c r="AX116" s="42">
        <v>90.1</v>
      </c>
      <c r="AY116" s="42">
        <v>92.786000000000001</v>
      </c>
      <c r="AZ116" s="42">
        <v>94.998000000000005</v>
      </c>
      <c r="BA116" s="42">
        <v>96.311000000000007</v>
      </c>
      <c r="BB116" s="42">
        <v>97.396000000000001</v>
      </c>
      <c r="BC116" s="42">
        <v>98.501000000000005</v>
      </c>
      <c r="BD116" s="42">
        <v>98.944999999999993</v>
      </c>
      <c r="BE116" s="42">
        <v>99.234999999999999</v>
      </c>
      <c r="BF116" s="42">
        <v>99.417000000000002</v>
      </c>
      <c r="BG116" s="42">
        <v>99.531999999999996</v>
      </c>
      <c r="BH116" s="42">
        <v>99.603999999999999</v>
      </c>
      <c r="BI116" s="42">
        <v>99.647999999999996</v>
      </c>
      <c r="BJ116" s="42">
        <v>99.677000000000007</v>
      </c>
      <c r="BK116" s="42">
        <v>99.703999999999994</v>
      </c>
      <c r="BL116" t="e">
        <f>COUNTIF(#REF!, WUP!A119)</f>
        <v>#REF!</v>
      </c>
    </row>
    <row r="117" spans="1:64">
      <c r="A117" s="38" t="s">
        <v>99</v>
      </c>
      <c r="B117" s="141" t="s">
        <v>1030</v>
      </c>
      <c r="C117" s="141" t="s">
        <v>1028</v>
      </c>
      <c r="D117" s="39">
        <v>6415.1239999999998</v>
      </c>
      <c r="E117" s="39">
        <v>9581.5529999999999</v>
      </c>
      <c r="F117" s="39">
        <v>12503.513000000001</v>
      </c>
      <c r="G117" s="39">
        <v>14739.558999999999</v>
      </c>
      <c r="H117" s="39">
        <v>16579.826000000001</v>
      </c>
      <c r="I117" s="39">
        <v>19358.664000000001</v>
      </c>
      <c r="J117" s="39">
        <v>22512.100999999999</v>
      </c>
      <c r="K117" s="39">
        <v>26249.242999999999</v>
      </c>
      <c r="L117" s="39">
        <v>29255.576000000001</v>
      </c>
      <c r="M117" s="39">
        <v>31842.626</v>
      </c>
      <c r="N117" s="39">
        <v>34142.974999999999</v>
      </c>
      <c r="O117" s="39">
        <v>36170.029000000002</v>
      </c>
      <c r="P117" s="39">
        <v>37878.811000000002</v>
      </c>
      <c r="Q117" s="39">
        <v>39396.408000000003</v>
      </c>
      <c r="R117" s="40">
        <v>40708.624000000003</v>
      </c>
      <c r="S117" s="39">
        <v>3325.4749999999999</v>
      </c>
      <c r="T117" s="39">
        <v>3607.5619999999999</v>
      </c>
      <c r="U117" s="39">
        <v>3823.3020000000001</v>
      </c>
      <c r="V117" s="39">
        <v>3996.2820000000002</v>
      </c>
      <c r="W117" s="39">
        <v>4184.4859999999999</v>
      </c>
      <c r="X117" s="39">
        <v>4546.99</v>
      </c>
      <c r="Y117" s="39">
        <v>4913.5749999999998</v>
      </c>
      <c r="Z117" s="39">
        <v>5307.9009999999998</v>
      </c>
      <c r="AA117" s="39">
        <v>5454.0640000000003</v>
      </c>
      <c r="AB117" s="39">
        <v>5447.6790000000001</v>
      </c>
      <c r="AC117" s="39">
        <v>5337.3739999999998</v>
      </c>
      <c r="AD117" s="39">
        <v>5147.3900000000003</v>
      </c>
      <c r="AE117" s="39">
        <v>4898.8</v>
      </c>
      <c r="AF117" s="39">
        <v>4630.1080000000002</v>
      </c>
      <c r="AG117" s="40">
        <v>4347.7250000000004</v>
      </c>
      <c r="AH117" s="39">
        <v>9740.5990000000002</v>
      </c>
      <c r="AI117" s="39">
        <v>13189.115</v>
      </c>
      <c r="AJ117" s="39">
        <v>16326.815000000001</v>
      </c>
      <c r="AK117" s="39">
        <v>18735.841</v>
      </c>
      <c r="AL117" s="39">
        <v>20764.312000000002</v>
      </c>
      <c r="AM117" s="39">
        <v>23905.653999999999</v>
      </c>
      <c r="AN117" s="39">
        <v>27425.675999999999</v>
      </c>
      <c r="AO117" s="39">
        <v>31557.144</v>
      </c>
      <c r="AP117" s="39">
        <v>34709.64</v>
      </c>
      <c r="AQ117" s="39">
        <v>37290.305</v>
      </c>
      <c r="AR117" s="39">
        <v>39480.349000000002</v>
      </c>
      <c r="AS117" s="39">
        <v>41317.419000000002</v>
      </c>
      <c r="AT117" s="39">
        <v>42777.610999999997</v>
      </c>
      <c r="AU117" s="39">
        <v>44026.516000000003</v>
      </c>
      <c r="AV117" s="40">
        <v>45056.349000000002</v>
      </c>
      <c r="AW117" s="42">
        <v>65.86</v>
      </c>
      <c r="AX117" s="42">
        <v>72.647000000000006</v>
      </c>
      <c r="AY117" s="42">
        <v>76.582999999999998</v>
      </c>
      <c r="AZ117" s="42">
        <v>78.67</v>
      </c>
      <c r="BA117" s="42">
        <v>79.847999999999999</v>
      </c>
      <c r="BB117" s="42">
        <v>80.978999999999999</v>
      </c>
      <c r="BC117" s="42">
        <v>82.084000000000003</v>
      </c>
      <c r="BD117" s="42">
        <v>83.18</v>
      </c>
      <c r="BE117" s="42">
        <v>84.287000000000006</v>
      </c>
      <c r="BF117" s="42">
        <v>85.391000000000005</v>
      </c>
      <c r="BG117" s="42">
        <v>86.480999999999995</v>
      </c>
      <c r="BH117" s="42">
        <v>87.542000000000002</v>
      </c>
      <c r="BI117" s="42">
        <v>88.548000000000002</v>
      </c>
      <c r="BJ117" s="42">
        <v>89.483000000000004</v>
      </c>
      <c r="BK117" s="42">
        <v>90.35</v>
      </c>
      <c r="BL117" t="e">
        <f>COUNTIF(#REF!, WUP!A120)</f>
        <v>#REF!</v>
      </c>
    </row>
    <row r="118" spans="1:64">
      <c r="A118" s="38" t="s">
        <v>22</v>
      </c>
      <c r="B118" s="141" t="s">
        <v>1030</v>
      </c>
      <c r="C118" s="141" t="s">
        <v>1029</v>
      </c>
      <c r="D118" s="39">
        <v>1701.924</v>
      </c>
      <c r="E118" s="39">
        <v>1906.249</v>
      </c>
      <c r="F118" s="39">
        <v>2193.9349999999999</v>
      </c>
      <c r="G118" s="39">
        <v>2421.2449999999999</v>
      </c>
      <c r="H118" s="39">
        <v>2996.056</v>
      </c>
      <c r="I118" s="39">
        <v>3779.95</v>
      </c>
      <c r="J118" s="39">
        <v>4738.1059999999998</v>
      </c>
      <c r="K118" s="39">
        <v>6014.5940000000001</v>
      </c>
      <c r="L118" s="39">
        <v>7431.0379999999996</v>
      </c>
      <c r="M118" s="39">
        <v>9168.5589999999993</v>
      </c>
      <c r="N118" s="39">
        <v>11229.249</v>
      </c>
      <c r="O118" s="39">
        <v>13626.15</v>
      </c>
      <c r="P118" s="39">
        <v>16358.048000000001</v>
      </c>
      <c r="Q118" s="39">
        <v>19435.526999999998</v>
      </c>
      <c r="R118" s="40">
        <v>22865.427</v>
      </c>
      <c r="S118" s="39">
        <v>4657.2020000000002</v>
      </c>
      <c r="T118" s="39">
        <v>4885.4669999999996</v>
      </c>
      <c r="U118" s="39">
        <v>5203.4120000000003</v>
      </c>
      <c r="V118" s="39">
        <v>5283.6490000000003</v>
      </c>
      <c r="W118" s="39">
        <v>6015.4229999999998</v>
      </c>
      <c r="X118" s="39">
        <v>6629.9750000000004</v>
      </c>
      <c r="Y118" s="39">
        <v>7315.1170000000002</v>
      </c>
      <c r="Z118" s="39">
        <v>7893.5349999999999</v>
      </c>
      <c r="AA118" s="39">
        <v>8674.1360000000004</v>
      </c>
      <c r="AB118" s="39">
        <v>9497.2900000000009</v>
      </c>
      <c r="AC118" s="39">
        <v>10305.77</v>
      </c>
      <c r="AD118" s="39">
        <v>11073.463</v>
      </c>
      <c r="AE118" s="39">
        <v>11787.851000000001</v>
      </c>
      <c r="AF118" s="39">
        <v>12433.748</v>
      </c>
      <c r="AG118" s="40">
        <v>12986.365</v>
      </c>
      <c r="AH118" s="39">
        <v>6359.1260000000002</v>
      </c>
      <c r="AI118" s="39">
        <v>6791.7160000000003</v>
      </c>
      <c r="AJ118" s="39">
        <v>7397.3469999999998</v>
      </c>
      <c r="AK118" s="39">
        <v>7704.8940000000002</v>
      </c>
      <c r="AL118" s="39">
        <v>9011.4789999999994</v>
      </c>
      <c r="AM118" s="39">
        <v>10409.924999999999</v>
      </c>
      <c r="AN118" s="39">
        <v>12053.223</v>
      </c>
      <c r="AO118" s="39">
        <v>13908.129000000001</v>
      </c>
      <c r="AP118" s="39">
        <v>16105.174000000001</v>
      </c>
      <c r="AQ118" s="39">
        <v>18665.848999999998</v>
      </c>
      <c r="AR118" s="39">
        <v>21535.019</v>
      </c>
      <c r="AS118" s="39">
        <v>24699.613000000001</v>
      </c>
      <c r="AT118" s="39">
        <v>28145.899000000001</v>
      </c>
      <c r="AU118" s="39">
        <v>31869.275000000001</v>
      </c>
      <c r="AV118" s="40">
        <v>35851.792000000001</v>
      </c>
      <c r="AW118" s="42">
        <v>26.763000000000002</v>
      </c>
      <c r="AX118" s="42">
        <v>28.067</v>
      </c>
      <c r="AY118" s="42">
        <v>29.658000000000001</v>
      </c>
      <c r="AZ118" s="42">
        <v>31.425000000000001</v>
      </c>
      <c r="BA118" s="42">
        <v>33.247</v>
      </c>
      <c r="BB118" s="42">
        <v>36.311</v>
      </c>
      <c r="BC118" s="42">
        <v>39.31</v>
      </c>
      <c r="BD118" s="42">
        <v>43.244999999999997</v>
      </c>
      <c r="BE118" s="42">
        <v>46.140999999999998</v>
      </c>
      <c r="BF118" s="42">
        <v>49.119</v>
      </c>
      <c r="BG118" s="42">
        <v>52.143999999999998</v>
      </c>
      <c r="BH118" s="42">
        <v>55.167000000000002</v>
      </c>
      <c r="BI118" s="42">
        <v>58.119</v>
      </c>
      <c r="BJ118" s="42">
        <v>60.984999999999999</v>
      </c>
      <c r="BK118" s="42">
        <v>63.777999999999999</v>
      </c>
      <c r="BL118" t="e">
        <f>COUNTIF(#REF!, WUP!A20)</f>
        <v>#REF!</v>
      </c>
    </row>
    <row r="119" spans="1:64">
      <c r="A119" s="38" t="s">
        <v>23</v>
      </c>
      <c r="B119" s="141" t="s">
        <v>1030</v>
      </c>
      <c r="C119" s="141" t="s">
        <v>1027</v>
      </c>
      <c r="D119" s="39">
        <v>941.55100000000004</v>
      </c>
      <c r="E119" s="39">
        <v>1144.681</v>
      </c>
      <c r="F119" s="39">
        <v>1422.479</v>
      </c>
      <c r="G119" s="39">
        <v>1838.048</v>
      </c>
      <c r="H119" s="39">
        <v>2319.5709999999999</v>
      </c>
      <c r="I119" s="39">
        <v>2612.7930000000001</v>
      </c>
      <c r="J119" s="39">
        <v>3015.5149999999999</v>
      </c>
      <c r="K119" s="39">
        <v>3514.3240000000001</v>
      </c>
      <c r="L119" s="39">
        <v>4083.4760000000001</v>
      </c>
      <c r="M119" s="39">
        <v>4707.9579999999996</v>
      </c>
      <c r="N119" s="39">
        <v>5371.4880000000003</v>
      </c>
      <c r="O119" s="39">
        <v>6068.7569999999996</v>
      </c>
      <c r="P119" s="39">
        <v>6792.7839999999997</v>
      </c>
      <c r="Q119" s="39">
        <v>7537.5550000000003</v>
      </c>
      <c r="R119" s="40">
        <v>8292.6440000000002</v>
      </c>
      <c r="S119" s="39">
        <v>567.63199999999995</v>
      </c>
      <c r="T119" s="39">
        <v>613.79600000000005</v>
      </c>
      <c r="U119" s="39">
        <v>678.404</v>
      </c>
      <c r="V119" s="39">
        <v>779.654</v>
      </c>
      <c r="W119" s="39">
        <v>903.43799999999999</v>
      </c>
      <c r="X119" s="39">
        <v>963.37699999999995</v>
      </c>
      <c r="Y119" s="39">
        <v>1051.3140000000001</v>
      </c>
      <c r="Z119" s="39">
        <v>1148.56</v>
      </c>
      <c r="AA119" s="39">
        <v>1239.153</v>
      </c>
      <c r="AB119" s="39">
        <v>1314.3119999999999</v>
      </c>
      <c r="AC119" s="39">
        <v>1367.585</v>
      </c>
      <c r="AD119" s="39">
        <v>1398.921</v>
      </c>
      <c r="AE119" s="39">
        <v>1415.29</v>
      </c>
      <c r="AF119" s="39">
        <v>1419.491</v>
      </c>
      <c r="AG119" s="40">
        <v>1411.5609999999999</v>
      </c>
      <c r="AH119" s="39">
        <v>1509.183</v>
      </c>
      <c r="AI119" s="39">
        <v>1758.4770000000001</v>
      </c>
      <c r="AJ119" s="39">
        <v>2100.8829999999998</v>
      </c>
      <c r="AK119" s="39">
        <v>2617.7020000000002</v>
      </c>
      <c r="AL119" s="39">
        <v>3223.009</v>
      </c>
      <c r="AM119" s="39">
        <v>3576.17</v>
      </c>
      <c r="AN119" s="39">
        <v>4066.8290000000002</v>
      </c>
      <c r="AO119" s="39">
        <v>4662.884</v>
      </c>
      <c r="AP119" s="39">
        <v>5322.6289999999999</v>
      </c>
      <c r="AQ119" s="39">
        <v>6022.27</v>
      </c>
      <c r="AR119" s="39">
        <v>6739.0730000000003</v>
      </c>
      <c r="AS119" s="39">
        <v>7467.6779999999999</v>
      </c>
      <c r="AT119" s="39">
        <v>8208.0740000000005</v>
      </c>
      <c r="AU119" s="39">
        <v>8957.0460000000003</v>
      </c>
      <c r="AV119" s="40">
        <v>9704.2049999999999</v>
      </c>
      <c r="AW119" s="42">
        <v>62.387999999999998</v>
      </c>
      <c r="AX119" s="42">
        <v>65.094999999999999</v>
      </c>
      <c r="AY119" s="42">
        <v>67.709000000000003</v>
      </c>
      <c r="AZ119" s="42">
        <v>70.215999999999994</v>
      </c>
      <c r="BA119" s="42">
        <v>71.968999999999994</v>
      </c>
      <c r="BB119" s="42">
        <v>73.061000000000007</v>
      </c>
      <c r="BC119" s="42">
        <v>74.149000000000001</v>
      </c>
      <c r="BD119" s="42">
        <v>75.367999999999995</v>
      </c>
      <c r="BE119" s="42">
        <v>76.718999999999994</v>
      </c>
      <c r="BF119" s="42">
        <v>78.176000000000002</v>
      </c>
      <c r="BG119" s="42">
        <v>79.706999999999994</v>
      </c>
      <c r="BH119" s="42">
        <v>81.266999999999996</v>
      </c>
      <c r="BI119" s="42">
        <v>82.757000000000005</v>
      </c>
      <c r="BJ119" s="42">
        <v>84.152000000000001</v>
      </c>
      <c r="BK119" s="42">
        <v>85.453999999999994</v>
      </c>
      <c r="BL119" t="e">
        <f>COUNTIF(#REF!, WUP!A121)</f>
        <v>#REF!</v>
      </c>
    </row>
    <row r="120" spans="1:64">
      <c r="A120" s="38" t="s">
        <v>84</v>
      </c>
      <c r="B120" s="141" t="s">
        <v>1030</v>
      </c>
      <c r="C120" s="141" t="s">
        <v>1029</v>
      </c>
      <c r="D120" s="39">
        <v>2895.4830000000002</v>
      </c>
      <c r="E120" s="39">
        <v>3947.451</v>
      </c>
      <c r="F120" s="39">
        <v>5764.2120000000004</v>
      </c>
      <c r="G120" s="39">
        <v>7768.8</v>
      </c>
      <c r="H120" s="39">
        <v>8855.1149999999998</v>
      </c>
      <c r="I120" s="39">
        <v>10126.64</v>
      </c>
      <c r="J120" s="39">
        <v>11378.101000000001</v>
      </c>
      <c r="K120" s="39">
        <v>13099.314</v>
      </c>
      <c r="L120" s="39">
        <v>15349.424000000001</v>
      </c>
      <c r="M120" s="39">
        <v>18220.482</v>
      </c>
      <c r="N120" s="39">
        <v>21775.077000000001</v>
      </c>
      <c r="O120" s="39">
        <v>26089.178</v>
      </c>
      <c r="P120" s="39">
        <v>30993.999</v>
      </c>
      <c r="Q120" s="39">
        <v>36393.69</v>
      </c>
      <c r="R120" s="40">
        <v>42261.243000000002</v>
      </c>
      <c r="S120" s="39">
        <v>11611.985000000001</v>
      </c>
      <c r="T120" s="39">
        <v>13262.736000000001</v>
      </c>
      <c r="U120" s="39">
        <v>14383.378000000001</v>
      </c>
      <c r="V120" s="39">
        <v>16334.186</v>
      </c>
      <c r="W120" s="39">
        <v>18395.419999999998</v>
      </c>
      <c r="X120" s="39">
        <v>20785.274000000001</v>
      </c>
      <c r="Y120" s="39">
        <v>23007.862000000001</v>
      </c>
      <c r="Z120" s="39">
        <v>25548.489000000001</v>
      </c>
      <c r="AA120" s="39">
        <v>28191.778999999999</v>
      </c>
      <c r="AB120" s="39">
        <v>30779.228999999999</v>
      </c>
      <c r="AC120" s="39">
        <v>33067.400999999998</v>
      </c>
      <c r="AD120" s="39">
        <v>34906.932000000001</v>
      </c>
      <c r="AE120" s="39">
        <v>36363.464999999997</v>
      </c>
      <c r="AF120" s="39">
        <v>37441.226999999999</v>
      </c>
      <c r="AG120" s="40">
        <v>38124.364000000001</v>
      </c>
      <c r="AH120" s="39">
        <v>14507.468000000001</v>
      </c>
      <c r="AI120" s="39">
        <v>17210.187000000002</v>
      </c>
      <c r="AJ120" s="39">
        <v>20147.59</v>
      </c>
      <c r="AK120" s="39">
        <v>24102.986000000001</v>
      </c>
      <c r="AL120" s="39">
        <v>27250.535</v>
      </c>
      <c r="AM120" s="39">
        <v>30911.914000000001</v>
      </c>
      <c r="AN120" s="39">
        <v>34385.963000000003</v>
      </c>
      <c r="AO120" s="39">
        <v>38647.803</v>
      </c>
      <c r="AP120" s="39">
        <v>43541.203000000001</v>
      </c>
      <c r="AQ120" s="39">
        <v>48999.711000000003</v>
      </c>
      <c r="AR120" s="39">
        <v>54842.478000000003</v>
      </c>
      <c r="AS120" s="39">
        <v>60996.11</v>
      </c>
      <c r="AT120" s="39">
        <v>67357.464000000007</v>
      </c>
      <c r="AU120" s="39">
        <v>73834.917000000001</v>
      </c>
      <c r="AV120" s="40">
        <v>80385.607000000004</v>
      </c>
      <c r="AW120" s="42">
        <v>19.959</v>
      </c>
      <c r="AX120" s="42">
        <v>22.937000000000001</v>
      </c>
      <c r="AY120" s="42">
        <v>28.61</v>
      </c>
      <c r="AZ120" s="42">
        <v>32.231999999999999</v>
      </c>
      <c r="BA120" s="42">
        <v>32.494999999999997</v>
      </c>
      <c r="BB120" s="42">
        <v>32.76</v>
      </c>
      <c r="BC120" s="42">
        <v>33.088999999999999</v>
      </c>
      <c r="BD120" s="42">
        <v>33.893999999999998</v>
      </c>
      <c r="BE120" s="42">
        <v>35.253</v>
      </c>
      <c r="BF120" s="42">
        <v>37.185000000000002</v>
      </c>
      <c r="BG120" s="42">
        <v>39.704999999999998</v>
      </c>
      <c r="BH120" s="42">
        <v>42.771999999999998</v>
      </c>
      <c r="BI120" s="42">
        <v>46.014000000000003</v>
      </c>
      <c r="BJ120" s="42">
        <v>49.290999999999997</v>
      </c>
      <c r="BK120" s="42">
        <v>52.573</v>
      </c>
      <c r="BL120" t="e">
        <f>COUNTIF(#REF!, WUP!A41)</f>
        <v>#REF!</v>
      </c>
    </row>
    <row r="121" spans="1:64">
      <c r="A121" s="38" t="s">
        <v>100</v>
      </c>
      <c r="B121" s="141" t="s">
        <v>1030</v>
      </c>
      <c r="C121" s="141" t="s">
        <v>1027</v>
      </c>
      <c r="D121" s="39">
        <v>4171.3599999999997</v>
      </c>
      <c r="E121" s="39">
        <v>5099.7669999999998</v>
      </c>
      <c r="F121" s="39">
        <v>6090.0379999999996</v>
      </c>
      <c r="G121" s="39">
        <v>7187.6639999999998</v>
      </c>
      <c r="H121" s="39">
        <v>8524.8850000000002</v>
      </c>
      <c r="I121" s="39">
        <v>9839.1550000000007</v>
      </c>
      <c r="J121" s="39">
        <v>11686.472</v>
      </c>
      <c r="K121" s="39">
        <v>9773.5779999999995</v>
      </c>
      <c r="L121" s="39">
        <v>10498.282999999999</v>
      </c>
      <c r="M121" s="39">
        <v>13735.764999999999</v>
      </c>
      <c r="N121" s="39">
        <v>16423.276999999998</v>
      </c>
      <c r="O121" s="39">
        <v>18656.733</v>
      </c>
      <c r="P121" s="39">
        <v>20709.32</v>
      </c>
      <c r="Q121" s="39">
        <v>22654.004000000001</v>
      </c>
      <c r="R121" s="40">
        <v>24474.812999999998</v>
      </c>
      <c r="S121" s="39">
        <v>4759.4139999999998</v>
      </c>
      <c r="T121" s="39">
        <v>5548.8649999999998</v>
      </c>
      <c r="U121" s="39">
        <v>6356.1329999999998</v>
      </c>
      <c r="V121" s="39">
        <v>7157.8280000000004</v>
      </c>
      <c r="W121" s="39">
        <v>7885.9629999999997</v>
      </c>
      <c r="X121" s="39">
        <v>8455.4560000000001</v>
      </c>
      <c r="Y121" s="39">
        <v>9332.3619999999992</v>
      </c>
      <c r="Z121" s="39">
        <v>8961.4089999999997</v>
      </c>
      <c r="AA121" s="39">
        <v>8426.1589999999997</v>
      </c>
      <c r="AB121" s="39">
        <v>9675.1409999999996</v>
      </c>
      <c r="AC121" s="39">
        <v>10185.212</v>
      </c>
      <c r="AD121" s="39">
        <v>10228.491</v>
      </c>
      <c r="AE121" s="39">
        <v>10089.624</v>
      </c>
      <c r="AF121" s="39">
        <v>9870.866</v>
      </c>
      <c r="AG121" s="40">
        <v>9546.2379999999994</v>
      </c>
      <c r="AH121" s="39">
        <v>8930.7739999999994</v>
      </c>
      <c r="AI121" s="39">
        <v>10648.632</v>
      </c>
      <c r="AJ121" s="39">
        <v>12446.171</v>
      </c>
      <c r="AK121" s="39">
        <v>14345.492</v>
      </c>
      <c r="AL121" s="39">
        <v>16410.848000000002</v>
      </c>
      <c r="AM121" s="39">
        <v>18294.611000000001</v>
      </c>
      <c r="AN121" s="39">
        <v>21018.833999999999</v>
      </c>
      <c r="AO121" s="39">
        <v>18734.987000000001</v>
      </c>
      <c r="AP121" s="39">
        <v>18924.441999999999</v>
      </c>
      <c r="AQ121" s="39">
        <v>23410.905999999999</v>
      </c>
      <c r="AR121" s="39">
        <v>26608.489000000001</v>
      </c>
      <c r="AS121" s="39">
        <v>28885.223999999998</v>
      </c>
      <c r="AT121" s="39">
        <v>30798.944</v>
      </c>
      <c r="AU121" s="39">
        <v>32524.87</v>
      </c>
      <c r="AV121" s="40">
        <v>34021.050999999999</v>
      </c>
      <c r="AW121" s="42">
        <v>46.707999999999998</v>
      </c>
      <c r="AX121" s="42">
        <v>47.890999999999998</v>
      </c>
      <c r="AY121" s="42">
        <v>48.930999999999997</v>
      </c>
      <c r="AZ121" s="42">
        <v>50.103999999999999</v>
      </c>
      <c r="BA121" s="42">
        <v>51.947000000000003</v>
      </c>
      <c r="BB121" s="42">
        <v>53.781999999999996</v>
      </c>
      <c r="BC121" s="42">
        <v>55.6</v>
      </c>
      <c r="BD121" s="42">
        <v>52.167999999999999</v>
      </c>
      <c r="BE121" s="42">
        <v>55.475000000000001</v>
      </c>
      <c r="BF121" s="42">
        <v>58.673000000000002</v>
      </c>
      <c r="BG121" s="42">
        <v>61.722000000000001</v>
      </c>
      <c r="BH121" s="42">
        <v>64.588999999999999</v>
      </c>
      <c r="BI121" s="42">
        <v>67.239999999999995</v>
      </c>
      <c r="BJ121" s="42">
        <v>69.650999999999996</v>
      </c>
      <c r="BK121" s="42">
        <v>71.94</v>
      </c>
      <c r="BL121" t="e">
        <f>COUNTIF(#REF!, WUP!A122)</f>
        <v>#REF!</v>
      </c>
    </row>
    <row r="122" spans="1:64">
      <c r="A122" s="38" t="s">
        <v>85</v>
      </c>
      <c r="B122" s="141" t="s">
        <v>1030</v>
      </c>
      <c r="C122" s="141" t="s">
        <v>1026</v>
      </c>
      <c r="D122" s="39">
        <v>3220.3110000000001</v>
      </c>
      <c r="E122" s="39">
        <v>3942.049</v>
      </c>
      <c r="F122" s="39">
        <v>4770.5609999999997</v>
      </c>
      <c r="G122" s="39">
        <v>5602.7640000000001</v>
      </c>
      <c r="H122" s="39">
        <v>6152.3850000000002</v>
      </c>
      <c r="I122" s="39">
        <v>6590.5929999999998</v>
      </c>
      <c r="J122" s="39">
        <v>7092.3040000000001</v>
      </c>
      <c r="K122" s="39">
        <v>7672.3829999999998</v>
      </c>
      <c r="L122" s="39">
        <v>8280.7990000000009</v>
      </c>
      <c r="M122" s="39">
        <v>8853.8179999999993</v>
      </c>
      <c r="N122" s="39">
        <v>9372.3979999999992</v>
      </c>
      <c r="O122" s="39">
        <v>9847.9920000000002</v>
      </c>
      <c r="P122" s="39">
        <v>10304.596</v>
      </c>
      <c r="Q122" s="39">
        <v>10741.9</v>
      </c>
      <c r="R122" s="40">
        <v>11138.512000000001</v>
      </c>
      <c r="S122" s="39">
        <v>3147.8560000000002</v>
      </c>
      <c r="T122" s="39">
        <v>3379.8270000000002</v>
      </c>
      <c r="U122" s="39">
        <v>3462.2359999999999</v>
      </c>
      <c r="V122" s="39">
        <v>3511.2109999999998</v>
      </c>
      <c r="W122" s="39">
        <v>3546.8119999999999</v>
      </c>
      <c r="X122" s="39">
        <v>3511.8890000000001</v>
      </c>
      <c r="Y122" s="39">
        <v>3547.627</v>
      </c>
      <c r="Z122" s="39">
        <v>3601.2779999999998</v>
      </c>
      <c r="AA122" s="39">
        <v>3622.337</v>
      </c>
      <c r="AB122" s="39">
        <v>3577.7489999999998</v>
      </c>
      <c r="AC122" s="39">
        <v>3469.2170000000001</v>
      </c>
      <c r="AD122" s="39">
        <v>3313.0410000000002</v>
      </c>
      <c r="AE122" s="39">
        <v>3129.9450000000002</v>
      </c>
      <c r="AF122" s="39">
        <v>2939.2040000000002</v>
      </c>
      <c r="AG122" s="40">
        <v>2745.4839999999999</v>
      </c>
      <c r="AH122" s="39">
        <v>6368.1670000000004</v>
      </c>
      <c r="AI122" s="39">
        <v>7321.8760000000002</v>
      </c>
      <c r="AJ122" s="39">
        <v>8232.7970000000005</v>
      </c>
      <c r="AK122" s="39">
        <v>9113.9750000000004</v>
      </c>
      <c r="AL122" s="39">
        <v>9699.1970000000001</v>
      </c>
      <c r="AM122" s="39">
        <v>10102.482</v>
      </c>
      <c r="AN122" s="39">
        <v>10639.931</v>
      </c>
      <c r="AO122" s="39">
        <v>11273.661</v>
      </c>
      <c r="AP122" s="39">
        <v>11903.136</v>
      </c>
      <c r="AQ122" s="39">
        <v>12431.566999999999</v>
      </c>
      <c r="AR122" s="39">
        <v>12841.615</v>
      </c>
      <c r="AS122" s="39">
        <v>13161.032999999999</v>
      </c>
      <c r="AT122" s="39">
        <v>13434.540999999999</v>
      </c>
      <c r="AU122" s="39">
        <v>13681.103999999999</v>
      </c>
      <c r="AV122" s="40">
        <v>13883.995999999999</v>
      </c>
      <c r="AW122" s="42">
        <v>50.569000000000003</v>
      </c>
      <c r="AX122" s="42">
        <v>53.838999999999999</v>
      </c>
      <c r="AY122" s="42">
        <v>57.945999999999998</v>
      </c>
      <c r="AZ122" s="42">
        <v>61.473999999999997</v>
      </c>
      <c r="BA122" s="42">
        <v>63.432000000000002</v>
      </c>
      <c r="BB122" s="42">
        <v>65.236999999999995</v>
      </c>
      <c r="BC122" s="42">
        <v>66.656999999999996</v>
      </c>
      <c r="BD122" s="42">
        <v>68.055999999999997</v>
      </c>
      <c r="BE122" s="42">
        <v>69.567999999999998</v>
      </c>
      <c r="BF122" s="42">
        <v>71.22</v>
      </c>
      <c r="BG122" s="42">
        <v>72.984999999999999</v>
      </c>
      <c r="BH122" s="42">
        <v>74.826999999999998</v>
      </c>
      <c r="BI122" s="42">
        <v>76.701999999999998</v>
      </c>
      <c r="BJ122" s="42">
        <v>78.516000000000005</v>
      </c>
      <c r="BK122" s="42">
        <v>80.225999999999999</v>
      </c>
      <c r="BL122" t="e">
        <f>COUNTIF(#REF!, WUP!A42)</f>
        <v>#REF!</v>
      </c>
    </row>
    <row r="123" spans="1:64" hidden="1">
      <c r="A123" s="38" t="s">
        <v>101</v>
      </c>
      <c r="B123" s="141"/>
      <c r="C123" s="141"/>
      <c r="D123" s="39">
        <v>19252.764999999999</v>
      </c>
      <c r="E123" s="39">
        <v>25769.96</v>
      </c>
      <c r="F123" s="39">
        <v>31923.031999999999</v>
      </c>
      <c r="G123" s="39">
        <v>36333.493999999999</v>
      </c>
      <c r="H123" s="39">
        <v>40942.328000000001</v>
      </c>
      <c r="I123" s="39">
        <v>46065.593000000001</v>
      </c>
      <c r="J123" s="39">
        <v>51225.748</v>
      </c>
      <c r="K123" s="39">
        <v>57616.73</v>
      </c>
      <c r="L123" s="39">
        <v>63803.445</v>
      </c>
      <c r="M123" s="39">
        <v>67446.349000000002</v>
      </c>
      <c r="N123" s="39">
        <v>70951.437000000005</v>
      </c>
      <c r="O123" s="39">
        <v>74480.808999999994</v>
      </c>
      <c r="P123" s="39">
        <v>77516.797999999995</v>
      </c>
      <c r="Q123" s="39">
        <v>80097.581999999995</v>
      </c>
      <c r="R123" s="40">
        <v>82192.061000000002</v>
      </c>
      <c r="S123" s="39">
        <v>24723.155999999999</v>
      </c>
      <c r="T123" s="39">
        <v>23363.922999999999</v>
      </c>
      <c r="U123" s="39">
        <v>21998.667000000001</v>
      </c>
      <c r="V123" s="39">
        <v>22152.886999999999</v>
      </c>
      <c r="W123" s="39">
        <v>22297.793000000001</v>
      </c>
      <c r="X123" s="39">
        <v>21837.812999999998</v>
      </c>
      <c r="Y123" s="39">
        <v>21101.166000000001</v>
      </c>
      <c r="Z123" s="39">
        <v>20654.741999999998</v>
      </c>
      <c r="AA123" s="39">
        <v>20032.305</v>
      </c>
      <c r="AB123" s="39">
        <v>18678.502</v>
      </c>
      <c r="AC123" s="39">
        <v>17465.171999999999</v>
      </c>
      <c r="AD123" s="39">
        <v>16434.455000000002</v>
      </c>
      <c r="AE123" s="39">
        <v>15464.02</v>
      </c>
      <c r="AF123" s="39">
        <v>14463.842000000001</v>
      </c>
      <c r="AG123" s="40">
        <v>13434.817999999999</v>
      </c>
      <c r="AH123" s="39">
        <v>43975.921000000002</v>
      </c>
      <c r="AI123" s="39">
        <v>49133.883000000002</v>
      </c>
      <c r="AJ123" s="39">
        <v>53921.699000000001</v>
      </c>
      <c r="AK123" s="39">
        <v>58486.381000000001</v>
      </c>
      <c r="AL123" s="39">
        <v>63240.120999999999</v>
      </c>
      <c r="AM123" s="39">
        <v>67903.406000000003</v>
      </c>
      <c r="AN123" s="39">
        <v>72326.914000000004</v>
      </c>
      <c r="AO123" s="39">
        <v>78271.471999999994</v>
      </c>
      <c r="AP123" s="39">
        <v>83835.75</v>
      </c>
      <c r="AQ123" s="39">
        <v>86124.850999999995</v>
      </c>
      <c r="AR123" s="39">
        <v>88416.608999999997</v>
      </c>
      <c r="AS123" s="39">
        <v>90915.263999999996</v>
      </c>
      <c r="AT123" s="39">
        <v>92980.817999999999</v>
      </c>
      <c r="AU123" s="39">
        <v>94561.423999999999</v>
      </c>
      <c r="AV123" s="40">
        <v>95626.879000000001</v>
      </c>
      <c r="AW123" s="42">
        <v>43.78</v>
      </c>
      <c r="AX123" s="42">
        <v>52.448</v>
      </c>
      <c r="AY123" s="42">
        <v>59.203000000000003</v>
      </c>
      <c r="AZ123" s="42">
        <v>62.122999999999998</v>
      </c>
      <c r="BA123" s="42">
        <v>64.741</v>
      </c>
      <c r="BB123" s="42">
        <v>67.84</v>
      </c>
      <c r="BC123" s="42">
        <v>70.825000000000003</v>
      </c>
      <c r="BD123" s="42">
        <v>73.611000000000004</v>
      </c>
      <c r="BE123" s="42">
        <v>76.105000000000004</v>
      </c>
      <c r="BF123" s="42">
        <v>78.311999999999998</v>
      </c>
      <c r="BG123" s="42">
        <v>80.247</v>
      </c>
      <c r="BH123" s="42">
        <v>81.923000000000002</v>
      </c>
      <c r="BI123" s="42">
        <v>83.369</v>
      </c>
      <c r="BJ123" s="42">
        <v>84.703999999999994</v>
      </c>
      <c r="BK123" s="42">
        <v>85.950999999999993</v>
      </c>
      <c r="BL123" t="e">
        <f>COUNTIF(#REF!, WUP!A123)</f>
        <v>#REF!</v>
      </c>
    </row>
    <row r="124" spans="1:64">
      <c r="A124" s="38" t="s">
        <v>102</v>
      </c>
      <c r="B124" s="141" t="s">
        <v>1030</v>
      </c>
      <c r="C124" s="141" t="s">
        <v>1028</v>
      </c>
      <c r="D124" s="39">
        <v>841.303</v>
      </c>
      <c r="E124" s="39">
        <v>1110.1110000000001</v>
      </c>
      <c r="F124" s="39">
        <v>1470.491</v>
      </c>
      <c r="G124" s="39">
        <v>1917.885</v>
      </c>
      <c r="H124" s="39">
        <v>2531.3980000000001</v>
      </c>
      <c r="I124" s="39">
        <v>3767.26</v>
      </c>
      <c r="J124" s="39">
        <v>6954.5929999999998</v>
      </c>
      <c r="K124" s="39">
        <v>7842.8829999999998</v>
      </c>
      <c r="L124" s="39">
        <v>8542.1440000000002</v>
      </c>
      <c r="M124" s="39">
        <v>9207.0879999999997</v>
      </c>
      <c r="N124" s="39">
        <v>9865.2909999999993</v>
      </c>
      <c r="O124" s="39">
        <v>10491.656999999999</v>
      </c>
      <c r="P124" s="39">
        <v>11099.46</v>
      </c>
      <c r="Q124" s="39">
        <v>11662.468999999999</v>
      </c>
      <c r="R124" s="40">
        <v>12158.419</v>
      </c>
      <c r="S124" s="39">
        <v>201.08099999999999</v>
      </c>
      <c r="T124" s="39">
        <v>280.94099999999997</v>
      </c>
      <c r="U124" s="39">
        <v>389.68299999999999</v>
      </c>
      <c r="V124" s="39">
        <v>530.93499999999995</v>
      </c>
      <c r="W124" s="39">
        <v>623.52700000000004</v>
      </c>
      <c r="X124" s="39">
        <v>812.30200000000002</v>
      </c>
      <c r="Y124" s="39">
        <v>1316.0909999999999</v>
      </c>
      <c r="Z124" s="39">
        <v>1311.4190000000001</v>
      </c>
      <c r="AA124" s="39">
        <v>1271.0260000000001</v>
      </c>
      <c r="AB124" s="39">
        <v>1228.1990000000001</v>
      </c>
      <c r="AC124" s="39">
        <v>1189.288</v>
      </c>
      <c r="AD124" s="39">
        <v>1150.6780000000001</v>
      </c>
      <c r="AE124" s="39">
        <v>1107.873</v>
      </c>
      <c r="AF124" s="39">
        <v>1059.3920000000001</v>
      </c>
      <c r="AG124" s="40">
        <v>1005.129</v>
      </c>
      <c r="AH124" s="39">
        <v>1042.384</v>
      </c>
      <c r="AI124" s="39">
        <v>1391.0519999999999</v>
      </c>
      <c r="AJ124" s="39">
        <v>1860.174</v>
      </c>
      <c r="AK124" s="39">
        <v>2448.8200000000002</v>
      </c>
      <c r="AL124" s="39">
        <v>3154.9250000000002</v>
      </c>
      <c r="AM124" s="39">
        <v>4579.5619999999999</v>
      </c>
      <c r="AN124" s="39">
        <v>8270.6839999999993</v>
      </c>
      <c r="AO124" s="39">
        <v>9154.3019999999997</v>
      </c>
      <c r="AP124" s="39">
        <v>9813.17</v>
      </c>
      <c r="AQ124" s="39">
        <v>10435.287</v>
      </c>
      <c r="AR124" s="39">
        <v>11054.579</v>
      </c>
      <c r="AS124" s="39">
        <v>11642.334999999999</v>
      </c>
      <c r="AT124" s="39">
        <v>12207.333000000001</v>
      </c>
      <c r="AU124" s="39">
        <v>12721.861000000001</v>
      </c>
      <c r="AV124" s="40">
        <v>13163.548000000001</v>
      </c>
      <c r="AW124" s="42">
        <v>80.709999999999994</v>
      </c>
      <c r="AX124" s="42">
        <v>79.804000000000002</v>
      </c>
      <c r="AY124" s="42">
        <v>79.051000000000002</v>
      </c>
      <c r="AZ124" s="42">
        <v>78.319000000000003</v>
      </c>
      <c r="BA124" s="42">
        <v>80.236000000000004</v>
      </c>
      <c r="BB124" s="42">
        <v>82.262</v>
      </c>
      <c r="BC124" s="42">
        <v>84.087000000000003</v>
      </c>
      <c r="BD124" s="42">
        <v>85.674000000000007</v>
      </c>
      <c r="BE124" s="42">
        <v>87.048000000000002</v>
      </c>
      <c r="BF124" s="42">
        <v>88.23</v>
      </c>
      <c r="BG124" s="42">
        <v>89.242000000000004</v>
      </c>
      <c r="BH124" s="42">
        <v>90.116</v>
      </c>
      <c r="BI124" s="42">
        <v>90.924999999999997</v>
      </c>
      <c r="BJ124" s="42">
        <v>91.673000000000002</v>
      </c>
      <c r="BK124" s="42">
        <v>92.364000000000004</v>
      </c>
      <c r="BL124" t="e">
        <f>COUNTIF(#REF!, WUP!A124)</f>
        <v>#REF!</v>
      </c>
    </row>
    <row r="125" spans="1:64">
      <c r="A125" s="38" t="s">
        <v>103</v>
      </c>
      <c r="B125" s="141" t="s">
        <v>1030</v>
      </c>
      <c r="C125" s="141" t="s">
        <v>1029</v>
      </c>
      <c r="D125" s="39">
        <v>1342.6189999999999</v>
      </c>
      <c r="E125" s="39">
        <v>1809.366</v>
      </c>
      <c r="F125" s="39">
        <v>2523.6889999999999</v>
      </c>
      <c r="G125" s="39">
        <v>3640.2489999999998</v>
      </c>
      <c r="H125" s="39">
        <v>4695.1210000000001</v>
      </c>
      <c r="I125" s="39">
        <v>5955.8239999999996</v>
      </c>
      <c r="J125" s="39">
        <v>7501.1859999999997</v>
      </c>
      <c r="K125" s="39">
        <v>9360.5709999999999</v>
      </c>
      <c r="L125" s="39">
        <v>11465.414000000001</v>
      </c>
      <c r="M125" s="39">
        <v>13801.674000000001</v>
      </c>
      <c r="N125" s="39">
        <v>16329.897999999999</v>
      </c>
      <c r="O125" s="39">
        <v>19006.748</v>
      </c>
      <c r="P125" s="39">
        <v>21832.866000000002</v>
      </c>
      <c r="Q125" s="39">
        <v>24732.670999999998</v>
      </c>
      <c r="R125" s="40">
        <v>27630.164000000001</v>
      </c>
      <c r="S125" s="39">
        <v>6777.8779999999997</v>
      </c>
      <c r="T125" s="39">
        <v>8038.5330000000004</v>
      </c>
      <c r="U125" s="39">
        <v>9533.35</v>
      </c>
      <c r="V125" s="39">
        <v>11680.404</v>
      </c>
      <c r="W125" s="39">
        <v>13179.603999999999</v>
      </c>
      <c r="X125" s="39">
        <v>14627.102999999999</v>
      </c>
      <c r="Y125" s="39">
        <v>16105.593000000001</v>
      </c>
      <c r="Z125" s="39">
        <v>17555.635999999999</v>
      </c>
      <c r="AA125" s="39">
        <v>18779.891</v>
      </c>
      <c r="AB125" s="39">
        <v>19758.97</v>
      </c>
      <c r="AC125" s="39">
        <v>20485.387999999999</v>
      </c>
      <c r="AD125" s="39">
        <v>20955.348000000002</v>
      </c>
      <c r="AE125" s="39">
        <v>21153.468000000001</v>
      </c>
      <c r="AF125" s="39">
        <v>21058.415000000001</v>
      </c>
      <c r="AG125" s="40">
        <v>20673.876</v>
      </c>
      <c r="AH125" s="39">
        <v>8120.4970000000003</v>
      </c>
      <c r="AI125" s="39">
        <v>9847.8989999999994</v>
      </c>
      <c r="AJ125" s="39">
        <v>12057.039000000001</v>
      </c>
      <c r="AK125" s="39">
        <v>15320.653</v>
      </c>
      <c r="AL125" s="39">
        <v>17874.724999999999</v>
      </c>
      <c r="AM125" s="39">
        <v>20582.927</v>
      </c>
      <c r="AN125" s="39">
        <v>23606.778999999999</v>
      </c>
      <c r="AO125" s="39">
        <v>26916.206999999999</v>
      </c>
      <c r="AP125" s="39">
        <v>30245.305</v>
      </c>
      <c r="AQ125" s="39">
        <v>33560.644</v>
      </c>
      <c r="AR125" s="39">
        <v>36815.286</v>
      </c>
      <c r="AS125" s="39">
        <v>39962.095999999998</v>
      </c>
      <c r="AT125" s="39">
        <v>42986.334000000003</v>
      </c>
      <c r="AU125" s="39">
        <v>45791.086000000003</v>
      </c>
      <c r="AV125" s="40">
        <v>48304.04</v>
      </c>
      <c r="AW125" s="42">
        <v>16.533999999999999</v>
      </c>
      <c r="AX125" s="42">
        <v>18.373000000000001</v>
      </c>
      <c r="AY125" s="42">
        <v>20.931000000000001</v>
      </c>
      <c r="AZ125" s="42">
        <v>23.76</v>
      </c>
      <c r="BA125" s="42">
        <v>26.266999999999999</v>
      </c>
      <c r="BB125" s="42">
        <v>28.936</v>
      </c>
      <c r="BC125" s="42">
        <v>31.776</v>
      </c>
      <c r="BD125" s="42">
        <v>34.777000000000001</v>
      </c>
      <c r="BE125" s="42">
        <v>37.908000000000001</v>
      </c>
      <c r="BF125" s="42">
        <v>41.125</v>
      </c>
      <c r="BG125" s="42">
        <v>44.356000000000002</v>
      </c>
      <c r="BH125" s="42">
        <v>47.561999999999998</v>
      </c>
      <c r="BI125" s="42">
        <v>50.79</v>
      </c>
      <c r="BJ125" s="42">
        <v>54.012</v>
      </c>
      <c r="BK125" s="42">
        <v>57.201000000000001</v>
      </c>
      <c r="BL125" t="e">
        <f>COUNTIF(#REF!, WUP!A125)</f>
        <v>#REF!</v>
      </c>
    </row>
    <row r="127" spans="1:64">
      <c r="D127">
        <f>SUBTOTAL(9,D7:D125)</f>
        <v>75197.668000000005</v>
      </c>
      <c r="E127">
        <f t="shared" ref="E127:Q127" si="0">SUBTOTAL(9,E7:E125)</f>
        <v>93503.244999999981</v>
      </c>
      <c r="F127">
        <f t="shared" si="0"/>
        <v>113124.73299999999</v>
      </c>
      <c r="G127">
        <f t="shared" si="0"/>
        <v>132047.49</v>
      </c>
      <c r="H127">
        <f t="shared" si="0"/>
        <v>150197.304</v>
      </c>
      <c r="I127">
        <f t="shared" si="0"/>
        <v>172000.315</v>
      </c>
      <c r="J127">
        <f t="shared" si="0"/>
        <v>200968.99299999999</v>
      </c>
      <c r="K127">
        <f t="shared" si="0"/>
        <v>230783.739</v>
      </c>
      <c r="L127">
        <f t="shared" si="0"/>
        <v>260652.53099999996</v>
      </c>
      <c r="M127">
        <f t="shared" si="0"/>
        <v>292409.54799999995</v>
      </c>
      <c r="N127">
        <f t="shared" si="0"/>
        <v>325385.30000000005</v>
      </c>
      <c r="O127">
        <f t="shared" si="0"/>
        <v>360343.04300000012</v>
      </c>
      <c r="P127">
        <f t="shared" si="0"/>
        <v>397671.63900000002</v>
      </c>
      <c r="Q127">
        <f t="shared" si="0"/>
        <v>436694.53500000003</v>
      </c>
      <c r="R127">
        <f>SUBTOTAL(9,R7:R125)</f>
        <v>476177.06100000005</v>
      </c>
      <c r="S127">
        <f t="shared" ref="S127:AV127" si="1">SUBTOTAL(9,S7:S125)</f>
        <v>92001.005000000005</v>
      </c>
      <c r="T127">
        <f t="shared" si="1"/>
        <v>101565.53300000002</v>
      </c>
      <c r="U127">
        <f t="shared" si="1"/>
        <v>111733.348</v>
      </c>
      <c r="V127">
        <f t="shared" si="1"/>
        <v>123125.21699999999</v>
      </c>
      <c r="W127">
        <f t="shared" si="1"/>
        <v>133935.568</v>
      </c>
      <c r="X127">
        <f t="shared" si="1"/>
        <v>144520.18700000001</v>
      </c>
      <c r="Y127">
        <f t="shared" si="1"/>
        <v>155795.64199999999</v>
      </c>
      <c r="Z127">
        <f t="shared" si="1"/>
        <v>167761.962</v>
      </c>
      <c r="AA127">
        <f t="shared" si="1"/>
        <v>178246.554</v>
      </c>
      <c r="AB127">
        <f t="shared" si="1"/>
        <v>188250.26800000004</v>
      </c>
      <c r="AC127">
        <f t="shared" si="1"/>
        <v>195390.83900000001</v>
      </c>
      <c r="AD127">
        <f t="shared" si="1"/>
        <v>200012.15100000001</v>
      </c>
      <c r="AE127">
        <f t="shared" si="1"/>
        <v>202312.62999999998</v>
      </c>
      <c r="AF127">
        <f t="shared" si="1"/>
        <v>202236.45300000001</v>
      </c>
      <c r="AG127">
        <f t="shared" si="1"/>
        <v>200173.04499999995</v>
      </c>
      <c r="AH127">
        <f t="shared" si="1"/>
        <v>167198.67300000001</v>
      </c>
      <c r="AI127">
        <f t="shared" si="1"/>
        <v>195068.77800000005</v>
      </c>
      <c r="AJ127">
        <f t="shared" si="1"/>
        <v>224858.08100000003</v>
      </c>
      <c r="AK127">
        <f t="shared" si="1"/>
        <v>255172.70699999994</v>
      </c>
      <c r="AL127">
        <f t="shared" si="1"/>
        <v>284132.87199999997</v>
      </c>
      <c r="AM127">
        <f t="shared" si="1"/>
        <v>316520.50200000004</v>
      </c>
      <c r="AN127">
        <f t="shared" si="1"/>
        <v>356764.63500000001</v>
      </c>
      <c r="AO127">
        <f t="shared" si="1"/>
        <v>398545.70100000012</v>
      </c>
      <c r="AP127">
        <f t="shared" si="1"/>
        <v>438899.08499999996</v>
      </c>
      <c r="AQ127">
        <f t="shared" si="1"/>
        <v>480659.81599999999</v>
      </c>
      <c r="AR127">
        <f t="shared" si="1"/>
        <v>520776.13899999997</v>
      </c>
      <c r="AS127">
        <f t="shared" si="1"/>
        <v>560355.19400000002</v>
      </c>
      <c r="AT127">
        <f t="shared" si="1"/>
        <v>599984.26899999997</v>
      </c>
      <c r="AU127">
        <f t="shared" si="1"/>
        <v>638930.98800000013</v>
      </c>
      <c r="AV127">
        <f t="shared" si="1"/>
        <v>676350.10600000003</v>
      </c>
      <c r="AW127">
        <f>D127/AH127*100</f>
        <v>44.975038767203614</v>
      </c>
      <c r="AX127">
        <f t="shared" ref="AX127:BK127" si="2">E127/AI127*100</f>
        <v>47.933475545738006</v>
      </c>
      <c r="AY127">
        <f t="shared" si="2"/>
        <v>50.309391815898309</v>
      </c>
      <c r="AZ127">
        <f t="shared" si="2"/>
        <v>51.748281214103365</v>
      </c>
      <c r="BA127">
        <f t="shared" si="2"/>
        <v>52.861642844337986</v>
      </c>
      <c r="BB127">
        <f t="shared" si="2"/>
        <v>54.340971252471974</v>
      </c>
      <c r="BC127">
        <f t="shared" si="2"/>
        <v>56.330973780514981</v>
      </c>
      <c r="BD127">
        <f t="shared" si="2"/>
        <v>57.906468046433638</v>
      </c>
      <c r="BE127">
        <f t="shared" si="2"/>
        <v>59.387804602053343</v>
      </c>
      <c r="BF127">
        <f t="shared" si="2"/>
        <v>60.835030985823025</v>
      </c>
      <c r="BG127">
        <f t="shared" si="2"/>
        <v>62.480838815850603</v>
      </c>
      <c r="BH127">
        <f t="shared" si="2"/>
        <v>64.306184159328069</v>
      </c>
      <c r="BI127">
        <f t="shared" si="2"/>
        <v>66.280344260159268</v>
      </c>
      <c r="BJ127">
        <f t="shared" si="2"/>
        <v>68.347684366813013</v>
      </c>
      <c r="BK127">
        <f t="shared" si="2"/>
        <v>70.403930860033014</v>
      </c>
    </row>
    <row r="128" spans="1:64">
      <c r="AW128" s="135"/>
    </row>
    <row r="129" spans="1:16">
      <c r="A129"/>
      <c r="B129" s="12">
        <v>1980</v>
      </c>
      <c r="C129" s="136">
        <v>1985</v>
      </c>
      <c r="D129" s="12">
        <v>1990</v>
      </c>
      <c r="E129" s="136">
        <v>1995</v>
      </c>
      <c r="F129" s="12">
        <v>2000</v>
      </c>
      <c r="G129" s="136">
        <v>2005</v>
      </c>
      <c r="H129" s="12">
        <v>2010</v>
      </c>
      <c r="I129" s="136">
        <v>2015</v>
      </c>
      <c r="J129" s="12">
        <v>2020</v>
      </c>
      <c r="K129" s="136">
        <v>2025</v>
      </c>
      <c r="L129" s="12">
        <v>2030</v>
      </c>
      <c r="M129" s="136">
        <v>2035</v>
      </c>
      <c r="N129" s="12">
        <v>2040</v>
      </c>
      <c r="O129" s="136">
        <v>2045</v>
      </c>
      <c r="P129" s="12">
        <v>2050</v>
      </c>
    </row>
    <row r="130" spans="1:16">
      <c r="A130" s="139" t="s">
        <v>1030</v>
      </c>
      <c r="B130" s="142">
        <v>44.975038767203614</v>
      </c>
      <c r="C130" s="142">
        <v>47.933475545738006</v>
      </c>
      <c r="D130" s="142">
        <v>50.309391815898309</v>
      </c>
      <c r="E130" s="142">
        <v>51.748281214103365</v>
      </c>
      <c r="F130" s="142">
        <v>52.861642844337986</v>
      </c>
      <c r="G130" s="142">
        <v>54.340971252471974</v>
      </c>
      <c r="H130" s="142">
        <v>56.330973780514981</v>
      </c>
      <c r="I130" s="142">
        <v>57.906468046433638</v>
      </c>
      <c r="J130" s="142">
        <v>59.387804602053343</v>
      </c>
      <c r="K130" s="142">
        <v>60.835030985823025</v>
      </c>
      <c r="L130" s="142">
        <v>62.480838815850603</v>
      </c>
      <c r="M130" s="142">
        <v>64.306184159328069</v>
      </c>
      <c r="N130" s="142">
        <v>66.280344260159268</v>
      </c>
      <c r="O130" s="142">
        <v>68.347684366813013</v>
      </c>
      <c r="P130" s="142">
        <v>70.403930860033014</v>
      </c>
    </row>
    <row r="131" spans="1:16">
      <c r="A131" s="139" t="s">
        <v>1026</v>
      </c>
      <c r="B131" s="142">
        <v>45.248780804734764</v>
      </c>
      <c r="C131" s="142">
        <v>49.345909508985763</v>
      </c>
      <c r="D131" s="142">
        <v>53.04981278175098</v>
      </c>
      <c r="E131" s="142">
        <v>56.458741797796122</v>
      </c>
      <c r="F131" s="142">
        <v>59.01755919692819</v>
      </c>
      <c r="G131" s="142">
        <v>61.656635281264606</v>
      </c>
      <c r="H131" s="142">
        <v>64.573253879733102</v>
      </c>
      <c r="I131" s="142">
        <v>67.286147604821039</v>
      </c>
      <c r="J131" s="142">
        <v>69.879337914162093</v>
      </c>
      <c r="K131" s="142">
        <v>72.274285900417937</v>
      </c>
      <c r="L131" s="142">
        <v>74.457007073092669</v>
      </c>
      <c r="M131" s="142">
        <v>76.431349876544473</v>
      </c>
      <c r="N131" s="142">
        <v>78.27195051391827</v>
      </c>
      <c r="O131" s="142">
        <v>79.997859797032973</v>
      </c>
      <c r="P131" s="142">
        <v>81.621284436898534</v>
      </c>
    </row>
    <row r="132" spans="1:16">
      <c r="A132" s="139" t="s">
        <v>1027</v>
      </c>
      <c r="B132" s="142">
        <v>50.21632678106991</v>
      </c>
      <c r="C132" s="142">
        <v>51.432998272693709</v>
      </c>
      <c r="D132" s="142">
        <v>51.736217471009446</v>
      </c>
      <c r="E132" s="142">
        <v>51.941716766628474</v>
      </c>
      <c r="F132" s="142">
        <v>52.435701221818285</v>
      </c>
      <c r="G132" s="142">
        <v>53.233011855000932</v>
      </c>
      <c r="H132" s="142">
        <v>54.209181985144916</v>
      </c>
      <c r="I132" s="142">
        <v>54.714449145378872</v>
      </c>
      <c r="J132" s="142">
        <v>55.554446366580002</v>
      </c>
      <c r="K132" s="142">
        <v>56.648872127990302</v>
      </c>
      <c r="L132" s="142">
        <v>58.25727642276167</v>
      </c>
      <c r="M132" s="142">
        <v>60.297238308753364</v>
      </c>
      <c r="N132" s="142">
        <v>62.687837478572817</v>
      </c>
      <c r="O132" s="142">
        <v>65.269377257527736</v>
      </c>
      <c r="P132" s="142">
        <v>67.801914530576411</v>
      </c>
    </row>
    <row r="133" spans="1:16">
      <c r="A133" s="139" t="s">
        <v>1028</v>
      </c>
      <c r="B133" s="142">
        <v>69.213032457343047</v>
      </c>
      <c r="C133" s="142">
        <v>74.964000870804099</v>
      </c>
      <c r="D133" s="142">
        <v>78.488345179301945</v>
      </c>
      <c r="E133" s="142">
        <v>79.776873259776352</v>
      </c>
      <c r="F133" s="142">
        <v>81.106983083487464</v>
      </c>
      <c r="G133" s="142">
        <v>82.362627447248855</v>
      </c>
      <c r="H133" s="142">
        <v>84.018280184521359</v>
      </c>
      <c r="I133" s="142">
        <v>85.617458934501585</v>
      </c>
      <c r="J133" s="142">
        <v>86.947146818221384</v>
      </c>
      <c r="K133" s="142">
        <v>88.11981393824712</v>
      </c>
      <c r="L133" s="142">
        <v>89.156181155836563</v>
      </c>
      <c r="M133" s="142">
        <v>90.078685946091468</v>
      </c>
      <c r="N133" s="142">
        <v>90.910123388596887</v>
      </c>
      <c r="O133" s="142">
        <v>91.658432444281729</v>
      </c>
      <c r="P133" s="142">
        <v>92.350225478514247</v>
      </c>
    </row>
    <row r="134" spans="1:16">
      <c r="A134" s="139" t="s">
        <v>1029</v>
      </c>
      <c r="B134" s="142">
        <v>21.451171950462303</v>
      </c>
      <c r="C134" s="142">
        <v>23.878201333194362</v>
      </c>
      <c r="D134" s="142">
        <v>27.778934650163201</v>
      </c>
      <c r="E134" s="142">
        <v>30.352264840820236</v>
      </c>
      <c r="F134" s="142">
        <v>31.4593755048421</v>
      </c>
      <c r="G134" s="142">
        <v>33.045897518524924</v>
      </c>
      <c r="H134" s="142">
        <v>34.772055280452058</v>
      </c>
      <c r="I134" s="142">
        <v>36.961968229408768</v>
      </c>
      <c r="J134" s="142">
        <v>39.285965131122509</v>
      </c>
      <c r="K134" s="142">
        <v>41.901834080711922</v>
      </c>
      <c r="L134" s="142">
        <v>44.781302822263235</v>
      </c>
      <c r="M134" s="142">
        <v>47.88202224431349</v>
      </c>
      <c r="N134" s="142">
        <v>51.035230830456953</v>
      </c>
      <c r="O134" s="142">
        <v>54.178036961366473</v>
      </c>
      <c r="P134" s="142">
        <v>57.293758624114723</v>
      </c>
    </row>
  </sheetData>
  <autoFilter ref="A3:BL125">
    <filterColumn colId="63">
      <filters>
        <filter val="1"/>
      </filters>
    </filterColumn>
    <sortState ref="A7:BL125">
      <sortCondition ref="A3:A125"/>
    </sortState>
  </autoFilter>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filterMode="1"/>
  <dimension ref="A1:DB125"/>
  <sheetViews>
    <sheetView workbookViewId="0">
      <pane xSplit="1" ySplit="3" topLeftCell="B117" activePane="bottomRight" state="frozen"/>
      <selection pane="topRight" activeCell="B1" sqref="B1"/>
      <selection pane="bottomLeft" activeCell="A4" sqref="A4"/>
      <selection pane="bottomRight" activeCell="D125" sqref="D125"/>
    </sheetView>
  </sheetViews>
  <sheetFormatPr defaultRowHeight="15"/>
  <cols>
    <col min="1" max="1" width="17" style="7" customWidth="1"/>
    <col min="2" max="3" width="17" style="3" customWidth="1"/>
    <col min="20" max="20" width="9.140625" style="7"/>
    <col min="37" max="37" width="9.140625" style="7"/>
    <col min="54" max="54" width="9.140625" style="7"/>
    <col min="71" max="71" width="9.140625" style="7"/>
    <col min="88" max="88" width="9.140625" style="7"/>
  </cols>
  <sheetData>
    <row r="1" spans="1:106">
      <c r="A1" s="56"/>
      <c r="B1" s="43"/>
      <c r="C1" s="43"/>
      <c r="D1" s="44"/>
      <c r="E1" s="44"/>
      <c r="F1" s="44"/>
      <c r="G1" s="44"/>
      <c r="H1" s="44"/>
      <c r="I1" s="44"/>
      <c r="J1" s="44"/>
      <c r="K1" s="44"/>
      <c r="L1" s="44"/>
      <c r="M1" s="44"/>
      <c r="N1" s="44"/>
      <c r="O1" s="44"/>
      <c r="P1" s="44"/>
      <c r="Q1" s="44"/>
      <c r="R1" s="44"/>
      <c r="S1" s="44"/>
      <c r="T1" s="56"/>
      <c r="U1" s="44"/>
      <c r="V1" s="44"/>
      <c r="W1" s="44"/>
      <c r="X1" s="44"/>
      <c r="Y1" s="44"/>
      <c r="Z1" s="44"/>
      <c r="AA1" s="44"/>
      <c r="AB1" s="44"/>
      <c r="AC1" s="44"/>
      <c r="AD1" s="44"/>
      <c r="AE1" s="44"/>
      <c r="AF1" s="44"/>
      <c r="AG1" s="44"/>
      <c r="AH1" s="44"/>
      <c r="AI1" s="44"/>
      <c r="AJ1" s="44"/>
      <c r="AK1" s="56"/>
      <c r="AL1" s="44"/>
      <c r="AM1" s="44"/>
      <c r="AN1" s="44"/>
      <c r="AO1" s="44"/>
      <c r="AP1" s="44"/>
      <c r="AQ1" s="44"/>
      <c r="AR1" s="44"/>
      <c r="AS1" s="44"/>
      <c r="AT1" s="44"/>
      <c r="AU1" s="44"/>
      <c r="AV1" s="44"/>
      <c r="AW1" s="44"/>
      <c r="AX1" s="44"/>
      <c r="AY1" s="44"/>
      <c r="AZ1" s="44"/>
      <c r="BA1" s="43"/>
      <c r="BB1" s="56"/>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row>
    <row r="2" spans="1:106">
      <c r="A2"/>
      <c r="B2"/>
      <c r="C2"/>
      <c r="D2" s="19" t="s">
        <v>724</v>
      </c>
      <c r="T2"/>
      <c r="U2" s="19" t="s">
        <v>725</v>
      </c>
      <c r="AK2"/>
      <c r="AL2" s="19" t="s">
        <v>726</v>
      </c>
      <c r="BC2" s="19" t="s">
        <v>734</v>
      </c>
      <c r="BT2" s="19" t="s">
        <v>735</v>
      </c>
      <c r="CK2" s="19" t="s">
        <v>736</v>
      </c>
    </row>
    <row r="3" spans="1:106" ht="33.75">
      <c r="A3" s="52" t="s">
        <v>729</v>
      </c>
      <c r="B3" s="35" t="s">
        <v>1068</v>
      </c>
      <c r="C3" s="35" t="s">
        <v>1073</v>
      </c>
      <c r="D3" s="53" t="s">
        <v>20</v>
      </c>
      <c r="E3" s="51" t="s">
        <v>682</v>
      </c>
      <c r="F3" s="51" t="s">
        <v>683</v>
      </c>
      <c r="G3" s="51" t="s">
        <v>727</v>
      </c>
      <c r="H3" s="51" t="s">
        <v>648</v>
      </c>
      <c r="I3" s="51" t="s">
        <v>649</v>
      </c>
      <c r="J3" s="51" t="s">
        <v>684</v>
      </c>
      <c r="K3" s="51" t="s">
        <v>685</v>
      </c>
      <c r="L3" s="51" t="s">
        <v>686</v>
      </c>
      <c r="M3" s="51" t="s">
        <v>687</v>
      </c>
      <c r="N3" s="51" t="s">
        <v>688</v>
      </c>
      <c r="O3" s="51" t="s">
        <v>689</v>
      </c>
      <c r="P3" s="51" t="s">
        <v>690</v>
      </c>
      <c r="Q3" s="51" t="s">
        <v>691</v>
      </c>
      <c r="R3" s="51" t="s">
        <v>692</v>
      </c>
      <c r="S3" s="51" t="s">
        <v>728</v>
      </c>
      <c r="T3" s="51" t="s">
        <v>18</v>
      </c>
      <c r="U3" s="53" t="s">
        <v>20</v>
      </c>
      <c r="V3" s="51" t="s">
        <v>682</v>
      </c>
      <c r="W3" s="51" t="s">
        <v>683</v>
      </c>
      <c r="X3" s="51" t="s">
        <v>727</v>
      </c>
      <c r="Y3" s="51" t="s">
        <v>648</v>
      </c>
      <c r="Z3" s="51" t="s">
        <v>649</v>
      </c>
      <c r="AA3" s="51" t="s">
        <v>684</v>
      </c>
      <c r="AB3" s="51" t="s">
        <v>685</v>
      </c>
      <c r="AC3" s="51" t="s">
        <v>686</v>
      </c>
      <c r="AD3" s="51" t="s">
        <v>687</v>
      </c>
      <c r="AE3" s="51" t="s">
        <v>688</v>
      </c>
      <c r="AF3" s="51" t="s">
        <v>689</v>
      </c>
      <c r="AG3" s="51" t="s">
        <v>690</v>
      </c>
      <c r="AH3" s="51" t="s">
        <v>691</v>
      </c>
      <c r="AI3" s="51" t="s">
        <v>692</v>
      </c>
      <c r="AJ3" s="51" t="s">
        <v>728</v>
      </c>
      <c r="AK3" s="51" t="s">
        <v>18</v>
      </c>
      <c r="AL3" s="53" t="s">
        <v>20</v>
      </c>
      <c r="AM3" s="51" t="s">
        <v>682</v>
      </c>
      <c r="AN3" s="51" t="s">
        <v>683</v>
      </c>
      <c r="AO3" s="51" t="s">
        <v>727</v>
      </c>
      <c r="AP3" s="51" t="s">
        <v>648</v>
      </c>
      <c r="AQ3" s="51" t="s">
        <v>649</v>
      </c>
      <c r="AR3" s="51" t="s">
        <v>684</v>
      </c>
      <c r="AS3" s="51" t="s">
        <v>685</v>
      </c>
      <c r="AT3" s="51" t="s">
        <v>686</v>
      </c>
      <c r="AU3" s="51" t="s">
        <v>687</v>
      </c>
      <c r="AV3" s="51" t="s">
        <v>688</v>
      </c>
      <c r="AW3" s="51" t="s">
        <v>689</v>
      </c>
      <c r="AX3" s="51" t="s">
        <v>690</v>
      </c>
      <c r="AY3" s="51" t="s">
        <v>691</v>
      </c>
      <c r="AZ3" s="51" t="s">
        <v>692</v>
      </c>
      <c r="BA3" s="51" t="s">
        <v>728</v>
      </c>
      <c r="BB3" s="51" t="s">
        <v>18</v>
      </c>
      <c r="BC3" s="53" t="s">
        <v>20</v>
      </c>
      <c r="BD3" s="51" t="s">
        <v>682</v>
      </c>
      <c r="BE3" s="51" t="s">
        <v>683</v>
      </c>
      <c r="BF3" s="51" t="s">
        <v>727</v>
      </c>
      <c r="BG3" s="51" t="s">
        <v>648</v>
      </c>
      <c r="BH3" s="51" t="s">
        <v>649</v>
      </c>
      <c r="BI3" s="51" t="s">
        <v>684</v>
      </c>
      <c r="BJ3" s="51" t="s">
        <v>685</v>
      </c>
      <c r="BK3" s="51" t="s">
        <v>686</v>
      </c>
      <c r="BL3" s="51" t="s">
        <v>687</v>
      </c>
      <c r="BM3" s="51" t="s">
        <v>688</v>
      </c>
      <c r="BN3" s="51" t="s">
        <v>689</v>
      </c>
      <c r="BO3" s="51" t="s">
        <v>690</v>
      </c>
      <c r="BP3" s="51" t="s">
        <v>691</v>
      </c>
      <c r="BQ3" s="51" t="s">
        <v>692</v>
      </c>
      <c r="BR3" s="51" t="s">
        <v>728</v>
      </c>
      <c r="BS3" s="51" t="s">
        <v>18</v>
      </c>
      <c r="BT3" s="53" t="s">
        <v>20</v>
      </c>
      <c r="BU3" s="51" t="s">
        <v>682</v>
      </c>
      <c r="BV3" s="51" t="s">
        <v>683</v>
      </c>
      <c r="BW3" s="51" t="s">
        <v>727</v>
      </c>
      <c r="BX3" s="51" t="s">
        <v>648</v>
      </c>
      <c r="BY3" s="51" t="s">
        <v>649</v>
      </c>
      <c r="BZ3" s="51" t="s">
        <v>684</v>
      </c>
      <c r="CA3" s="51" t="s">
        <v>685</v>
      </c>
      <c r="CB3" s="51" t="s">
        <v>686</v>
      </c>
      <c r="CC3" s="51" t="s">
        <v>687</v>
      </c>
      <c r="CD3" s="51" t="s">
        <v>688</v>
      </c>
      <c r="CE3" s="51" t="s">
        <v>689</v>
      </c>
      <c r="CF3" s="51" t="s">
        <v>690</v>
      </c>
      <c r="CG3" s="51" t="s">
        <v>691</v>
      </c>
      <c r="CH3" s="51" t="s">
        <v>692</v>
      </c>
      <c r="CI3" s="51" t="s">
        <v>728</v>
      </c>
      <c r="CJ3" s="51" t="s">
        <v>18</v>
      </c>
      <c r="CK3" s="53" t="s">
        <v>20</v>
      </c>
      <c r="CL3" s="51" t="s">
        <v>682</v>
      </c>
      <c r="CM3" s="51" t="s">
        <v>683</v>
      </c>
      <c r="CN3" s="51" t="s">
        <v>727</v>
      </c>
      <c r="CO3" s="51" t="s">
        <v>648</v>
      </c>
      <c r="CP3" s="51" t="s">
        <v>649</v>
      </c>
      <c r="CQ3" s="51" t="s">
        <v>684</v>
      </c>
      <c r="CR3" s="51" t="s">
        <v>685</v>
      </c>
      <c r="CS3" s="51" t="s">
        <v>686</v>
      </c>
      <c r="CT3" s="51" t="s">
        <v>687</v>
      </c>
      <c r="CU3" s="51" t="s">
        <v>688</v>
      </c>
      <c r="CV3" s="51" t="s">
        <v>689</v>
      </c>
      <c r="CW3" s="51" t="s">
        <v>690</v>
      </c>
      <c r="CX3" s="51" t="s">
        <v>691</v>
      </c>
      <c r="CY3" s="51" t="s">
        <v>692</v>
      </c>
      <c r="CZ3" s="51" t="s">
        <v>728</v>
      </c>
      <c r="DA3" s="51" t="s">
        <v>18</v>
      </c>
      <c r="DB3" s="117" t="s">
        <v>1023</v>
      </c>
    </row>
    <row r="4" spans="1:106" hidden="1">
      <c r="A4" s="47" t="s">
        <v>712</v>
      </c>
      <c r="B4" s="143"/>
      <c r="C4" s="143"/>
      <c r="D4" s="54">
        <v>2033062</v>
      </c>
      <c r="E4" s="45">
        <v>1790008</v>
      </c>
      <c r="F4" s="45">
        <v>1626083</v>
      </c>
      <c r="G4" s="45">
        <v>1707233</v>
      </c>
      <c r="H4" s="45">
        <v>2140910</v>
      </c>
      <c r="I4" s="45">
        <v>2568620</v>
      </c>
      <c r="J4" s="45">
        <v>2605638</v>
      </c>
      <c r="K4" s="45">
        <v>2343514</v>
      </c>
      <c r="L4" s="45">
        <v>1980936</v>
      </c>
      <c r="M4" s="45">
        <v>1617257</v>
      </c>
      <c r="N4" s="45">
        <v>1257775</v>
      </c>
      <c r="O4" s="45">
        <v>967837</v>
      </c>
      <c r="P4" s="45">
        <v>733020</v>
      </c>
      <c r="Q4" s="45">
        <v>526506</v>
      </c>
      <c r="R4" s="45">
        <v>363332</v>
      </c>
      <c r="S4" s="45">
        <v>387886</v>
      </c>
      <c r="T4" s="45">
        <v>24650223</v>
      </c>
      <c r="U4" s="54">
        <v>990707</v>
      </c>
      <c r="V4" s="45">
        <v>856529</v>
      </c>
      <c r="W4" s="45">
        <v>810334</v>
      </c>
      <c r="X4" s="45">
        <v>840429</v>
      </c>
      <c r="Y4" s="45">
        <v>1075261</v>
      </c>
      <c r="Z4" s="45">
        <v>1342032</v>
      </c>
      <c r="AA4" s="45">
        <v>1416657</v>
      </c>
      <c r="AB4" s="45">
        <v>1303820</v>
      </c>
      <c r="AC4" s="45">
        <v>1126449</v>
      </c>
      <c r="AD4" s="45">
        <v>930438</v>
      </c>
      <c r="AE4" s="45">
        <v>725005</v>
      </c>
      <c r="AF4" s="45">
        <v>547071</v>
      </c>
      <c r="AG4" s="45">
        <v>408064</v>
      </c>
      <c r="AH4" s="45">
        <v>284716</v>
      </c>
      <c r="AI4" s="45">
        <v>189514</v>
      </c>
      <c r="AJ4" s="45">
        <v>184971</v>
      </c>
      <c r="AK4" s="45">
        <v>13032334</v>
      </c>
      <c r="AL4" s="54">
        <v>1042355</v>
      </c>
      <c r="AM4" s="45">
        <v>933479</v>
      </c>
      <c r="AN4" s="45">
        <v>815749</v>
      </c>
      <c r="AO4" s="45">
        <v>866804</v>
      </c>
      <c r="AP4" s="45">
        <v>1065649</v>
      </c>
      <c r="AQ4" s="45">
        <v>1226588</v>
      </c>
      <c r="AR4" s="45">
        <v>1188981</v>
      </c>
      <c r="AS4" s="45">
        <v>1039694</v>
      </c>
      <c r="AT4" s="45">
        <v>854487</v>
      </c>
      <c r="AU4" s="45">
        <v>686819</v>
      </c>
      <c r="AV4" s="45">
        <v>532770</v>
      </c>
      <c r="AW4" s="45">
        <v>420766</v>
      </c>
      <c r="AX4" s="45">
        <v>324956</v>
      </c>
      <c r="AY4" s="45">
        <v>241790</v>
      </c>
      <c r="AZ4" s="45">
        <v>173818</v>
      </c>
      <c r="BA4" s="45">
        <v>202915</v>
      </c>
      <c r="BB4" s="45">
        <v>11617889</v>
      </c>
      <c r="BC4" s="54">
        <v>193877.7</v>
      </c>
      <c r="BD4" s="45">
        <v>170467.61</v>
      </c>
      <c r="BE4" s="45">
        <v>148410.28100000002</v>
      </c>
      <c r="BF4" s="45">
        <v>128958.24500000001</v>
      </c>
      <c r="BG4" s="45">
        <v>112333.28000000001</v>
      </c>
      <c r="BH4" s="45">
        <v>98843.974000000002</v>
      </c>
      <c r="BI4" s="45">
        <v>86224.919999999984</v>
      </c>
      <c r="BJ4" s="45">
        <v>72328.993999999992</v>
      </c>
      <c r="BK4" s="45">
        <v>58696.400999999991</v>
      </c>
      <c r="BL4" s="45">
        <v>47402.323000000004</v>
      </c>
      <c r="BM4" s="45">
        <v>38654.68</v>
      </c>
      <c r="BN4" s="45">
        <v>31345.30699999999</v>
      </c>
      <c r="BO4" s="45">
        <v>24564.508000000002</v>
      </c>
      <c r="BP4" s="45">
        <v>18068.475000000002</v>
      </c>
      <c r="BQ4" s="45">
        <v>12295.89</v>
      </c>
      <c r="BR4" s="45">
        <v>13791.388000000001</v>
      </c>
      <c r="BS4" s="45">
        <v>1256268.0250000004</v>
      </c>
      <c r="BT4" s="54">
        <v>98447.936000000016</v>
      </c>
      <c r="BU4" s="45">
        <v>86386.733999999997</v>
      </c>
      <c r="BV4" s="45">
        <v>75019.347000000023</v>
      </c>
      <c r="BW4" s="45">
        <v>65062.971000000012</v>
      </c>
      <c r="BX4" s="45">
        <v>56468.713000000018</v>
      </c>
      <c r="BY4" s="45">
        <v>49436.170000000027</v>
      </c>
      <c r="BZ4" s="45">
        <v>42915.896999999983</v>
      </c>
      <c r="CA4" s="45">
        <v>35936.461000000003</v>
      </c>
      <c r="CB4" s="45">
        <v>29076.118999999995</v>
      </c>
      <c r="CC4" s="45">
        <v>23238.669000000005</v>
      </c>
      <c r="CD4" s="45">
        <v>18789.021000000001</v>
      </c>
      <c r="CE4" s="45">
        <v>15075.992</v>
      </c>
      <c r="CF4" s="45">
        <v>11651.942000000003</v>
      </c>
      <c r="CG4" s="45">
        <v>8427.2829999999994</v>
      </c>
      <c r="CH4" s="45">
        <v>5578.2420000000002</v>
      </c>
      <c r="CI4" s="45">
        <v>5878.1369999999997</v>
      </c>
      <c r="CJ4" s="45">
        <v>627389.63400000008</v>
      </c>
      <c r="CK4" s="54">
        <v>95429.705999999976</v>
      </c>
      <c r="CL4" s="45">
        <v>84080.849000000002</v>
      </c>
      <c r="CM4" s="45">
        <v>73390.925999999992</v>
      </c>
      <c r="CN4" s="45">
        <v>63895.286999999997</v>
      </c>
      <c r="CO4" s="45">
        <v>55864.612000000008</v>
      </c>
      <c r="CP4" s="45">
        <v>49407.854000000007</v>
      </c>
      <c r="CQ4" s="45">
        <v>43309.044000000016</v>
      </c>
      <c r="CR4" s="45">
        <v>36392.542999999998</v>
      </c>
      <c r="CS4" s="45">
        <v>29620.261000000006</v>
      </c>
      <c r="CT4" s="45">
        <v>24163.648999999998</v>
      </c>
      <c r="CU4" s="45">
        <v>19865.666000000005</v>
      </c>
      <c r="CV4" s="45">
        <v>16269.316000000004</v>
      </c>
      <c r="CW4" s="45">
        <v>12912.550000000001</v>
      </c>
      <c r="CX4" s="45">
        <v>9641.2180000000008</v>
      </c>
      <c r="CY4" s="45">
        <v>6717.6430000000009</v>
      </c>
      <c r="CZ4" s="45">
        <v>7913.2620000000006</v>
      </c>
      <c r="DA4" s="45">
        <v>628874.38599999994</v>
      </c>
      <c r="DB4" t="e">
        <f>COUNTIF(#REF!,'Migrant stock by age'!A4)</f>
        <v>#REF!</v>
      </c>
    </row>
    <row r="5" spans="1:106" hidden="1">
      <c r="A5" s="48" t="s">
        <v>27</v>
      </c>
      <c r="B5" s="144"/>
      <c r="C5" s="144"/>
      <c r="D5" s="54">
        <v>672569</v>
      </c>
      <c r="E5" s="45">
        <v>622451</v>
      </c>
      <c r="F5" s="45">
        <v>578561</v>
      </c>
      <c r="G5" s="45">
        <v>590818</v>
      </c>
      <c r="H5" s="45">
        <v>667834</v>
      </c>
      <c r="I5" s="45">
        <v>736384</v>
      </c>
      <c r="J5" s="45">
        <v>719058</v>
      </c>
      <c r="K5" s="45">
        <v>650578</v>
      </c>
      <c r="L5" s="45">
        <v>565380</v>
      </c>
      <c r="M5" s="45">
        <v>479782</v>
      </c>
      <c r="N5" s="45">
        <v>387695</v>
      </c>
      <c r="O5" s="45">
        <v>306149</v>
      </c>
      <c r="P5" s="45">
        <v>233817</v>
      </c>
      <c r="Q5" s="45">
        <v>165337</v>
      </c>
      <c r="R5" s="45">
        <v>103701</v>
      </c>
      <c r="S5" s="45">
        <v>111685</v>
      </c>
      <c r="T5" s="45">
        <v>7591799</v>
      </c>
      <c r="U5" s="54">
        <v>327880</v>
      </c>
      <c r="V5" s="45">
        <v>293842</v>
      </c>
      <c r="W5" s="45">
        <v>295241</v>
      </c>
      <c r="X5" s="45">
        <v>289074</v>
      </c>
      <c r="Y5" s="45">
        <v>323314</v>
      </c>
      <c r="Z5" s="45">
        <v>360869</v>
      </c>
      <c r="AA5" s="45">
        <v>358863</v>
      </c>
      <c r="AB5" s="45">
        <v>327713</v>
      </c>
      <c r="AC5" s="45">
        <v>289988</v>
      </c>
      <c r="AD5" s="45">
        <v>248396</v>
      </c>
      <c r="AE5" s="45">
        <v>201228</v>
      </c>
      <c r="AF5" s="45">
        <v>158674</v>
      </c>
      <c r="AG5" s="45">
        <v>123639</v>
      </c>
      <c r="AH5" s="45">
        <v>84359</v>
      </c>
      <c r="AI5" s="45">
        <v>51832</v>
      </c>
      <c r="AJ5" s="45">
        <v>54400</v>
      </c>
      <c r="AK5" s="45">
        <v>3789312</v>
      </c>
      <c r="AL5" s="54">
        <v>344689</v>
      </c>
      <c r="AM5" s="45">
        <v>328609</v>
      </c>
      <c r="AN5" s="45">
        <v>283320</v>
      </c>
      <c r="AO5" s="45">
        <v>301744</v>
      </c>
      <c r="AP5" s="45">
        <v>344520</v>
      </c>
      <c r="AQ5" s="45">
        <v>375515</v>
      </c>
      <c r="AR5" s="45">
        <v>360195</v>
      </c>
      <c r="AS5" s="45">
        <v>322865</v>
      </c>
      <c r="AT5" s="45">
        <v>275392</v>
      </c>
      <c r="AU5" s="45">
        <v>231386</v>
      </c>
      <c r="AV5" s="45">
        <v>186467</v>
      </c>
      <c r="AW5" s="45">
        <v>147475</v>
      </c>
      <c r="AX5" s="45">
        <v>110178</v>
      </c>
      <c r="AY5" s="45">
        <v>80978</v>
      </c>
      <c r="AZ5" s="45">
        <v>51869</v>
      </c>
      <c r="BA5" s="45">
        <v>57285</v>
      </c>
      <c r="BB5" s="45">
        <v>3802487</v>
      </c>
      <c r="BC5" s="54">
        <v>67009.120999999999</v>
      </c>
      <c r="BD5" s="45">
        <v>60044.014999999999</v>
      </c>
      <c r="BE5" s="45">
        <v>53410.759000000005</v>
      </c>
      <c r="BF5" s="45">
        <v>46736.786000000007</v>
      </c>
      <c r="BG5" s="45">
        <v>39638.415999999997</v>
      </c>
      <c r="BH5" s="45">
        <v>33281.662999999993</v>
      </c>
      <c r="BI5" s="45">
        <v>28042.528000000002</v>
      </c>
      <c r="BJ5" s="45">
        <v>22803.614000000001</v>
      </c>
      <c r="BK5" s="45">
        <v>17977.289000000004</v>
      </c>
      <c r="BL5" s="45">
        <v>13949.146999999997</v>
      </c>
      <c r="BM5" s="45">
        <v>10847.627999999999</v>
      </c>
      <c r="BN5" s="45">
        <v>8643.8510000000006</v>
      </c>
      <c r="BO5" s="45">
        <v>6794.0209999999997</v>
      </c>
      <c r="BP5" s="45">
        <v>5127.4270000000006</v>
      </c>
      <c r="BQ5" s="45">
        <v>3598.3059999999996</v>
      </c>
      <c r="BR5" s="45">
        <v>4131.6720000000005</v>
      </c>
      <c r="BS5" s="45">
        <v>422036.24299999996</v>
      </c>
      <c r="BT5" s="54">
        <v>33859.491999999998</v>
      </c>
      <c r="BU5" s="45">
        <v>30292.269</v>
      </c>
      <c r="BV5" s="45">
        <v>26835.393</v>
      </c>
      <c r="BW5" s="45">
        <v>23444.92</v>
      </c>
      <c r="BX5" s="45">
        <v>19798.548999999999</v>
      </c>
      <c r="BY5" s="45">
        <v>16497.867999999999</v>
      </c>
      <c r="BZ5" s="45">
        <v>13795.813</v>
      </c>
      <c r="CA5" s="45">
        <v>11200.269</v>
      </c>
      <c r="CB5" s="45">
        <v>8855.5810000000019</v>
      </c>
      <c r="CC5" s="45">
        <v>6786.1210000000001</v>
      </c>
      <c r="CD5" s="45">
        <v>5153.7629999999999</v>
      </c>
      <c r="CE5" s="45">
        <v>4020.74</v>
      </c>
      <c r="CF5" s="45">
        <v>3117.7280000000001</v>
      </c>
      <c r="CG5" s="45">
        <v>2323.828</v>
      </c>
      <c r="CH5" s="45">
        <v>1607.7760000000001</v>
      </c>
      <c r="CI5" s="45">
        <v>1809.9900000000002</v>
      </c>
      <c r="CJ5" s="45">
        <v>209400.09999999998</v>
      </c>
      <c r="CK5" s="54">
        <v>33149.587999999996</v>
      </c>
      <c r="CL5" s="45">
        <v>29751.722000000002</v>
      </c>
      <c r="CM5" s="45">
        <v>26575.338</v>
      </c>
      <c r="CN5" s="45">
        <v>23291.853000000003</v>
      </c>
      <c r="CO5" s="45">
        <v>19839.859</v>
      </c>
      <c r="CP5" s="45">
        <v>16783.788</v>
      </c>
      <c r="CQ5" s="45">
        <v>14246.723999999998</v>
      </c>
      <c r="CR5" s="45">
        <v>11603.358999999999</v>
      </c>
      <c r="CS5" s="45">
        <v>9121.719000000001</v>
      </c>
      <c r="CT5" s="45">
        <v>7163.0429999999997</v>
      </c>
      <c r="CU5" s="45">
        <v>5693.8829999999998</v>
      </c>
      <c r="CV5" s="45">
        <v>4623.134</v>
      </c>
      <c r="CW5" s="45">
        <v>3676.3029999999994</v>
      </c>
      <c r="CX5" s="45">
        <v>2803.616</v>
      </c>
      <c r="CY5" s="45">
        <v>1990.5320000000004</v>
      </c>
      <c r="CZ5" s="45">
        <v>2321.6810000000005</v>
      </c>
      <c r="DA5" s="45">
        <v>212636.14199999993</v>
      </c>
      <c r="DB5" t="e">
        <f>COUNTIF(#REF!,'Migrant stock by age'!A5)</f>
        <v>#REF!</v>
      </c>
    </row>
    <row r="6" spans="1:106" hidden="1">
      <c r="A6" s="49" t="s">
        <v>28</v>
      </c>
      <c r="B6" s="145"/>
      <c r="C6" s="145"/>
      <c r="D6" s="55">
        <v>35075</v>
      </c>
      <c r="E6" s="46">
        <v>22980</v>
      </c>
      <c r="F6" s="46">
        <v>15713</v>
      </c>
      <c r="G6" s="46">
        <v>15945</v>
      </c>
      <c r="H6" s="46">
        <v>24047</v>
      </c>
      <c r="I6" s="46">
        <v>30296</v>
      </c>
      <c r="J6" s="46">
        <v>29979</v>
      </c>
      <c r="K6" s="46">
        <v>27127</v>
      </c>
      <c r="L6" s="46">
        <v>24180</v>
      </c>
      <c r="M6" s="46">
        <v>21046</v>
      </c>
      <c r="N6" s="46">
        <v>16700</v>
      </c>
      <c r="O6" s="46">
        <v>12579</v>
      </c>
      <c r="P6" s="46">
        <v>8979</v>
      </c>
      <c r="Q6" s="46">
        <v>6156</v>
      </c>
      <c r="R6" s="46">
        <v>4103</v>
      </c>
      <c r="S6" s="46">
        <v>4664</v>
      </c>
      <c r="T6" s="46">
        <v>299569</v>
      </c>
      <c r="U6" s="55">
        <v>14850</v>
      </c>
      <c r="V6" s="46">
        <v>9753</v>
      </c>
      <c r="W6" s="46">
        <v>6697</v>
      </c>
      <c r="X6" s="46">
        <v>7240</v>
      </c>
      <c r="Y6" s="46">
        <v>12314</v>
      </c>
      <c r="Z6" s="46">
        <v>16988</v>
      </c>
      <c r="AA6" s="46">
        <v>16759</v>
      </c>
      <c r="AB6" s="46">
        <v>14600</v>
      </c>
      <c r="AC6" s="46">
        <v>12476</v>
      </c>
      <c r="AD6" s="46">
        <v>10463</v>
      </c>
      <c r="AE6" s="46">
        <v>8138</v>
      </c>
      <c r="AF6" s="46">
        <v>5964</v>
      </c>
      <c r="AG6" s="46">
        <v>4268</v>
      </c>
      <c r="AH6" s="46">
        <v>2928</v>
      </c>
      <c r="AI6" s="46">
        <v>1952</v>
      </c>
      <c r="AJ6" s="46">
        <v>2209</v>
      </c>
      <c r="AK6" s="46">
        <v>147599</v>
      </c>
      <c r="AL6" s="55">
        <v>20225</v>
      </c>
      <c r="AM6" s="46">
        <v>13227</v>
      </c>
      <c r="AN6" s="46">
        <v>9016</v>
      </c>
      <c r="AO6" s="46">
        <v>8705</v>
      </c>
      <c r="AP6" s="46">
        <v>11733</v>
      </c>
      <c r="AQ6" s="46">
        <v>13308</v>
      </c>
      <c r="AR6" s="46">
        <v>13220</v>
      </c>
      <c r="AS6" s="46">
        <v>12527</v>
      </c>
      <c r="AT6" s="46">
        <v>11704</v>
      </c>
      <c r="AU6" s="46">
        <v>10583</v>
      </c>
      <c r="AV6" s="46">
        <v>8562</v>
      </c>
      <c r="AW6" s="46">
        <v>6615</v>
      </c>
      <c r="AX6" s="46">
        <v>4711</v>
      </c>
      <c r="AY6" s="46">
        <v>3228</v>
      </c>
      <c r="AZ6" s="46">
        <v>2151</v>
      </c>
      <c r="BA6" s="46">
        <v>2455</v>
      </c>
      <c r="BB6" s="46">
        <v>151970</v>
      </c>
      <c r="BC6" s="55">
        <v>1952.1389999999999</v>
      </c>
      <c r="BD6" s="46">
        <v>1633.587</v>
      </c>
      <c r="BE6" s="46">
        <v>1302.5909999999999</v>
      </c>
      <c r="BF6" s="46">
        <v>1081.826</v>
      </c>
      <c r="BG6" s="46">
        <v>997.83</v>
      </c>
      <c r="BH6" s="46">
        <v>904.23199999999997</v>
      </c>
      <c r="BI6" s="46">
        <v>728.803</v>
      </c>
      <c r="BJ6" s="46">
        <v>537.697</v>
      </c>
      <c r="BK6" s="46">
        <v>381.62</v>
      </c>
      <c r="BL6" s="46">
        <v>322.74400000000003</v>
      </c>
      <c r="BM6" s="46">
        <v>292.40600000000001</v>
      </c>
      <c r="BN6" s="46">
        <v>253.82900000000001</v>
      </c>
      <c r="BO6" s="46">
        <v>196.56100000000001</v>
      </c>
      <c r="BP6" s="46">
        <v>119.146</v>
      </c>
      <c r="BQ6" s="46">
        <v>71.415999999999997</v>
      </c>
      <c r="BR6" s="46">
        <v>87.818000000000012</v>
      </c>
      <c r="BS6" s="46">
        <v>10864.245000000001</v>
      </c>
      <c r="BT6" s="55">
        <v>982.44399999999996</v>
      </c>
      <c r="BU6" s="46">
        <v>817.77599999999995</v>
      </c>
      <c r="BV6" s="46">
        <v>647.14200000000005</v>
      </c>
      <c r="BW6" s="46">
        <v>533.53899999999999</v>
      </c>
      <c r="BX6" s="46">
        <v>484.98200000000003</v>
      </c>
      <c r="BY6" s="46">
        <v>428.58</v>
      </c>
      <c r="BZ6" s="46">
        <v>347.25400000000002</v>
      </c>
      <c r="CA6" s="46">
        <v>267.83300000000003</v>
      </c>
      <c r="CB6" s="46">
        <v>190.315</v>
      </c>
      <c r="CC6" s="46">
        <v>154.38999999999999</v>
      </c>
      <c r="CD6" s="46">
        <v>140.81399999999999</v>
      </c>
      <c r="CE6" s="46">
        <v>124.67700000000001</v>
      </c>
      <c r="CF6" s="46">
        <v>97.286000000000001</v>
      </c>
      <c r="CG6" s="46">
        <v>58.13</v>
      </c>
      <c r="CH6" s="46">
        <v>33.133000000000003</v>
      </c>
      <c r="CI6" s="46">
        <v>38.243000000000009</v>
      </c>
      <c r="CJ6" s="46">
        <v>5346.5379999999996</v>
      </c>
      <c r="CK6" s="55">
        <v>969.69100000000003</v>
      </c>
      <c r="CL6" s="46">
        <v>815.80799999999999</v>
      </c>
      <c r="CM6" s="46">
        <v>655.44799999999998</v>
      </c>
      <c r="CN6" s="46">
        <v>548.28700000000003</v>
      </c>
      <c r="CO6" s="46">
        <v>512.85</v>
      </c>
      <c r="CP6" s="46">
        <v>475.654</v>
      </c>
      <c r="CQ6" s="46">
        <v>381.55099999999999</v>
      </c>
      <c r="CR6" s="46">
        <v>269.86399999999998</v>
      </c>
      <c r="CS6" s="46">
        <v>191.30500000000001</v>
      </c>
      <c r="CT6" s="46">
        <v>168.35499999999999</v>
      </c>
      <c r="CU6" s="46">
        <v>151.59100000000001</v>
      </c>
      <c r="CV6" s="46">
        <v>129.15199999999999</v>
      </c>
      <c r="CW6" s="46">
        <v>99.275000000000006</v>
      </c>
      <c r="CX6" s="46">
        <v>61.015000000000001</v>
      </c>
      <c r="CY6" s="46">
        <v>38.283000000000001</v>
      </c>
      <c r="CZ6" s="46">
        <v>49.575000000000003</v>
      </c>
      <c r="DA6" s="46">
        <v>5517.7040000000006</v>
      </c>
      <c r="DB6" t="e">
        <f>COUNTIF(#REF!,'Migrant stock by age'!A6)</f>
        <v>#REF!</v>
      </c>
    </row>
    <row r="7" spans="1:106">
      <c r="A7" s="49" t="s">
        <v>80</v>
      </c>
      <c r="B7" s="141" t="s">
        <v>1030</v>
      </c>
      <c r="C7" s="141" t="s">
        <v>1026</v>
      </c>
      <c r="D7" s="55">
        <v>15638</v>
      </c>
      <c r="E7" s="46">
        <v>14309</v>
      </c>
      <c r="F7" s="46">
        <v>12234</v>
      </c>
      <c r="G7" s="46">
        <v>11145</v>
      </c>
      <c r="H7" s="46">
        <v>12662</v>
      </c>
      <c r="I7" s="46">
        <v>16783</v>
      </c>
      <c r="J7" s="46">
        <v>20943</v>
      </c>
      <c r="K7" s="46">
        <v>22428</v>
      </c>
      <c r="L7" s="46">
        <v>22046</v>
      </c>
      <c r="M7" s="46">
        <v>20737</v>
      </c>
      <c r="N7" s="46">
        <v>19041</v>
      </c>
      <c r="O7" s="46">
        <v>17832</v>
      </c>
      <c r="P7" s="46">
        <v>15925</v>
      </c>
      <c r="Q7" s="46">
        <v>12104</v>
      </c>
      <c r="R7" s="46">
        <v>8466</v>
      </c>
      <c r="S7" s="46">
        <v>6331</v>
      </c>
      <c r="T7" s="46">
        <v>248624</v>
      </c>
      <c r="U7" s="55">
        <v>8377</v>
      </c>
      <c r="V7" s="46">
        <v>7322</v>
      </c>
      <c r="W7" s="46">
        <v>6289</v>
      </c>
      <c r="X7" s="46">
        <v>5629</v>
      </c>
      <c r="Y7" s="46">
        <v>6626</v>
      </c>
      <c r="Z7" s="46">
        <v>9580</v>
      </c>
      <c r="AA7" s="46">
        <v>12440</v>
      </c>
      <c r="AB7" s="46">
        <v>13197</v>
      </c>
      <c r="AC7" s="46">
        <v>11915</v>
      </c>
      <c r="AD7" s="46">
        <v>10839</v>
      </c>
      <c r="AE7" s="46">
        <v>9854</v>
      </c>
      <c r="AF7" s="46">
        <v>9122</v>
      </c>
      <c r="AG7" s="46">
        <v>7861</v>
      </c>
      <c r="AH7" s="46">
        <v>5737</v>
      </c>
      <c r="AI7" s="46">
        <v>3680</v>
      </c>
      <c r="AJ7" s="46">
        <v>2724</v>
      </c>
      <c r="AK7" s="46">
        <v>131192</v>
      </c>
      <c r="AL7" s="55">
        <v>7261</v>
      </c>
      <c r="AM7" s="46">
        <v>6987</v>
      </c>
      <c r="AN7" s="46">
        <v>5945</v>
      </c>
      <c r="AO7" s="46">
        <v>5516</v>
      </c>
      <c r="AP7" s="46">
        <v>6036</v>
      </c>
      <c r="AQ7" s="46">
        <v>7203</v>
      </c>
      <c r="AR7" s="46">
        <v>8503</v>
      </c>
      <c r="AS7" s="46">
        <v>9231</v>
      </c>
      <c r="AT7" s="46">
        <v>10131</v>
      </c>
      <c r="AU7" s="46">
        <v>9898</v>
      </c>
      <c r="AV7" s="46">
        <v>9187</v>
      </c>
      <c r="AW7" s="46">
        <v>8710</v>
      </c>
      <c r="AX7" s="46">
        <v>8064</v>
      </c>
      <c r="AY7" s="46">
        <v>6367</v>
      </c>
      <c r="AZ7" s="46">
        <v>4786</v>
      </c>
      <c r="BA7" s="46">
        <v>3607</v>
      </c>
      <c r="BB7" s="46">
        <v>117432</v>
      </c>
      <c r="BC7" s="55">
        <v>4662.79</v>
      </c>
      <c r="BD7" s="46">
        <v>4233.6850000000004</v>
      </c>
      <c r="BE7" s="46">
        <v>3203.5010000000002</v>
      </c>
      <c r="BF7" s="46">
        <v>2869.7719999999999</v>
      </c>
      <c r="BG7" s="46">
        <v>3366.1529999999998</v>
      </c>
      <c r="BH7" s="46">
        <v>3743.9679999999998</v>
      </c>
      <c r="BI7" s="46">
        <v>3704.34</v>
      </c>
      <c r="BJ7" s="46">
        <v>3289.1680000000001</v>
      </c>
      <c r="BK7" s="46">
        <v>2681.9609999999998</v>
      </c>
      <c r="BL7" s="46">
        <v>2226.232</v>
      </c>
      <c r="BM7" s="46">
        <v>1906.8019999999999</v>
      </c>
      <c r="BN7" s="46">
        <v>1561.088</v>
      </c>
      <c r="BO7" s="46">
        <v>1302.53</v>
      </c>
      <c r="BP7" s="46">
        <v>934.30799999999999</v>
      </c>
      <c r="BQ7" s="46">
        <v>634.30600000000004</v>
      </c>
      <c r="BR7" s="46">
        <v>997.5379999999999</v>
      </c>
      <c r="BS7" s="46">
        <v>41318.142</v>
      </c>
      <c r="BT7" s="55">
        <v>2380.9549999999999</v>
      </c>
      <c r="BU7" s="46">
        <v>2159.7640000000001</v>
      </c>
      <c r="BV7" s="46">
        <v>1633.347</v>
      </c>
      <c r="BW7" s="46">
        <v>1465.423</v>
      </c>
      <c r="BX7" s="46">
        <v>1712.175</v>
      </c>
      <c r="BY7" s="46">
        <v>1890.9690000000001</v>
      </c>
      <c r="BZ7" s="46">
        <v>1863.789</v>
      </c>
      <c r="CA7" s="46">
        <v>1651.9269999999999</v>
      </c>
      <c r="CB7" s="46">
        <v>1340.9970000000001</v>
      </c>
      <c r="CC7" s="46">
        <v>1109.5260000000001</v>
      </c>
      <c r="CD7" s="46">
        <v>951.495</v>
      </c>
      <c r="CE7" s="46">
        <v>788.28499999999997</v>
      </c>
      <c r="CF7" s="46">
        <v>667.27700000000004</v>
      </c>
      <c r="CG7" s="46">
        <v>474.55799999999999</v>
      </c>
      <c r="CH7" s="46">
        <v>307.64800000000002</v>
      </c>
      <c r="CI7" s="46">
        <v>468.25599999999997</v>
      </c>
      <c r="CJ7" s="46">
        <v>20866.391</v>
      </c>
      <c r="CK7" s="55">
        <v>2281.837</v>
      </c>
      <c r="CL7" s="46">
        <v>2073.922</v>
      </c>
      <c r="CM7" s="46">
        <v>1570.155</v>
      </c>
      <c r="CN7" s="46">
        <v>1404.3510000000001</v>
      </c>
      <c r="CO7" s="46">
        <v>1653.9780000000001</v>
      </c>
      <c r="CP7" s="46">
        <v>1852.998</v>
      </c>
      <c r="CQ7" s="46">
        <v>1840.55</v>
      </c>
      <c r="CR7" s="46">
        <v>1637.242</v>
      </c>
      <c r="CS7" s="46">
        <v>1340.9649999999999</v>
      </c>
      <c r="CT7" s="46">
        <v>1116.7059999999999</v>
      </c>
      <c r="CU7" s="46">
        <v>955.30700000000002</v>
      </c>
      <c r="CV7" s="46">
        <v>772.80100000000004</v>
      </c>
      <c r="CW7" s="46">
        <v>635.25099999999998</v>
      </c>
      <c r="CX7" s="46">
        <v>459.75099999999998</v>
      </c>
      <c r="CY7" s="46">
        <v>326.65699999999998</v>
      </c>
      <c r="CZ7" s="46">
        <v>529.28600000000006</v>
      </c>
      <c r="DA7" s="46">
        <v>20451.756999999998</v>
      </c>
      <c r="DB7" t="e">
        <f>COUNTIF(#REF!,'Migrant stock by age'!A37)</f>
        <v>#REF!</v>
      </c>
    </row>
    <row r="8" spans="1:106">
      <c r="A8" s="49" t="s">
        <v>89</v>
      </c>
      <c r="B8" s="141" t="s">
        <v>1030</v>
      </c>
      <c r="C8" s="141" t="s">
        <v>1028</v>
      </c>
      <c r="D8" s="55">
        <v>28657</v>
      </c>
      <c r="E8" s="46">
        <v>30042</v>
      </c>
      <c r="F8" s="46">
        <v>31658</v>
      </c>
      <c r="G8" s="46">
        <v>30307</v>
      </c>
      <c r="H8" s="46">
        <v>36990</v>
      </c>
      <c r="I8" s="46">
        <v>79773</v>
      </c>
      <c r="J8" s="46">
        <v>121888</v>
      </c>
      <c r="K8" s="46">
        <v>114726</v>
      </c>
      <c r="L8" s="46">
        <v>87304</v>
      </c>
      <c r="M8" s="46">
        <v>63079</v>
      </c>
      <c r="N8" s="46">
        <v>41830</v>
      </c>
      <c r="O8" s="46">
        <v>26386</v>
      </c>
      <c r="P8" s="46">
        <v>14865</v>
      </c>
      <c r="Q8" s="46">
        <v>8145</v>
      </c>
      <c r="R8" s="46">
        <v>3066</v>
      </c>
      <c r="S8" s="46">
        <v>3933</v>
      </c>
      <c r="T8" s="46">
        <v>722649</v>
      </c>
      <c r="U8" s="55">
        <v>15404</v>
      </c>
      <c r="V8" s="46">
        <v>16405</v>
      </c>
      <c r="W8" s="46">
        <v>17406</v>
      </c>
      <c r="X8" s="46">
        <v>16747</v>
      </c>
      <c r="Y8" s="46">
        <v>25333</v>
      </c>
      <c r="Z8" s="46">
        <v>62042</v>
      </c>
      <c r="AA8" s="46">
        <v>92297</v>
      </c>
      <c r="AB8" s="46">
        <v>84730</v>
      </c>
      <c r="AC8" s="46">
        <v>67686</v>
      </c>
      <c r="AD8" s="46">
        <v>48454</v>
      </c>
      <c r="AE8" s="46">
        <v>33779</v>
      </c>
      <c r="AF8" s="46">
        <v>21364</v>
      </c>
      <c r="AG8" s="46">
        <v>11272</v>
      </c>
      <c r="AH8" s="46">
        <v>5538</v>
      </c>
      <c r="AI8" s="46">
        <v>1769</v>
      </c>
      <c r="AJ8" s="46">
        <v>2121</v>
      </c>
      <c r="AK8" s="46">
        <v>522347</v>
      </c>
      <c r="AL8" s="55">
        <v>13253</v>
      </c>
      <c r="AM8" s="46">
        <v>13637</v>
      </c>
      <c r="AN8" s="46">
        <v>14252</v>
      </c>
      <c r="AO8" s="46">
        <v>13560</v>
      </c>
      <c r="AP8" s="46">
        <v>11657</v>
      </c>
      <c r="AQ8" s="46">
        <v>17731</v>
      </c>
      <c r="AR8" s="46">
        <v>29591</v>
      </c>
      <c r="AS8" s="46">
        <v>29996</v>
      </c>
      <c r="AT8" s="46">
        <v>19618</v>
      </c>
      <c r="AU8" s="46">
        <v>14625</v>
      </c>
      <c r="AV8" s="46">
        <v>8051</v>
      </c>
      <c r="AW8" s="46">
        <v>5022</v>
      </c>
      <c r="AX8" s="46">
        <v>3593</v>
      </c>
      <c r="AY8" s="46">
        <v>2607</v>
      </c>
      <c r="AZ8" s="46">
        <v>1297</v>
      </c>
      <c r="BA8" s="46">
        <v>1812</v>
      </c>
      <c r="BB8" s="46">
        <v>200302</v>
      </c>
      <c r="BC8" s="55">
        <v>107.499</v>
      </c>
      <c r="BD8" s="46">
        <v>99.968999999999994</v>
      </c>
      <c r="BE8" s="46">
        <v>86.897000000000006</v>
      </c>
      <c r="BF8" s="46">
        <v>78.551000000000002</v>
      </c>
      <c r="BG8" s="46">
        <v>121.785</v>
      </c>
      <c r="BH8" s="46">
        <v>194.34899999999999</v>
      </c>
      <c r="BI8" s="46">
        <v>212.65600000000001</v>
      </c>
      <c r="BJ8" s="46">
        <v>167.93299999999999</v>
      </c>
      <c r="BK8" s="46">
        <v>125.574</v>
      </c>
      <c r="BL8" s="46">
        <v>98.275000000000006</v>
      </c>
      <c r="BM8" s="46">
        <v>73.403000000000006</v>
      </c>
      <c r="BN8" s="46">
        <v>56.865000000000002</v>
      </c>
      <c r="BO8" s="46">
        <v>33.423999999999999</v>
      </c>
      <c r="BP8" s="46">
        <v>14.959</v>
      </c>
      <c r="BQ8" s="46">
        <v>9.17</v>
      </c>
      <c r="BR8" s="46">
        <v>11.275</v>
      </c>
      <c r="BS8" s="46">
        <v>1492.5840000000003</v>
      </c>
      <c r="BT8" s="55">
        <v>55.164000000000001</v>
      </c>
      <c r="BU8" s="46">
        <v>50.857999999999997</v>
      </c>
      <c r="BV8" s="46">
        <v>44.177999999999997</v>
      </c>
      <c r="BW8" s="46">
        <v>40.911000000000001</v>
      </c>
      <c r="BX8" s="46">
        <v>75.106999999999999</v>
      </c>
      <c r="BY8" s="46">
        <v>135.363</v>
      </c>
      <c r="BZ8" s="46">
        <v>152.38900000000001</v>
      </c>
      <c r="CA8" s="46">
        <v>115.551</v>
      </c>
      <c r="CB8" s="46">
        <v>84.096999999999994</v>
      </c>
      <c r="CC8" s="46">
        <v>64.186999999999998</v>
      </c>
      <c r="CD8" s="46">
        <v>44.253999999999998</v>
      </c>
      <c r="CE8" s="46">
        <v>34.686</v>
      </c>
      <c r="CF8" s="46">
        <v>20.741</v>
      </c>
      <c r="CG8" s="46">
        <v>8.6519999999999992</v>
      </c>
      <c r="CH8" s="46">
        <v>4.851</v>
      </c>
      <c r="CI8" s="46">
        <v>5.2919999999999998</v>
      </c>
      <c r="CJ8" s="46">
        <v>936.28100000000018</v>
      </c>
      <c r="CK8" s="55">
        <v>52.421999999999997</v>
      </c>
      <c r="CL8" s="46">
        <v>49.197000000000003</v>
      </c>
      <c r="CM8" s="46">
        <v>42.792999999999999</v>
      </c>
      <c r="CN8" s="46">
        <v>37.698999999999998</v>
      </c>
      <c r="CO8" s="46">
        <v>46.686999999999998</v>
      </c>
      <c r="CP8" s="46">
        <v>58.89</v>
      </c>
      <c r="CQ8" s="46">
        <v>60.133000000000003</v>
      </c>
      <c r="CR8" s="46">
        <v>52.311</v>
      </c>
      <c r="CS8" s="46">
        <v>41.439</v>
      </c>
      <c r="CT8" s="46">
        <v>34.069000000000003</v>
      </c>
      <c r="CU8" s="46">
        <v>29.158999999999999</v>
      </c>
      <c r="CV8" s="46">
        <v>22.186</v>
      </c>
      <c r="CW8" s="46">
        <v>12.683</v>
      </c>
      <c r="CX8" s="46">
        <v>6.3120000000000003</v>
      </c>
      <c r="CY8" s="46">
        <v>4.3250000000000002</v>
      </c>
      <c r="CZ8" s="46">
        <v>5.9929999999999994</v>
      </c>
      <c r="DA8" s="46">
        <v>556.29800000000012</v>
      </c>
      <c r="DB8" t="e">
        <f>COUNTIF(#REF!,'Migrant stock by age'!A108)</f>
        <v>#REF!</v>
      </c>
    </row>
    <row r="9" spans="1:106" hidden="1">
      <c r="A9" s="49" t="s">
        <v>31</v>
      </c>
      <c r="B9" s="145"/>
      <c r="C9" s="145"/>
      <c r="D9" s="55">
        <v>1068</v>
      </c>
      <c r="E9" s="46">
        <v>955</v>
      </c>
      <c r="F9" s="46">
        <v>1009</v>
      </c>
      <c r="G9" s="46">
        <v>1267</v>
      </c>
      <c r="H9" s="46">
        <v>1572</v>
      </c>
      <c r="I9" s="46">
        <v>1736</v>
      </c>
      <c r="J9" s="46">
        <v>1710</v>
      </c>
      <c r="K9" s="46">
        <v>1542</v>
      </c>
      <c r="L9" s="46">
        <v>1319</v>
      </c>
      <c r="M9" s="46">
        <v>1093</v>
      </c>
      <c r="N9" s="46">
        <v>877</v>
      </c>
      <c r="O9" s="46">
        <v>707</v>
      </c>
      <c r="P9" s="46">
        <v>529</v>
      </c>
      <c r="Q9" s="46">
        <v>326</v>
      </c>
      <c r="R9" s="46">
        <v>157</v>
      </c>
      <c r="S9" s="46">
        <v>174</v>
      </c>
      <c r="T9" s="46">
        <v>16041</v>
      </c>
      <c r="U9" s="55">
        <v>603</v>
      </c>
      <c r="V9" s="46">
        <v>538</v>
      </c>
      <c r="W9" s="46">
        <v>578</v>
      </c>
      <c r="X9" s="46">
        <v>727</v>
      </c>
      <c r="Y9" s="46">
        <v>897</v>
      </c>
      <c r="Z9" s="46">
        <v>977</v>
      </c>
      <c r="AA9" s="46">
        <v>949</v>
      </c>
      <c r="AB9" s="46">
        <v>848</v>
      </c>
      <c r="AC9" s="46">
        <v>719</v>
      </c>
      <c r="AD9" s="46">
        <v>593</v>
      </c>
      <c r="AE9" s="46">
        <v>472</v>
      </c>
      <c r="AF9" s="46">
        <v>378</v>
      </c>
      <c r="AG9" s="46">
        <v>292</v>
      </c>
      <c r="AH9" s="46">
        <v>162</v>
      </c>
      <c r="AI9" s="46">
        <v>79</v>
      </c>
      <c r="AJ9" s="46">
        <v>77</v>
      </c>
      <c r="AK9" s="46">
        <v>8889</v>
      </c>
      <c r="AL9" s="55">
        <v>465</v>
      </c>
      <c r="AM9" s="46">
        <v>417</v>
      </c>
      <c r="AN9" s="46">
        <v>431</v>
      </c>
      <c r="AO9" s="46">
        <v>540</v>
      </c>
      <c r="AP9" s="46">
        <v>675</v>
      </c>
      <c r="AQ9" s="46">
        <v>759</v>
      </c>
      <c r="AR9" s="46">
        <v>761</v>
      </c>
      <c r="AS9" s="46">
        <v>694</v>
      </c>
      <c r="AT9" s="46">
        <v>600</v>
      </c>
      <c r="AU9" s="46">
        <v>500</v>
      </c>
      <c r="AV9" s="46">
        <v>405</v>
      </c>
      <c r="AW9" s="46">
        <v>329</v>
      </c>
      <c r="AX9" s="46">
        <v>237</v>
      </c>
      <c r="AY9" s="46">
        <v>164</v>
      </c>
      <c r="AZ9" s="46">
        <v>78</v>
      </c>
      <c r="BA9" s="46">
        <v>97</v>
      </c>
      <c r="BB9" s="46">
        <v>7152</v>
      </c>
      <c r="BC9" s="55">
        <v>747.76199999999994</v>
      </c>
      <c r="BD9" s="46">
        <v>725.13599999999997</v>
      </c>
      <c r="BE9" s="46">
        <v>645.03399999999999</v>
      </c>
      <c r="BF9" s="46">
        <v>520.33000000000004</v>
      </c>
      <c r="BG9" s="46">
        <v>440.11</v>
      </c>
      <c r="BH9" s="46">
        <v>429.76299999999998</v>
      </c>
      <c r="BI9" s="46">
        <v>397.11</v>
      </c>
      <c r="BJ9" s="46">
        <v>304.62799999999999</v>
      </c>
      <c r="BK9" s="46">
        <v>206.994</v>
      </c>
      <c r="BL9" s="46">
        <v>151.56200000000001</v>
      </c>
      <c r="BM9" s="46">
        <v>125.783</v>
      </c>
      <c r="BN9" s="46">
        <v>107.02200000000001</v>
      </c>
      <c r="BO9" s="46">
        <v>84.483999999999995</v>
      </c>
      <c r="BP9" s="46">
        <v>70.081000000000003</v>
      </c>
      <c r="BQ9" s="46">
        <v>54.084000000000003</v>
      </c>
      <c r="BR9" s="46">
        <v>58.948</v>
      </c>
      <c r="BS9" s="46">
        <v>5068.8310000000001</v>
      </c>
      <c r="BT9" s="55">
        <v>381.61599999999999</v>
      </c>
      <c r="BU9" s="46">
        <v>369.99299999999999</v>
      </c>
      <c r="BV9" s="46">
        <v>328.505</v>
      </c>
      <c r="BW9" s="46">
        <v>264.22000000000003</v>
      </c>
      <c r="BX9" s="46">
        <v>221.63800000000001</v>
      </c>
      <c r="BY9" s="46">
        <v>214.977</v>
      </c>
      <c r="BZ9" s="46">
        <v>197.91499999999999</v>
      </c>
      <c r="CA9" s="46">
        <v>150.608</v>
      </c>
      <c r="CB9" s="46">
        <v>100.96599999999999</v>
      </c>
      <c r="CC9" s="46">
        <v>73.367000000000004</v>
      </c>
      <c r="CD9" s="46">
        <v>60.911000000000001</v>
      </c>
      <c r="CE9" s="46">
        <v>51.555999999999997</v>
      </c>
      <c r="CF9" s="46">
        <v>40.159999999999997</v>
      </c>
      <c r="CG9" s="46">
        <v>32.996000000000002</v>
      </c>
      <c r="CH9" s="46">
        <v>25.007000000000001</v>
      </c>
      <c r="CI9" s="46">
        <v>25.378</v>
      </c>
      <c r="CJ9" s="46">
        <v>2539.8130000000006</v>
      </c>
      <c r="CK9" s="55">
        <v>366.14699999999999</v>
      </c>
      <c r="CL9" s="46">
        <v>355.14299999999997</v>
      </c>
      <c r="CM9" s="46">
        <v>316.52699999999999</v>
      </c>
      <c r="CN9" s="46">
        <v>256.10899999999998</v>
      </c>
      <c r="CO9" s="46">
        <v>218.471</v>
      </c>
      <c r="CP9" s="46">
        <v>214.78399999999999</v>
      </c>
      <c r="CQ9" s="46">
        <v>199.196</v>
      </c>
      <c r="CR9" s="46">
        <v>154.02000000000001</v>
      </c>
      <c r="CS9" s="46">
        <v>106.027</v>
      </c>
      <c r="CT9" s="46">
        <v>78.195999999999998</v>
      </c>
      <c r="CU9" s="46">
        <v>64.872</v>
      </c>
      <c r="CV9" s="46">
        <v>55.466000000000001</v>
      </c>
      <c r="CW9" s="46">
        <v>44.320999999999998</v>
      </c>
      <c r="CX9" s="46">
        <v>37.085999999999999</v>
      </c>
      <c r="CY9" s="46">
        <v>29.076000000000001</v>
      </c>
      <c r="CZ9" s="46">
        <v>33.57</v>
      </c>
      <c r="DA9" s="46">
        <v>2529.0109999999995</v>
      </c>
      <c r="DB9" t="e">
        <f>COUNTIF(#REF!,'Migrant stock by age'!A9)</f>
        <v>#REF!</v>
      </c>
    </row>
    <row r="10" spans="1:106" hidden="1">
      <c r="A10" s="49" t="s">
        <v>32</v>
      </c>
      <c r="B10" s="145"/>
      <c r="C10" s="145"/>
      <c r="D10" s="55">
        <v>147086</v>
      </c>
      <c r="E10" s="46">
        <v>169353</v>
      </c>
      <c r="F10" s="46">
        <v>147542</v>
      </c>
      <c r="G10" s="46">
        <v>110078</v>
      </c>
      <c r="H10" s="46">
        <v>93558</v>
      </c>
      <c r="I10" s="46">
        <v>94309</v>
      </c>
      <c r="J10" s="46">
        <v>92422</v>
      </c>
      <c r="K10" s="46">
        <v>84738</v>
      </c>
      <c r="L10" s="46">
        <v>74399</v>
      </c>
      <c r="M10" s="46">
        <v>63290</v>
      </c>
      <c r="N10" s="46">
        <v>51060</v>
      </c>
      <c r="O10" s="46">
        <v>39641</v>
      </c>
      <c r="P10" s="46">
        <v>27887</v>
      </c>
      <c r="Q10" s="46">
        <v>16182</v>
      </c>
      <c r="R10" s="46">
        <v>7713</v>
      </c>
      <c r="S10" s="46">
        <v>7885</v>
      </c>
      <c r="T10" s="46">
        <v>1227143</v>
      </c>
      <c r="U10" s="55">
        <v>73553</v>
      </c>
      <c r="V10" s="46">
        <v>76842</v>
      </c>
      <c r="W10" s="46">
        <v>87194</v>
      </c>
      <c r="X10" s="46">
        <v>58335</v>
      </c>
      <c r="Y10" s="46">
        <v>47884</v>
      </c>
      <c r="Z10" s="46">
        <v>47993</v>
      </c>
      <c r="AA10" s="46">
        <v>46802</v>
      </c>
      <c r="AB10" s="46">
        <v>42688</v>
      </c>
      <c r="AC10" s="46">
        <v>37330</v>
      </c>
      <c r="AD10" s="46">
        <v>31614</v>
      </c>
      <c r="AE10" s="46">
        <v>25422</v>
      </c>
      <c r="AF10" s="46">
        <v>19709</v>
      </c>
      <c r="AG10" s="46">
        <v>13922</v>
      </c>
      <c r="AH10" s="46">
        <v>7540</v>
      </c>
      <c r="AI10" s="46">
        <v>3727</v>
      </c>
      <c r="AJ10" s="46">
        <v>3667</v>
      </c>
      <c r="AK10" s="46">
        <v>624222</v>
      </c>
      <c r="AL10" s="55">
        <v>73533</v>
      </c>
      <c r="AM10" s="46">
        <v>92511</v>
      </c>
      <c r="AN10" s="46">
        <v>60348</v>
      </c>
      <c r="AO10" s="46">
        <v>51743</v>
      </c>
      <c r="AP10" s="46">
        <v>45674</v>
      </c>
      <c r="AQ10" s="46">
        <v>46316</v>
      </c>
      <c r="AR10" s="46">
        <v>45620</v>
      </c>
      <c r="AS10" s="46">
        <v>42050</v>
      </c>
      <c r="AT10" s="46">
        <v>37069</v>
      </c>
      <c r="AU10" s="46">
        <v>31676</v>
      </c>
      <c r="AV10" s="46">
        <v>25638</v>
      </c>
      <c r="AW10" s="46">
        <v>19932</v>
      </c>
      <c r="AX10" s="46">
        <v>13965</v>
      </c>
      <c r="AY10" s="46">
        <v>8642</v>
      </c>
      <c r="AZ10" s="46">
        <v>3986</v>
      </c>
      <c r="BA10" s="46">
        <v>4218</v>
      </c>
      <c r="BB10" s="46">
        <v>602921</v>
      </c>
      <c r="BC10" s="55">
        <v>15365.545</v>
      </c>
      <c r="BD10" s="46">
        <v>13981.034</v>
      </c>
      <c r="BE10" s="46">
        <v>13217.683000000001</v>
      </c>
      <c r="BF10" s="46">
        <v>12312.315000000001</v>
      </c>
      <c r="BG10" s="46">
        <v>10523.450999999999</v>
      </c>
      <c r="BH10" s="46">
        <v>8358.1949999999997</v>
      </c>
      <c r="BI10" s="46">
        <v>6901.4059999999999</v>
      </c>
      <c r="BJ10" s="46">
        <v>5563.2569999999996</v>
      </c>
      <c r="BK10" s="46">
        <v>4465.6689999999999</v>
      </c>
      <c r="BL10" s="46">
        <v>3621.0810000000001</v>
      </c>
      <c r="BM10" s="46">
        <v>2803.6729999999998</v>
      </c>
      <c r="BN10" s="46">
        <v>2291.3029999999999</v>
      </c>
      <c r="BO10" s="46">
        <v>1851.9829999999999</v>
      </c>
      <c r="BP10" s="46">
        <v>1463.029</v>
      </c>
      <c r="BQ10" s="46">
        <v>1064.508</v>
      </c>
      <c r="BR10" s="46">
        <v>1173.3059999999998</v>
      </c>
      <c r="BS10" s="46">
        <v>104957.43799999998</v>
      </c>
      <c r="BT10" s="55">
        <v>7796.2960000000003</v>
      </c>
      <c r="BU10" s="46">
        <v>7075.7539999999999</v>
      </c>
      <c r="BV10" s="46">
        <v>6672.0209999999997</v>
      </c>
      <c r="BW10" s="46">
        <v>6208.9629999999997</v>
      </c>
      <c r="BX10" s="46">
        <v>5303.7730000000001</v>
      </c>
      <c r="BY10" s="46">
        <v>4188.7730000000001</v>
      </c>
      <c r="BZ10" s="46">
        <v>3412.8820000000001</v>
      </c>
      <c r="CA10" s="46">
        <v>2742.2310000000002</v>
      </c>
      <c r="CB10" s="46">
        <v>2240.922</v>
      </c>
      <c r="CC10" s="46">
        <v>1790.61</v>
      </c>
      <c r="CD10" s="46">
        <v>1332.2950000000001</v>
      </c>
      <c r="CE10" s="46">
        <v>1061.847</v>
      </c>
      <c r="CF10" s="46">
        <v>868.62900000000002</v>
      </c>
      <c r="CG10" s="46">
        <v>680.37300000000005</v>
      </c>
      <c r="CH10" s="46">
        <v>490.65300000000002</v>
      </c>
      <c r="CI10" s="46">
        <v>540.00199999999995</v>
      </c>
      <c r="CJ10" s="46">
        <v>52406.023999999998</v>
      </c>
      <c r="CK10" s="55">
        <v>7569.2420000000002</v>
      </c>
      <c r="CL10" s="46">
        <v>6905.2759999999998</v>
      </c>
      <c r="CM10" s="46">
        <v>6545.6589999999997</v>
      </c>
      <c r="CN10" s="46">
        <v>6103.348</v>
      </c>
      <c r="CO10" s="46">
        <v>5219.6760000000004</v>
      </c>
      <c r="CP10" s="46">
        <v>4169.4210000000003</v>
      </c>
      <c r="CQ10" s="46">
        <v>3488.5279999999998</v>
      </c>
      <c r="CR10" s="46">
        <v>2821.0259999999998</v>
      </c>
      <c r="CS10" s="46">
        <v>2224.7460000000001</v>
      </c>
      <c r="CT10" s="46">
        <v>1830.472</v>
      </c>
      <c r="CU10" s="46">
        <v>1471.3820000000001</v>
      </c>
      <c r="CV10" s="46">
        <v>1229.461</v>
      </c>
      <c r="CW10" s="46">
        <v>983.35599999999999</v>
      </c>
      <c r="CX10" s="46">
        <v>782.65899999999999</v>
      </c>
      <c r="CY10" s="46">
        <v>573.85500000000002</v>
      </c>
      <c r="CZ10" s="46">
        <v>633.303</v>
      </c>
      <c r="DA10" s="46">
        <v>52551.41</v>
      </c>
      <c r="DB10" t="e">
        <f>COUNTIF(#REF!,'Migrant stock by age'!A10)</f>
        <v>#REF!</v>
      </c>
    </row>
    <row r="11" spans="1:106" hidden="1">
      <c r="A11" s="49" t="s">
        <v>33</v>
      </c>
      <c r="B11" s="145"/>
      <c r="C11" s="145"/>
      <c r="D11" s="55">
        <v>157857</v>
      </c>
      <c r="E11" s="46">
        <v>107354</v>
      </c>
      <c r="F11" s="46">
        <v>93190</v>
      </c>
      <c r="G11" s="46">
        <v>94451</v>
      </c>
      <c r="H11" s="46">
        <v>94461</v>
      </c>
      <c r="I11" s="46">
        <v>95132</v>
      </c>
      <c r="J11" s="46">
        <v>88203</v>
      </c>
      <c r="K11" s="46">
        <v>76411</v>
      </c>
      <c r="L11" s="46">
        <v>65498</v>
      </c>
      <c r="M11" s="46">
        <v>54729</v>
      </c>
      <c r="N11" s="46">
        <v>42864</v>
      </c>
      <c r="O11" s="46">
        <v>32902</v>
      </c>
      <c r="P11" s="46">
        <v>26179</v>
      </c>
      <c r="Q11" s="46">
        <v>20188</v>
      </c>
      <c r="R11" s="46">
        <v>14160</v>
      </c>
      <c r="S11" s="46">
        <v>14993</v>
      </c>
      <c r="T11" s="46">
        <v>1078572</v>
      </c>
      <c r="U11" s="55">
        <v>79544</v>
      </c>
      <c r="V11" s="46">
        <v>53917</v>
      </c>
      <c r="W11" s="46">
        <v>46613</v>
      </c>
      <c r="X11" s="46">
        <v>47160</v>
      </c>
      <c r="Y11" s="46">
        <v>46952</v>
      </c>
      <c r="Z11" s="46">
        <v>47007</v>
      </c>
      <c r="AA11" s="46">
        <v>43477</v>
      </c>
      <c r="AB11" s="46">
        <v>37821</v>
      </c>
      <c r="AC11" s="46">
        <v>32748</v>
      </c>
      <c r="AD11" s="46">
        <v>27616</v>
      </c>
      <c r="AE11" s="46">
        <v>21700</v>
      </c>
      <c r="AF11" s="46">
        <v>16558</v>
      </c>
      <c r="AG11" s="46">
        <v>12983</v>
      </c>
      <c r="AH11" s="46">
        <v>10039</v>
      </c>
      <c r="AI11" s="46">
        <v>7090</v>
      </c>
      <c r="AJ11" s="46">
        <v>7499</v>
      </c>
      <c r="AK11" s="46">
        <v>538724</v>
      </c>
      <c r="AL11" s="55">
        <v>78313</v>
      </c>
      <c r="AM11" s="46">
        <v>53437</v>
      </c>
      <c r="AN11" s="46">
        <v>46577</v>
      </c>
      <c r="AO11" s="46">
        <v>47291</v>
      </c>
      <c r="AP11" s="46">
        <v>47509</v>
      </c>
      <c r="AQ11" s="46">
        <v>48125</v>
      </c>
      <c r="AR11" s="46">
        <v>44726</v>
      </c>
      <c r="AS11" s="46">
        <v>38590</v>
      </c>
      <c r="AT11" s="46">
        <v>32750</v>
      </c>
      <c r="AU11" s="46">
        <v>27113</v>
      </c>
      <c r="AV11" s="46">
        <v>21164</v>
      </c>
      <c r="AW11" s="46">
        <v>16344</v>
      </c>
      <c r="AX11" s="46">
        <v>13196</v>
      </c>
      <c r="AY11" s="46">
        <v>10149</v>
      </c>
      <c r="AZ11" s="46">
        <v>7070</v>
      </c>
      <c r="BA11" s="46">
        <v>7494</v>
      </c>
      <c r="BB11" s="46">
        <v>539848</v>
      </c>
      <c r="BC11" s="55">
        <v>7098.5649999999996</v>
      </c>
      <c r="BD11" s="46">
        <v>6811.5780000000004</v>
      </c>
      <c r="BE11" s="46">
        <v>6201.6</v>
      </c>
      <c r="BF11" s="46">
        <v>5454.23</v>
      </c>
      <c r="BG11" s="46">
        <v>4605.701</v>
      </c>
      <c r="BH11" s="46">
        <v>4136.2659999999996</v>
      </c>
      <c r="BI11" s="46">
        <v>3742.864</v>
      </c>
      <c r="BJ11" s="46">
        <v>3087.7429999999999</v>
      </c>
      <c r="BK11" s="46">
        <v>2382.7310000000002</v>
      </c>
      <c r="BL11" s="46">
        <v>1751.491</v>
      </c>
      <c r="BM11" s="46">
        <v>1303.037</v>
      </c>
      <c r="BN11" s="46">
        <v>1007.148</v>
      </c>
      <c r="BO11" s="46">
        <v>781.75599999999997</v>
      </c>
      <c r="BP11" s="46">
        <v>557.84400000000005</v>
      </c>
      <c r="BQ11" s="46">
        <v>344.221</v>
      </c>
      <c r="BR11" s="46">
        <v>433.08699999999999</v>
      </c>
      <c r="BS11" s="46">
        <v>49699.862000000001</v>
      </c>
      <c r="BT11" s="55">
        <v>3586.0059999999999</v>
      </c>
      <c r="BU11" s="46">
        <v>3436.1550000000002</v>
      </c>
      <c r="BV11" s="46">
        <v>3122.1179999999999</v>
      </c>
      <c r="BW11" s="46">
        <v>2738.567</v>
      </c>
      <c r="BX11" s="46">
        <v>2305.3020000000001</v>
      </c>
      <c r="BY11" s="46">
        <v>2062.1489999999999</v>
      </c>
      <c r="BZ11" s="46">
        <v>1858.85</v>
      </c>
      <c r="CA11" s="46">
        <v>1528.9749999999999</v>
      </c>
      <c r="CB11" s="46">
        <v>1175.9590000000001</v>
      </c>
      <c r="CC11" s="46">
        <v>853.62</v>
      </c>
      <c r="CD11" s="46">
        <v>617.94500000000005</v>
      </c>
      <c r="CE11" s="46">
        <v>465.11</v>
      </c>
      <c r="CF11" s="46">
        <v>354.83</v>
      </c>
      <c r="CG11" s="46">
        <v>251.46</v>
      </c>
      <c r="CH11" s="46">
        <v>154.63800000000001</v>
      </c>
      <c r="CI11" s="46">
        <v>189.03299999999999</v>
      </c>
      <c r="CJ11" s="46">
        <v>24700.716999999997</v>
      </c>
      <c r="CK11" s="55">
        <v>3512.558</v>
      </c>
      <c r="CL11" s="46">
        <v>3375.42</v>
      </c>
      <c r="CM11" s="46">
        <v>3079.482</v>
      </c>
      <c r="CN11" s="46">
        <v>2715.6619999999998</v>
      </c>
      <c r="CO11" s="46">
        <v>2300.3989999999999</v>
      </c>
      <c r="CP11" s="46">
        <v>2074.116</v>
      </c>
      <c r="CQ11" s="46">
        <v>1884.0139999999999</v>
      </c>
      <c r="CR11" s="46">
        <v>1558.769</v>
      </c>
      <c r="CS11" s="46">
        <v>1206.7719999999999</v>
      </c>
      <c r="CT11" s="46">
        <v>897.87099999999998</v>
      </c>
      <c r="CU11" s="46">
        <v>685.09299999999996</v>
      </c>
      <c r="CV11" s="46">
        <v>542.03800000000001</v>
      </c>
      <c r="CW11" s="46">
        <v>426.92500000000001</v>
      </c>
      <c r="CX11" s="46">
        <v>306.38400000000001</v>
      </c>
      <c r="CY11" s="46">
        <v>189.583</v>
      </c>
      <c r="CZ11" s="46">
        <v>244.05100000000002</v>
      </c>
      <c r="DA11" s="46">
        <v>24999.136999999995</v>
      </c>
      <c r="DB11" t="e">
        <f>COUNTIF(#REF!,'Migrant stock by age'!A11)</f>
        <v>#REF!</v>
      </c>
    </row>
    <row r="12" spans="1:106" hidden="1">
      <c r="A12" s="49" t="s">
        <v>34</v>
      </c>
      <c r="B12" s="145"/>
      <c r="C12" s="145"/>
      <c r="D12" s="55">
        <v>1645</v>
      </c>
      <c r="E12" s="46">
        <v>1671</v>
      </c>
      <c r="F12" s="46">
        <v>1725</v>
      </c>
      <c r="G12" s="46">
        <v>1843</v>
      </c>
      <c r="H12" s="46">
        <v>2003</v>
      </c>
      <c r="I12" s="46">
        <v>2119</v>
      </c>
      <c r="J12" s="46">
        <v>2263</v>
      </c>
      <c r="K12" s="46">
        <v>2416</v>
      </c>
      <c r="L12" s="46">
        <v>2433</v>
      </c>
      <c r="M12" s="46">
        <v>2348</v>
      </c>
      <c r="N12" s="46">
        <v>2216</v>
      </c>
      <c r="O12" s="46">
        <v>2250</v>
      </c>
      <c r="P12" s="46">
        <v>2347</v>
      </c>
      <c r="Q12" s="46">
        <v>2316</v>
      </c>
      <c r="R12" s="46">
        <v>2063</v>
      </c>
      <c r="S12" s="46">
        <v>2186</v>
      </c>
      <c r="T12" s="46">
        <v>33844</v>
      </c>
      <c r="U12" s="55">
        <v>679</v>
      </c>
      <c r="V12" s="46">
        <v>705</v>
      </c>
      <c r="W12" s="46">
        <v>757</v>
      </c>
      <c r="X12" s="46">
        <v>841</v>
      </c>
      <c r="Y12" s="46">
        <v>979</v>
      </c>
      <c r="Z12" s="46">
        <v>1118</v>
      </c>
      <c r="AA12" s="46">
        <v>1247</v>
      </c>
      <c r="AB12" s="46">
        <v>1316</v>
      </c>
      <c r="AC12" s="46">
        <v>1289</v>
      </c>
      <c r="AD12" s="46">
        <v>1264</v>
      </c>
      <c r="AE12" s="46">
        <v>1277</v>
      </c>
      <c r="AF12" s="46">
        <v>1414</v>
      </c>
      <c r="AG12" s="46">
        <v>1587</v>
      </c>
      <c r="AH12" s="46">
        <v>1653</v>
      </c>
      <c r="AI12" s="46">
        <v>1523</v>
      </c>
      <c r="AJ12" s="46">
        <v>1629</v>
      </c>
      <c r="AK12" s="46">
        <v>19278</v>
      </c>
      <c r="AL12" s="55">
        <v>966</v>
      </c>
      <c r="AM12" s="46">
        <v>966</v>
      </c>
      <c r="AN12" s="46">
        <v>968</v>
      </c>
      <c r="AO12" s="46">
        <v>1002</v>
      </c>
      <c r="AP12" s="46">
        <v>1024</v>
      </c>
      <c r="AQ12" s="46">
        <v>1001</v>
      </c>
      <c r="AR12" s="46">
        <v>1016</v>
      </c>
      <c r="AS12" s="46">
        <v>1100</v>
      </c>
      <c r="AT12" s="46">
        <v>1144</v>
      </c>
      <c r="AU12" s="46">
        <v>1084</v>
      </c>
      <c r="AV12" s="46">
        <v>939</v>
      </c>
      <c r="AW12" s="46">
        <v>836</v>
      </c>
      <c r="AX12" s="46">
        <v>760</v>
      </c>
      <c r="AY12" s="46">
        <v>663</v>
      </c>
      <c r="AZ12" s="46">
        <v>540</v>
      </c>
      <c r="BA12" s="46">
        <v>557</v>
      </c>
      <c r="BB12" s="46">
        <v>14566</v>
      </c>
      <c r="BC12" s="55">
        <v>3847.4279999999999</v>
      </c>
      <c r="BD12" s="46">
        <v>3474.97</v>
      </c>
      <c r="BE12" s="46">
        <v>3153.904</v>
      </c>
      <c r="BF12" s="46">
        <v>2838.5050000000001</v>
      </c>
      <c r="BG12" s="46">
        <v>2423.9609999999998</v>
      </c>
      <c r="BH12" s="46">
        <v>1990.5419999999999</v>
      </c>
      <c r="BI12" s="46">
        <v>1662.1479999999999</v>
      </c>
      <c r="BJ12" s="46">
        <v>1421.6859999999999</v>
      </c>
      <c r="BK12" s="46">
        <v>1188.874</v>
      </c>
      <c r="BL12" s="46">
        <v>960.59799999999996</v>
      </c>
      <c r="BM12" s="46">
        <v>770.15499999999997</v>
      </c>
      <c r="BN12" s="46">
        <v>612.90300000000002</v>
      </c>
      <c r="BO12" s="46">
        <v>476.12200000000001</v>
      </c>
      <c r="BP12" s="46">
        <v>317.09199999999998</v>
      </c>
      <c r="BQ12" s="46">
        <v>196.846</v>
      </c>
      <c r="BR12" s="46">
        <v>235.16099999999997</v>
      </c>
      <c r="BS12" s="46">
        <v>25570.895</v>
      </c>
      <c r="BT12" s="55">
        <v>1947.454</v>
      </c>
      <c r="BU12" s="46">
        <v>1752.498</v>
      </c>
      <c r="BV12" s="46">
        <v>1583.7090000000001</v>
      </c>
      <c r="BW12" s="46">
        <v>1418.8209999999999</v>
      </c>
      <c r="BX12" s="46">
        <v>1208.279</v>
      </c>
      <c r="BY12" s="46">
        <v>992.90099999999995</v>
      </c>
      <c r="BZ12" s="46">
        <v>831.03599999999994</v>
      </c>
      <c r="CA12" s="46">
        <v>711.54300000000001</v>
      </c>
      <c r="CB12" s="46">
        <v>591.53300000000002</v>
      </c>
      <c r="CC12" s="46">
        <v>473.49400000000003</v>
      </c>
      <c r="CD12" s="46">
        <v>375.346</v>
      </c>
      <c r="CE12" s="46">
        <v>295.23599999999999</v>
      </c>
      <c r="CF12" s="46">
        <v>227.334</v>
      </c>
      <c r="CG12" s="46">
        <v>148.345</v>
      </c>
      <c r="CH12" s="46">
        <v>88.742000000000004</v>
      </c>
      <c r="CI12" s="46">
        <v>105.78100000000001</v>
      </c>
      <c r="CJ12" s="46">
        <v>12752.052000000001</v>
      </c>
      <c r="CK12" s="55">
        <v>1899.973</v>
      </c>
      <c r="CL12" s="46">
        <v>1722.472</v>
      </c>
      <c r="CM12" s="46">
        <v>1570.194</v>
      </c>
      <c r="CN12" s="46">
        <v>1419.6849999999999</v>
      </c>
      <c r="CO12" s="46">
        <v>1215.68</v>
      </c>
      <c r="CP12" s="46">
        <v>997.64</v>
      </c>
      <c r="CQ12" s="46">
        <v>831.11099999999999</v>
      </c>
      <c r="CR12" s="46">
        <v>710.14300000000003</v>
      </c>
      <c r="CS12" s="46">
        <v>597.34100000000001</v>
      </c>
      <c r="CT12" s="46">
        <v>487.10300000000001</v>
      </c>
      <c r="CU12" s="46">
        <v>394.80799999999999</v>
      </c>
      <c r="CV12" s="46">
        <v>317.66899999999998</v>
      </c>
      <c r="CW12" s="46">
        <v>248.78899999999999</v>
      </c>
      <c r="CX12" s="46">
        <v>168.749</v>
      </c>
      <c r="CY12" s="46">
        <v>108.105</v>
      </c>
      <c r="CZ12" s="46">
        <v>129.37800000000001</v>
      </c>
      <c r="DA12" s="46">
        <v>12818.839999999998</v>
      </c>
      <c r="DB12" t="e">
        <f>COUNTIF(#REF!,'Migrant stock by age'!A12)</f>
        <v>#REF!</v>
      </c>
    </row>
    <row r="13" spans="1:106" hidden="1">
      <c r="A13" s="49" t="s">
        <v>35</v>
      </c>
      <c r="B13" s="145"/>
      <c r="C13" s="145"/>
      <c r="D13" s="55">
        <v>15100</v>
      </c>
      <c r="E13" s="46">
        <v>13905</v>
      </c>
      <c r="F13" s="46">
        <v>13665</v>
      </c>
      <c r="G13" s="46">
        <v>14534</v>
      </c>
      <c r="H13" s="46">
        <v>17813</v>
      </c>
      <c r="I13" s="46">
        <v>21979</v>
      </c>
      <c r="J13" s="46">
        <v>23827</v>
      </c>
      <c r="K13" s="46">
        <v>22603</v>
      </c>
      <c r="L13" s="46">
        <v>20025</v>
      </c>
      <c r="M13" s="46">
        <v>17375</v>
      </c>
      <c r="N13" s="46">
        <v>14124</v>
      </c>
      <c r="O13" s="46">
        <v>11492</v>
      </c>
      <c r="P13" s="46">
        <v>9145</v>
      </c>
      <c r="Q13" s="46">
        <v>7013</v>
      </c>
      <c r="R13" s="46">
        <v>5421</v>
      </c>
      <c r="S13" s="46">
        <v>9083</v>
      </c>
      <c r="T13" s="46">
        <v>237104</v>
      </c>
      <c r="U13" s="55">
        <v>7468</v>
      </c>
      <c r="V13" s="46">
        <v>6856</v>
      </c>
      <c r="W13" s="46">
        <v>6656</v>
      </c>
      <c r="X13" s="46">
        <v>6889</v>
      </c>
      <c r="Y13" s="46">
        <v>8260</v>
      </c>
      <c r="Z13" s="46">
        <v>10231</v>
      </c>
      <c r="AA13" s="46">
        <v>11497</v>
      </c>
      <c r="AB13" s="46">
        <v>11236</v>
      </c>
      <c r="AC13" s="46">
        <v>9965</v>
      </c>
      <c r="AD13" s="46">
        <v>8453</v>
      </c>
      <c r="AE13" s="46">
        <v>6665</v>
      </c>
      <c r="AF13" s="46">
        <v>5298</v>
      </c>
      <c r="AG13" s="46">
        <v>4129</v>
      </c>
      <c r="AH13" s="46">
        <v>3104</v>
      </c>
      <c r="AI13" s="46">
        <v>2348</v>
      </c>
      <c r="AJ13" s="46">
        <v>3881</v>
      </c>
      <c r="AK13" s="46">
        <v>112936</v>
      </c>
      <c r="AL13" s="55">
        <v>7632</v>
      </c>
      <c r="AM13" s="46">
        <v>7049</v>
      </c>
      <c r="AN13" s="46">
        <v>7009</v>
      </c>
      <c r="AO13" s="46">
        <v>7645</v>
      </c>
      <c r="AP13" s="46">
        <v>9553</v>
      </c>
      <c r="AQ13" s="46">
        <v>11748</v>
      </c>
      <c r="AR13" s="46">
        <v>12330</v>
      </c>
      <c r="AS13" s="46">
        <v>11367</v>
      </c>
      <c r="AT13" s="46">
        <v>10060</v>
      </c>
      <c r="AU13" s="46">
        <v>8922</v>
      </c>
      <c r="AV13" s="46">
        <v>7459</v>
      </c>
      <c r="AW13" s="46">
        <v>6194</v>
      </c>
      <c r="AX13" s="46">
        <v>5016</v>
      </c>
      <c r="AY13" s="46">
        <v>3909</v>
      </c>
      <c r="AZ13" s="46">
        <v>3073</v>
      </c>
      <c r="BA13" s="46">
        <v>5202</v>
      </c>
      <c r="BB13" s="46">
        <v>124168</v>
      </c>
      <c r="BC13" s="55">
        <v>2966.27</v>
      </c>
      <c r="BD13" s="46">
        <v>2785.5439999999999</v>
      </c>
      <c r="BE13" s="46">
        <v>2439.9110000000001</v>
      </c>
      <c r="BF13" s="46">
        <v>2087.4810000000002</v>
      </c>
      <c r="BG13" s="46">
        <v>1803.521</v>
      </c>
      <c r="BH13" s="46">
        <v>1543.8340000000001</v>
      </c>
      <c r="BI13" s="46">
        <v>1232.9849999999999</v>
      </c>
      <c r="BJ13" s="46">
        <v>966.26900000000001</v>
      </c>
      <c r="BK13" s="46">
        <v>746.35199999999998</v>
      </c>
      <c r="BL13" s="46">
        <v>548.45699999999999</v>
      </c>
      <c r="BM13" s="46">
        <v>403.59800000000001</v>
      </c>
      <c r="BN13" s="46">
        <v>305.31900000000002</v>
      </c>
      <c r="BO13" s="46">
        <v>237.77600000000001</v>
      </c>
      <c r="BP13" s="46">
        <v>211.35599999999999</v>
      </c>
      <c r="BQ13" s="46">
        <v>168.96</v>
      </c>
      <c r="BR13" s="46">
        <v>174.47100000000003</v>
      </c>
      <c r="BS13" s="46">
        <v>18622.104000000003</v>
      </c>
      <c r="BT13" s="55">
        <v>1500.1020000000001</v>
      </c>
      <c r="BU13" s="46">
        <v>1404.693</v>
      </c>
      <c r="BV13" s="46">
        <v>1224.768</v>
      </c>
      <c r="BW13" s="46">
        <v>1044.7919999999999</v>
      </c>
      <c r="BX13" s="46">
        <v>899.7</v>
      </c>
      <c r="BY13" s="46">
        <v>767.90700000000004</v>
      </c>
      <c r="BZ13" s="46">
        <v>615.09900000000005</v>
      </c>
      <c r="CA13" s="46">
        <v>484.90699999999998</v>
      </c>
      <c r="CB13" s="46">
        <v>373.67500000000001</v>
      </c>
      <c r="CC13" s="46">
        <v>266.35000000000002</v>
      </c>
      <c r="CD13" s="46">
        <v>183.74</v>
      </c>
      <c r="CE13" s="46">
        <v>128.64400000000001</v>
      </c>
      <c r="CF13" s="46">
        <v>97.477000000000004</v>
      </c>
      <c r="CG13" s="46">
        <v>89.144000000000005</v>
      </c>
      <c r="CH13" s="46">
        <v>72.344999999999999</v>
      </c>
      <c r="CI13" s="46">
        <v>71.811000000000007</v>
      </c>
      <c r="CJ13" s="46">
        <v>9225.1540000000005</v>
      </c>
      <c r="CK13" s="55">
        <v>1466.17</v>
      </c>
      <c r="CL13" s="46">
        <v>1380.8520000000001</v>
      </c>
      <c r="CM13" s="46">
        <v>1215.144</v>
      </c>
      <c r="CN13" s="46">
        <v>1042.69</v>
      </c>
      <c r="CO13" s="46">
        <v>903.82</v>
      </c>
      <c r="CP13" s="46">
        <v>775.928</v>
      </c>
      <c r="CQ13" s="46">
        <v>617.88599999999997</v>
      </c>
      <c r="CR13" s="46">
        <v>481.36399999999998</v>
      </c>
      <c r="CS13" s="46">
        <v>372.67700000000002</v>
      </c>
      <c r="CT13" s="46">
        <v>282.10500000000002</v>
      </c>
      <c r="CU13" s="46">
        <v>219.85900000000001</v>
      </c>
      <c r="CV13" s="46">
        <v>176.67500000000001</v>
      </c>
      <c r="CW13" s="46">
        <v>140.298</v>
      </c>
      <c r="CX13" s="46">
        <v>122.211</v>
      </c>
      <c r="CY13" s="46">
        <v>96.614999999999995</v>
      </c>
      <c r="CZ13" s="46">
        <v>102.65900000000001</v>
      </c>
      <c r="DA13" s="46">
        <v>9396.9529999999977</v>
      </c>
      <c r="DB13" t="e">
        <f>COUNTIF(#REF!,'Migrant stock by age'!A13)</f>
        <v>#REF!</v>
      </c>
    </row>
    <row r="14" spans="1:106" hidden="1">
      <c r="A14" s="49" t="s">
        <v>36</v>
      </c>
      <c r="B14" s="145"/>
      <c r="C14" s="145"/>
      <c r="D14" s="55">
        <v>628</v>
      </c>
      <c r="E14" s="46">
        <v>781</v>
      </c>
      <c r="F14" s="46">
        <v>908</v>
      </c>
      <c r="G14" s="46">
        <v>1294</v>
      </c>
      <c r="H14" s="46">
        <v>2098</v>
      </c>
      <c r="I14" s="46">
        <v>2834</v>
      </c>
      <c r="J14" s="46">
        <v>3059</v>
      </c>
      <c r="K14" s="46">
        <v>3418</v>
      </c>
      <c r="L14" s="46">
        <v>3646</v>
      </c>
      <c r="M14" s="46">
        <v>3237</v>
      </c>
      <c r="N14" s="46">
        <v>2333</v>
      </c>
      <c r="O14" s="46">
        <v>1566</v>
      </c>
      <c r="P14" s="46">
        <v>1080</v>
      </c>
      <c r="Q14" s="46">
        <v>749</v>
      </c>
      <c r="R14" s="46">
        <v>504</v>
      </c>
      <c r="S14" s="46">
        <v>578</v>
      </c>
      <c r="T14" s="46">
        <v>28713</v>
      </c>
      <c r="U14" s="55">
        <v>349</v>
      </c>
      <c r="V14" s="46">
        <v>442</v>
      </c>
      <c r="W14" s="46">
        <v>474</v>
      </c>
      <c r="X14" s="46">
        <v>591</v>
      </c>
      <c r="Y14" s="46">
        <v>854</v>
      </c>
      <c r="Z14" s="46">
        <v>1146</v>
      </c>
      <c r="AA14" s="46">
        <v>1479</v>
      </c>
      <c r="AB14" s="46">
        <v>1855</v>
      </c>
      <c r="AC14" s="46">
        <v>2202</v>
      </c>
      <c r="AD14" s="46">
        <v>2082</v>
      </c>
      <c r="AE14" s="46">
        <v>1493</v>
      </c>
      <c r="AF14" s="46">
        <v>1018</v>
      </c>
      <c r="AG14" s="46">
        <v>708</v>
      </c>
      <c r="AH14" s="46">
        <v>516</v>
      </c>
      <c r="AI14" s="46">
        <v>332</v>
      </c>
      <c r="AJ14" s="46">
        <v>362</v>
      </c>
      <c r="AK14" s="46">
        <v>15903</v>
      </c>
      <c r="AL14" s="55">
        <v>279</v>
      </c>
      <c r="AM14" s="46">
        <v>339</v>
      </c>
      <c r="AN14" s="46">
        <v>434</v>
      </c>
      <c r="AO14" s="46">
        <v>703</v>
      </c>
      <c r="AP14" s="46">
        <v>1244</v>
      </c>
      <c r="AQ14" s="46">
        <v>1688</v>
      </c>
      <c r="AR14" s="46">
        <v>1580</v>
      </c>
      <c r="AS14" s="46">
        <v>1563</v>
      </c>
      <c r="AT14" s="46">
        <v>1444</v>
      </c>
      <c r="AU14" s="46">
        <v>1155</v>
      </c>
      <c r="AV14" s="46">
        <v>840</v>
      </c>
      <c r="AW14" s="46">
        <v>548</v>
      </c>
      <c r="AX14" s="46">
        <v>372</v>
      </c>
      <c r="AY14" s="46">
        <v>233</v>
      </c>
      <c r="AZ14" s="46">
        <v>172</v>
      </c>
      <c r="BA14" s="46">
        <v>216</v>
      </c>
      <c r="BB14" s="46">
        <v>12810</v>
      </c>
      <c r="BC14" s="55">
        <v>67.436999999999998</v>
      </c>
      <c r="BD14" s="46">
        <v>74.837000000000003</v>
      </c>
      <c r="BE14" s="46">
        <v>90.352999999999994</v>
      </c>
      <c r="BF14" s="46">
        <v>94.171999999999997</v>
      </c>
      <c r="BG14" s="46">
        <v>100.98399999999999</v>
      </c>
      <c r="BH14" s="46">
        <v>94.986999999999995</v>
      </c>
      <c r="BI14" s="46">
        <v>85.195999999999998</v>
      </c>
      <c r="BJ14" s="46">
        <v>96.942999999999998</v>
      </c>
      <c r="BK14" s="46">
        <v>90.477000000000004</v>
      </c>
      <c r="BL14" s="46">
        <v>83.537999999999997</v>
      </c>
      <c r="BM14" s="46">
        <v>91.866</v>
      </c>
      <c r="BN14" s="46">
        <v>84.617999999999995</v>
      </c>
      <c r="BO14" s="46">
        <v>71.256</v>
      </c>
      <c r="BP14" s="46">
        <v>56.491999999999997</v>
      </c>
      <c r="BQ14" s="46">
        <v>35.432000000000002</v>
      </c>
      <c r="BR14" s="46">
        <v>46.550000000000011</v>
      </c>
      <c r="BS14" s="46">
        <v>1265.1379999999999</v>
      </c>
      <c r="BT14" s="55">
        <v>34.398000000000003</v>
      </c>
      <c r="BU14" s="46">
        <v>38.127000000000002</v>
      </c>
      <c r="BV14" s="46">
        <v>46.085000000000001</v>
      </c>
      <c r="BW14" s="46">
        <v>47.756</v>
      </c>
      <c r="BX14" s="46">
        <v>50.883000000000003</v>
      </c>
      <c r="BY14" s="46">
        <v>47.686999999999998</v>
      </c>
      <c r="BZ14" s="46">
        <v>42.902000000000001</v>
      </c>
      <c r="CA14" s="46">
        <v>49.018000000000001</v>
      </c>
      <c r="CB14" s="46">
        <v>45.723999999999997</v>
      </c>
      <c r="CC14" s="46">
        <v>42.052999999999997</v>
      </c>
      <c r="CD14" s="46">
        <v>45.738</v>
      </c>
      <c r="CE14" s="46">
        <v>41.58</v>
      </c>
      <c r="CF14" s="46">
        <v>34.29</v>
      </c>
      <c r="CG14" s="46">
        <v>26.183</v>
      </c>
      <c r="CH14" s="46">
        <v>15.589</v>
      </c>
      <c r="CI14" s="46">
        <v>17.769999999999996</v>
      </c>
      <c r="CJ14" s="46">
        <v>625.78300000000002</v>
      </c>
      <c r="CK14" s="55">
        <v>33.039000000000001</v>
      </c>
      <c r="CL14" s="46">
        <v>36.710999999999999</v>
      </c>
      <c r="CM14" s="46">
        <v>44.268999999999998</v>
      </c>
      <c r="CN14" s="46">
        <v>46.417000000000002</v>
      </c>
      <c r="CO14" s="46">
        <v>50.101999999999997</v>
      </c>
      <c r="CP14" s="46">
        <v>47.3</v>
      </c>
      <c r="CQ14" s="46">
        <v>42.295999999999999</v>
      </c>
      <c r="CR14" s="46">
        <v>47.927999999999997</v>
      </c>
      <c r="CS14" s="46">
        <v>44.753</v>
      </c>
      <c r="CT14" s="46">
        <v>41.485999999999997</v>
      </c>
      <c r="CU14" s="46">
        <v>46.127000000000002</v>
      </c>
      <c r="CV14" s="46">
        <v>43.039000000000001</v>
      </c>
      <c r="CW14" s="46">
        <v>36.966000000000001</v>
      </c>
      <c r="CX14" s="46">
        <v>30.31</v>
      </c>
      <c r="CY14" s="46">
        <v>19.843</v>
      </c>
      <c r="CZ14" s="46">
        <v>28.778000000000002</v>
      </c>
      <c r="DA14" s="46">
        <v>639.36399999999992</v>
      </c>
      <c r="DB14" t="e">
        <f>COUNTIF(#REF!,'Migrant stock by age'!A14)</f>
        <v>#REF!</v>
      </c>
    </row>
    <row r="15" spans="1:106" hidden="1">
      <c r="A15" s="49" t="s">
        <v>37</v>
      </c>
      <c r="B15" s="145"/>
      <c r="C15" s="145"/>
      <c r="D15" s="55">
        <v>2894</v>
      </c>
      <c r="E15" s="46">
        <v>3304</v>
      </c>
      <c r="F15" s="46">
        <v>3829</v>
      </c>
      <c r="G15" s="46">
        <v>4949</v>
      </c>
      <c r="H15" s="46">
        <v>6801</v>
      </c>
      <c r="I15" s="46">
        <v>8424</v>
      </c>
      <c r="J15" s="46">
        <v>9087</v>
      </c>
      <c r="K15" s="46">
        <v>8718</v>
      </c>
      <c r="L15" s="46">
        <v>7607</v>
      </c>
      <c r="M15" s="46">
        <v>6087</v>
      </c>
      <c r="N15" s="46">
        <v>4152</v>
      </c>
      <c r="O15" s="46">
        <v>2726</v>
      </c>
      <c r="P15" s="46">
        <v>2026</v>
      </c>
      <c r="Q15" s="46">
        <v>1614</v>
      </c>
      <c r="R15" s="46">
        <v>1075</v>
      </c>
      <c r="S15" s="46">
        <v>1106</v>
      </c>
      <c r="T15" s="46">
        <v>74399</v>
      </c>
      <c r="U15" s="55">
        <v>1495</v>
      </c>
      <c r="V15" s="46">
        <v>1640</v>
      </c>
      <c r="W15" s="46">
        <v>1754</v>
      </c>
      <c r="X15" s="46">
        <v>2094</v>
      </c>
      <c r="Y15" s="46">
        <v>2788</v>
      </c>
      <c r="Z15" s="46">
        <v>3522</v>
      </c>
      <c r="AA15" s="46">
        <v>3941</v>
      </c>
      <c r="AB15" s="46">
        <v>3923</v>
      </c>
      <c r="AC15" s="46">
        <v>3562</v>
      </c>
      <c r="AD15" s="46">
        <v>2997</v>
      </c>
      <c r="AE15" s="46">
        <v>2162</v>
      </c>
      <c r="AF15" s="46">
        <v>1469</v>
      </c>
      <c r="AG15" s="46">
        <v>1098</v>
      </c>
      <c r="AH15" s="46">
        <v>869</v>
      </c>
      <c r="AI15" s="46">
        <v>556</v>
      </c>
      <c r="AJ15" s="46">
        <v>554</v>
      </c>
      <c r="AK15" s="46">
        <v>34424</v>
      </c>
      <c r="AL15" s="55">
        <v>1399</v>
      </c>
      <c r="AM15" s="46">
        <v>1664</v>
      </c>
      <c r="AN15" s="46">
        <v>2075</v>
      </c>
      <c r="AO15" s="46">
        <v>2855</v>
      </c>
      <c r="AP15" s="46">
        <v>4013</v>
      </c>
      <c r="AQ15" s="46">
        <v>4902</v>
      </c>
      <c r="AR15" s="46">
        <v>5146</v>
      </c>
      <c r="AS15" s="46">
        <v>4795</v>
      </c>
      <c r="AT15" s="46">
        <v>4045</v>
      </c>
      <c r="AU15" s="46">
        <v>3090</v>
      </c>
      <c r="AV15" s="46">
        <v>1990</v>
      </c>
      <c r="AW15" s="46">
        <v>1257</v>
      </c>
      <c r="AX15" s="46">
        <v>928</v>
      </c>
      <c r="AY15" s="46">
        <v>745</v>
      </c>
      <c r="AZ15" s="46">
        <v>519</v>
      </c>
      <c r="BA15" s="46">
        <v>552</v>
      </c>
      <c r="BB15" s="46">
        <v>39975</v>
      </c>
      <c r="BC15" s="55">
        <v>34.963000000000001</v>
      </c>
      <c r="BD15" s="46">
        <v>35.881999999999998</v>
      </c>
      <c r="BE15" s="46">
        <v>31.972999999999999</v>
      </c>
      <c r="BF15" s="46">
        <v>26.963999999999999</v>
      </c>
      <c r="BG15" s="46">
        <v>20.971</v>
      </c>
      <c r="BH15" s="46">
        <v>17.550999999999998</v>
      </c>
      <c r="BI15" s="46">
        <v>16.382999999999999</v>
      </c>
      <c r="BJ15" s="46">
        <v>15.54</v>
      </c>
      <c r="BK15" s="46">
        <v>13.698</v>
      </c>
      <c r="BL15" s="46">
        <v>10.54</v>
      </c>
      <c r="BM15" s="46">
        <v>7.8959999999999999</v>
      </c>
      <c r="BN15" s="46">
        <v>6.0270000000000001</v>
      </c>
      <c r="BO15" s="46">
        <v>4.7140000000000004</v>
      </c>
      <c r="BP15" s="46">
        <v>3.5619999999999998</v>
      </c>
      <c r="BQ15" s="46">
        <v>2.605</v>
      </c>
      <c r="BR15" s="46">
        <v>3.7759999999999994</v>
      </c>
      <c r="BS15" s="46">
        <v>253.04499999999996</v>
      </c>
      <c r="BT15" s="55">
        <v>17.739999999999998</v>
      </c>
      <c r="BU15" s="46">
        <v>18.2</v>
      </c>
      <c r="BV15" s="46">
        <v>16.204000000000001</v>
      </c>
      <c r="BW15" s="46">
        <v>13.696</v>
      </c>
      <c r="BX15" s="46">
        <v>10.347</v>
      </c>
      <c r="BY15" s="46">
        <v>7.9269999999999996</v>
      </c>
      <c r="BZ15" s="46">
        <v>7.0439999999999996</v>
      </c>
      <c r="CA15" s="46">
        <v>7.1529999999999996</v>
      </c>
      <c r="CB15" s="46">
        <v>6.8520000000000003</v>
      </c>
      <c r="CC15" s="46">
        <v>5.3</v>
      </c>
      <c r="CD15" s="46">
        <v>3.8860000000000001</v>
      </c>
      <c r="CE15" s="46">
        <v>2.9630000000000001</v>
      </c>
      <c r="CF15" s="46">
        <v>2.323</v>
      </c>
      <c r="CG15" s="46">
        <v>1.7809999999999999</v>
      </c>
      <c r="CH15" s="46">
        <v>1.2769999999999999</v>
      </c>
      <c r="CI15" s="46">
        <v>1.7109999999999999</v>
      </c>
      <c r="CJ15" s="46">
        <v>124.404</v>
      </c>
      <c r="CK15" s="55">
        <v>17.222999999999999</v>
      </c>
      <c r="CL15" s="46">
        <v>17.681999999999999</v>
      </c>
      <c r="CM15" s="46">
        <v>15.77</v>
      </c>
      <c r="CN15" s="46">
        <v>13.27</v>
      </c>
      <c r="CO15" s="46">
        <v>10.624000000000001</v>
      </c>
      <c r="CP15" s="46">
        <v>9.625</v>
      </c>
      <c r="CQ15" s="46">
        <v>9.3390000000000004</v>
      </c>
      <c r="CR15" s="46">
        <v>8.3840000000000003</v>
      </c>
      <c r="CS15" s="46">
        <v>6.8479999999999999</v>
      </c>
      <c r="CT15" s="46">
        <v>5.2409999999999997</v>
      </c>
      <c r="CU15" s="46">
        <v>4.0110000000000001</v>
      </c>
      <c r="CV15" s="46">
        <v>3.0640000000000001</v>
      </c>
      <c r="CW15" s="46">
        <v>2.39</v>
      </c>
      <c r="CX15" s="46">
        <v>1.78</v>
      </c>
      <c r="CY15" s="46">
        <v>1.3280000000000001</v>
      </c>
      <c r="CZ15" s="46">
        <v>2.0639999999999996</v>
      </c>
      <c r="DA15" s="46">
        <v>128.643</v>
      </c>
      <c r="DB15" t="e">
        <f>COUNTIF(#REF!,'Migrant stock by age'!A15)</f>
        <v>#REF!</v>
      </c>
    </row>
    <row r="16" spans="1:106" hidden="1">
      <c r="A16" s="49" t="s">
        <v>38</v>
      </c>
      <c r="B16" s="145"/>
      <c r="C16" s="145"/>
      <c r="D16" s="55">
        <v>24899</v>
      </c>
      <c r="E16" s="46">
        <v>20997</v>
      </c>
      <c r="F16" s="46">
        <v>16874</v>
      </c>
      <c r="G16" s="46">
        <v>16333</v>
      </c>
      <c r="H16" s="46">
        <v>20391</v>
      </c>
      <c r="I16" s="46">
        <v>23874</v>
      </c>
      <c r="J16" s="46">
        <v>25053</v>
      </c>
      <c r="K16" s="46">
        <v>25425</v>
      </c>
      <c r="L16" s="46">
        <v>20211</v>
      </c>
      <c r="M16" s="46">
        <v>15185</v>
      </c>
      <c r="N16" s="46">
        <v>11599</v>
      </c>
      <c r="O16" s="46">
        <v>8672</v>
      </c>
      <c r="P16" s="46">
        <v>6302</v>
      </c>
      <c r="Q16" s="46">
        <v>4536</v>
      </c>
      <c r="R16" s="46">
        <v>3113</v>
      </c>
      <c r="S16" s="46">
        <v>3490</v>
      </c>
      <c r="T16" s="46">
        <v>246954</v>
      </c>
      <c r="U16" s="55">
        <v>11925</v>
      </c>
      <c r="V16" s="46">
        <v>10184</v>
      </c>
      <c r="W16" s="46">
        <v>7957</v>
      </c>
      <c r="X16" s="46">
        <v>7272</v>
      </c>
      <c r="Y16" s="46">
        <v>8999</v>
      </c>
      <c r="Z16" s="46">
        <v>10954</v>
      </c>
      <c r="AA16" s="46">
        <v>12353</v>
      </c>
      <c r="AB16" s="46">
        <v>12935</v>
      </c>
      <c r="AC16" s="46">
        <v>10543</v>
      </c>
      <c r="AD16" s="46">
        <v>7831</v>
      </c>
      <c r="AE16" s="46">
        <v>6076</v>
      </c>
      <c r="AF16" s="46">
        <v>4633</v>
      </c>
      <c r="AG16" s="46">
        <v>3446</v>
      </c>
      <c r="AH16" s="46">
        <v>2389</v>
      </c>
      <c r="AI16" s="46">
        <v>1597</v>
      </c>
      <c r="AJ16" s="46">
        <v>1749</v>
      </c>
      <c r="AK16" s="46">
        <v>120843</v>
      </c>
      <c r="AL16" s="55">
        <v>12974</v>
      </c>
      <c r="AM16" s="46">
        <v>10813</v>
      </c>
      <c r="AN16" s="46">
        <v>8917</v>
      </c>
      <c r="AO16" s="46">
        <v>9061</v>
      </c>
      <c r="AP16" s="46">
        <v>11392</v>
      </c>
      <c r="AQ16" s="46">
        <v>12920</v>
      </c>
      <c r="AR16" s="46">
        <v>12700</v>
      </c>
      <c r="AS16" s="46">
        <v>12490</v>
      </c>
      <c r="AT16" s="46">
        <v>9668</v>
      </c>
      <c r="AU16" s="46">
        <v>7354</v>
      </c>
      <c r="AV16" s="46">
        <v>5523</v>
      </c>
      <c r="AW16" s="46">
        <v>4039</v>
      </c>
      <c r="AX16" s="46">
        <v>2856</v>
      </c>
      <c r="AY16" s="46">
        <v>2147</v>
      </c>
      <c r="AZ16" s="46">
        <v>1516</v>
      </c>
      <c r="BA16" s="46">
        <v>1741</v>
      </c>
      <c r="BB16" s="46">
        <v>126111</v>
      </c>
      <c r="BC16" s="55">
        <v>5047.3119999999999</v>
      </c>
      <c r="BD16" s="46">
        <v>4409.9939999999997</v>
      </c>
      <c r="BE16" s="46">
        <v>3831.4229999999998</v>
      </c>
      <c r="BF16" s="46">
        <v>3241.9160000000002</v>
      </c>
      <c r="BG16" s="46">
        <v>2675.3890000000001</v>
      </c>
      <c r="BH16" s="46">
        <v>2186.672</v>
      </c>
      <c r="BI16" s="46">
        <v>1823.873</v>
      </c>
      <c r="BJ16" s="46">
        <v>1506.393</v>
      </c>
      <c r="BK16" s="46">
        <v>1208.2719999999999</v>
      </c>
      <c r="BL16" s="46">
        <v>940.73299999999995</v>
      </c>
      <c r="BM16" s="46">
        <v>746.91399999999999</v>
      </c>
      <c r="BN16" s="46">
        <v>614.43899999999996</v>
      </c>
      <c r="BO16" s="46">
        <v>498.47199999999998</v>
      </c>
      <c r="BP16" s="46">
        <v>376.072</v>
      </c>
      <c r="BQ16" s="46">
        <v>265.30799999999999</v>
      </c>
      <c r="BR16" s="46">
        <v>295.65199999999999</v>
      </c>
      <c r="BS16" s="46">
        <v>29668.833999999999</v>
      </c>
      <c r="BT16" s="55">
        <v>2542.944</v>
      </c>
      <c r="BU16" s="46">
        <v>2214.848</v>
      </c>
      <c r="BV16" s="46">
        <v>1919.376</v>
      </c>
      <c r="BW16" s="46">
        <v>1617.338</v>
      </c>
      <c r="BX16" s="46">
        <v>1328.538</v>
      </c>
      <c r="BY16" s="46">
        <v>1078.826</v>
      </c>
      <c r="BZ16" s="46">
        <v>887.74400000000003</v>
      </c>
      <c r="CA16" s="46">
        <v>718.10299999999995</v>
      </c>
      <c r="CB16" s="46">
        <v>554.68399999999997</v>
      </c>
      <c r="CC16" s="46">
        <v>410.20800000000003</v>
      </c>
      <c r="CD16" s="46">
        <v>325.41199999999998</v>
      </c>
      <c r="CE16" s="46">
        <v>274.596</v>
      </c>
      <c r="CF16" s="46">
        <v>222.971</v>
      </c>
      <c r="CG16" s="46">
        <v>164.72499999999999</v>
      </c>
      <c r="CH16" s="46">
        <v>112.374</v>
      </c>
      <c r="CI16" s="46">
        <v>117.64900000000002</v>
      </c>
      <c r="CJ16" s="46">
        <v>14490.335999999998</v>
      </c>
      <c r="CK16" s="55">
        <v>2504.3560000000002</v>
      </c>
      <c r="CL16" s="46">
        <v>2195.1370000000002</v>
      </c>
      <c r="CM16" s="46">
        <v>1912.04</v>
      </c>
      <c r="CN16" s="46">
        <v>1624.575</v>
      </c>
      <c r="CO16" s="46">
        <v>1346.8489999999999</v>
      </c>
      <c r="CP16" s="46">
        <v>1107.845</v>
      </c>
      <c r="CQ16" s="46">
        <v>936.13</v>
      </c>
      <c r="CR16" s="46">
        <v>788.29200000000003</v>
      </c>
      <c r="CS16" s="46">
        <v>653.59199999999998</v>
      </c>
      <c r="CT16" s="46">
        <v>530.53200000000004</v>
      </c>
      <c r="CU16" s="46">
        <v>421.50900000000001</v>
      </c>
      <c r="CV16" s="46">
        <v>339.84699999999998</v>
      </c>
      <c r="CW16" s="46">
        <v>275.50400000000002</v>
      </c>
      <c r="CX16" s="46">
        <v>211.351</v>
      </c>
      <c r="CY16" s="46">
        <v>152.93600000000001</v>
      </c>
      <c r="CZ16" s="46">
        <v>178.00699999999998</v>
      </c>
      <c r="DA16" s="46">
        <v>15178.501999999999</v>
      </c>
      <c r="DB16" t="e">
        <f>COUNTIF(#REF!,'Migrant stock by age'!A16)</f>
        <v>#REF!</v>
      </c>
    </row>
    <row r="17" spans="1:106" hidden="1">
      <c r="A17" s="49" t="s">
        <v>39</v>
      </c>
      <c r="B17" s="145"/>
      <c r="C17" s="145"/>
      <c r="D17" s="55">
        <v>4341</v>
      </c>
      <c r="E17" s="46">
        <v>10192</v>
      </c>
      <c r="F17" s="46">
        <v>13153</v>
      </c>
      <c r="G17" s="46">
        <v>13369</v>
      </c>
      <c r="H17" s="46">
        <v>9583</v>
      </c>
      <c r="I17" s="46">
        <v>10949</v>
      </c>
      <c r="J17" s="46">
        <v>12590</v>
      </c>
      <c r="K17" s="46">
        <v>12689</v>
      </c>
      <c r="L17" s="46">
        <v>11163</v>
      </c>
      <c r="M17" s="46">
        <v>9213</v>
      </c>
      <c r="N17" s="46">
        <v>8040</v>
      </c>
      <c r="O17" s="46">
        <v>5295</v>
      </c>
      <c r="P17" s="46">
        <v>3251</v>
      </c>
      <c r="Q17" s="46">
        <v>2080</v>
      </c>
      <c r="R17" s="46">
        <v>1340</v>
      </c>
      <c r="S17" s="46">
        <v>1905</v>
      </c>
      <c r="T17" s="46">
        <v>129153</v>
      </c>
      <c r="U17" s="55">
        <v>2237</v>
      </c>
      <c r="V17" s="46">
        <v>5228</v>
      </c>
      <c r="W17" s="46">
        <v>6687</v>
      </c>
      <c r="X17" s="46">
        <v>6723</v>
      </c>
      <c r="Y17" s="46">
        <v>4760</v>
      </c>
      <c r="Z17" s="46">
        <v>5372</v>
      </c>
      <c r="AA17" s="46">
        <v>6132</v>
      </c>
      <c r="AB17" s="46">
        <v>6203</v>
      </c>
      <c r="AC17" s="46">
        <v>5544</v>
      </c>
      <c r="AD17" s="46">
        <v>4693</v>
      </c>
      <c r="AE17" s="46">
        <v>4218</v>
      </c>
      <c r="AF17" s="46">
        <v>2865</v>
      </c>
      <c r="AG17" s="46">
        <v>1813</v>
      </c>
      <c r="AH17" s="46">
        <v>1191</v>
      </c>
      <c r="AI17" s="46">
        <v>771</v>
      </c>
      <c r="AJ17" s="46">
        <v>1087</v>
      </c>
      <c r="AK17" s="46">
        <v>65524</v>
      </c>
      <c r="AL17" s="55">
        <v>2104</v>
      </c>
      <c r="AM17" s="46">
        <v>4964</v>
      </c>
      <c r="AN17" s="46">
        <v>6466</v>
      </c>
      <c r="AO17" s="46">
        <v>6646</v>
      </c>
      <c r="AP17" s="46">
        <v>4823</v>
      </c>
      <c r="AQ17" s="46">
        <v>5577</v>
      </c>
      <c r="AR17" s="46">
        <v>6458</v>
      </c>
      <c r="AS17" s="46">
        <v>6486</v>
      </c>
      <c r="AT17" s="46">
        <v>5619</v>
      </c>
      <c r="AU17" s="46">
        <v>4520</v>
      </c>
      <c r="AV17" s="46">
        <v>3822</v>
      </c>
      <c r="AW17" s="46">
        <v>2430</v>
      </c>
      <c r="AX17" s="46">
        <v>1438</v>
      </c>
      <c r="AY17" s="46">
        <v>889</v>
      </c>
      <c r="AZ17" s="46">
        <v>569</v>
      </c>
      <c r="BA17" s="46">
        <v>818</v>
      </c>
      <c r="BB17" s="46">
        <v>63629</v>
      </c>
      <c r="BC17" s="55">
        <v>68.378</v>
      </c>
      <c r="BD17" s="46">
        <v>67.742000000000004</v>
      </c>
      <c r="BE17" s="46">
        <v>70.679000000000002</v>
      </c>
      <c r="BF17" s="46">
        <v>68.897999999999996</v>
      </c>
      <c r="BG17" s="46">
        <v>60.884</v>
      </c>
      <c r="BH17" s="46">
        <v>52.445999999999998</v>
      </c>
      <c r="BI17" s="46">
        <v>48.658999999999999</v>
      </c>
      <c r="BJ17" s="46">
        <v>53.664000000000001</v>
      </c>
      <c r="BK17" s="46">
        <v>58.475999999999999</v>
      </c>
      <c r="BL17" s="46">
        <v>64.284000000000006</v>
      </c>
      <c r="BM17" s="46">
        <v>63.957999999999998</v>
      </c>
      <c r="BN17" s="46">
        <v>54.441000000000003</v>
      </c>
      <c r="BO17" s="46">
        <v>45.747</v>
      </c>
      <c r="BP17" s="46">
        <v>34.375</v>
      </c>
      <c r="BQ17" s="46">
        <v>24.126999999999999</v>
      </c>
      <c r="BR17" s="46">
        <v>39.804000000000002</v>
      </c>
      <c r="BS17" s="46">
        <v>876.5619999999999</v>
      </c>
      <c r="BT17" s="55">
        <v>34.710999999999999</v>
      </c>
      <c r="BU17" s="46">
        <v>34.392000000000003</v>
      </c>
      <c r="BV17" s="46">
        <v>35.950000000000003</v>
      </c>
      <c r="BW17" s="46">
        <v>35.347000000000001</v>
      </c>
      <c r="BX17" s="46">
        <v>30.85</v>
      </c>
      <c r="BY17" s="46">
        <v>25.16</v>
      </c>
      <c r="BZ17" s="46">
        <v>22.158999999999999</v>
      </c>
      <c r="CA17" s="46">
        <v>24.370999999999999</v>
      </c>
      <c r="CB17" s="46">
        <v>27.509</v>
      </c>
      <c r="CC17" s="46">
        <v>31.146999999999998</v>
      </c>
      <c r="CD17" s="46">
        <v>30.981999999999999</v>
      </c>
      <c r="CE17" s="46">
        <v>26.391999999999999</v>
      </c>
      <c r="CF17" s="46">
        <v>22.183</v>
      </c>
      <c r="CG17" s="46">
        <v>16.532</v>
      </c>
      <c r="CH17" s="46">
        <v>11.294</v>
      </c>
      <c r="CI17" s="46">
        <v>15.519</v>
      </c>
      <c r="CJ17" s="46">
        <v>424.49799999999993</v>
      </c>
      <c r="CK17" s="55">
        <v>33.667000000000002</v>
      </c>
      <c r="CL17" s="46">
        <v>33.351999999999997</v>
      </c>
      <c r="CM17" s="46">
        <v>34.731000000000002</v>
      </c>
      <c r="CN17" s="46">
        <v>33.551000000000002</v>
      </c>
      <c r="CO17" s="46">
        <v>30.036000000000001</v>
      </c>
      <c r="CP17" s="46">
        <v>27.286000000000001</v>
      </c>
      <c r="CQ17" s="46">
        <v>26.498999999999999</v>
      </c>
      <c r="CR17" s="46">
        <v>29.292999999999999</v>
      </c>
      <c r="CS17" s="46">
        <v>30.966000000000001</v>
      </c>
      <c r="CT17" s="46">
        <v>33.136000000000003</v>
      </c>
      <c r="CU17" s="46">
        <v>32.975000000000001</v>
      </c>
      <c r="CV17" s="46">
        <v>28.047999999999998</v>
      </c>
      <c r="CW17" s="46">
        <v>23.564</v>
      </c>
      <c r="CX17" s="46">
        <v>17.844999999999999</v>
      </c>
      <c r="CY17" s="46">
        <v>12.833</v>
      </c>
      <c r="CZ17" s="46">
        <v>24.285</v>
      </c>
      <c r="DA17" s="46">
        <v>452.06700000000012</v>
      </c>
      <c r="DB17" t="e">
        <f>COUNTIF(#REF!,'Migrant stock by age'!A17)</f>
        <v>#REF!</v>
      </c>
    </row>
    <row r="18" spans="1:106" hidden="1">
      <c r="A18" s="49" t="s">
        <v>40</v>
      </c>
      <c r="B18" s="145"/>
      <c r="C18" s="145"/>
      <c r="D18" s="55">
        <v>15659</v>
      </c>
      <c r="E18" s="46">
        <v>19164</v>
      </c>
      <c r="F18" s="46">
        <v>26076</v>
      </c>
      <c r="G18" s="46">
        <v>46834</v>
      </c>
      <c r="H18" s="46">
        <v>62779</v>
      </c>
      <c r="I18" s="46">
        <v>60300</v>
      </c>
      <c r="J18" s="46">
        <v>51398</v>
      </c>
      <c r="K18" s="46">
        <v>42381</v>
      </c>
      <c r="L18" s="46">
        <v>33856</v>
      </c>
      <c r="M18" s="46">
        <v>26407</v>
      </c>
      <c r="N18" s="46">
        <v>18937</v>
      </c>
      <c r="O18" s="46">
        <v>12770</v>
      </c>
      <c r="P18" s="46">
        <v>8440</v>
      </c>
      <c r="Q18" s="46">
        <v>6193</v>
      </c>
      <c r="R18" s="46">
        <v>5022</v>
      </c>
      <c r="S18" s="46">
        <v>6872</v>
      </c>
      <c r="T18" s="46">
        <v>443088</v>
      </c>
      <c r="U18" s="55">
        <v>7480</v>
      </c>
      <c r="V18" s="46">
        <v>9239</v>
      </c>
      <c r="W18" s="46">
        <v>12499</v>
      </c>
      <c r="X18" s="46">
        <v>22731</v>
      </c>
      <c r="Y18" s="46">
        <v>31379</v>
      </c>
      <c r="Z18" s="46">
        <v>31020</v>
      </c>
      <c r="AA18" s="46">
        <v>27023</v>
      </c>
      <c r="AB18" s="46">
        <v>22383</v>
      </c>
      <c r="AC18" s="46">
        <v>17774</v>
      </c>
      <c r="AD18" s="46">
        <v>13427</v>
      </c>
      <c r="AE18" s="46">
        <v>9189</v>
      </c>
      <c r="AF18" s="46">
        <v>5802</v>
      </c>
      <c r="AG18" s="46">
        <v>5095</v>
      </c>
      <c r="AH18" s="46">
        <v>2377</v>
      </c>
      <c r="AI18" s="46">
        <v>1655</v>
      </c>
      <c r="AJ18" s="46">
        <v>1723</v>
      </c>
      <c r="AK18" s="46">
        <v>220796</v>
      </c>
      <c r="AL18" s="55">
        <v>8179</v>
      </c>
      <c r="AM18" s="46">
        <v>9925</v>
      </c>
      <c r="AN18" s="46">
        <v>13577</v>
      </c>
      <c r="AO18" s="46">
        <v>24103</v>
      </c>
      <c r="AP18" s="46">
        <v>31400</v>
      </c>
      <c r="AQ18" s="46">
        <v>29280</v>
      </c>
      <c r="AR18" s="46">
        <v>24375</v>
      </c>
      <c r="AS18" s="46">
        <v>19998</v>
      </c>
      <c r="AT18" s="46">
        <v>16082</v>
      </c>
      <c r="AU18" s="46">
        <v>12980</v>
      </c>
      <c r="AV18" s="46">
        <v>9748</v>
      </c>
      <c r="AW18" s="46">
        <v>6968</v>
      </c>
      <c r="AX18" s="46">
        <v>3345</v>
      </c>
      <c r="AY18" s="46">
        <v>3816</v>
      </c>
      <c r="AZ18" s="46">
        <v>3367</v>
      </c>
      <c r="BA18" s="46">
        <v>5149</v>
      </c>
      <c r="BB18" s="46">
        <v>222292</v>
      </c>
      <c r="BC18" s="55">
        <v>1748.807</v>
      </c>
      <c r="BD18" s="46">
        <v>1669.35</v>
      </c>
      <c r="BE18" s="46">
        <v>1481.9480000000001</v>
      </c>
      <c r="BF18" s="46">
        <v>1279.4469999999999</v>
      </c>
      <c r="BG18" s="46">
        <v>1053.367</v>
      </c>
      <c r="BH18" s="46">
        <v>1036.0640000000001</v>
      </c>
      <c r="BI18" s="46">
        <v>988.59799999999996</v>
      </c>
      <c r="BJ18" s="46">
        <v>738.91099999999994</v>
      </c>
      <c r="BK18" s="46">
        <v>527.58799999999997</v>
      </c>
      <c r="BL18" s="46">
        <v>389.97300000000001</v>
      </c>
      <c r="BM18" s="46">
        <v>378.88900000000001</v>
      </c>
      <c r="BN18" s="46">
        <v>322.43599999999998</v>
      </c>
      <c r="BO18" s="46">
        <v>229.893</v>
      </c>
      <c r="BP18" s="46">
        <v>156.06100000000001</v>
      </c>
      <c r="BQ18" s="46">
        <v>99.683999999999997</v>
      </c>
      <c r="BR18" s="46">
        <v>107.39099999999999</v>
      </c>
      <c r="BS18" s="46">
        <v>12208.406999999997</v>
      </c>
      <c r="BT18" s="55">
        <v>878.16700000000003</v>
      </c>
      <c r="BU18" s="46">
        <v>833.779</v>
      </c>
      <c r="BV18" s="46">
        <v>737.63699999999994</v>
      </c>
      <c r="BW18" s="46">
        <v>636.79</v>
      </c>
      <c r="BX18" s="46">
        <v>515.22</v>
      </c>
      <c r="BY18" s="46">
        <v>514.04899999999998</v>
      </c>
      <c r="BZ18" s="46">
        <v>474.13499999999999</v>
      </c>
      <c r="CA18" s="46">
        <v>346.49299999999999</v>
      </c>
      <c r="CB18" s="46">
        <v>248.36199999999999</v>
      </c>
      <c r="CC18" s="46">
        <v>188.15700000000001</v>
      </c>
      <c r="CD18" s="46">
        <v>191.69499999999999</v>
      </c>
      <c r="CE18" s="46">
        <v>159.77500000000001</v>
      </c>
      <c r="CF18" s="46">
        <v>108.357</v>
      </c>
      <c r="CG18" s="46">
        <v>69.126000000000005</v>
      </c>
      <c r="CH18" s="46">
        <v>41.003999999999998</v>
      </c>
      <c r="CI18" s="46">
        <v>43.777000000000001</v>
      </c>
      <c r="CJ18" s="46">
        <v>5986.5230000000001</v>
      </c>
      <c r="CK18" s="55">
        <v>870.63900000000001</v>
      </c>
      <c r="CL18" s="46">
        <v>835.57100000000003</v>
      </c>
      <c r="CM18" s="46">
        <v>744.31299999999999</v>
      </c>
      <c r="CN18" s="46">
        <v>642.65599999999995</v>
      </c>
      <c r="CO18" s="46">
        <v>538.149</v>
      </c>
      <c r="CP18" s="46">
        <v>522.01400000000001</v>
      </c>
      <c r="CQ18" s="46">
        <v>514.46400000000006</v>
      </c>
      <c r="CR18" s="46">
        <v>392.41800000000001</v>
      </c>
      <c r="CS18" s="46">
        <v>279.226</v>
      </c>
      <c r="CT18" s="46">
        <v>201.816</v>
      </c>
      <c r="CU18" s="46">
        <v>187.19300000000001</v>
      </c>
      <c r="CV18" s="46">
        <v>162.661</v>
      </c>
      <c r="CW18" s="46">
        <v>121.536</v>
      </c>
      <c r="CX18" s="46">
        <v>86.933999999999997</v>
      </c>
      <c r="CY18" s="46">
        <v>58.68</v>
      </c>
      <c r="CZ18" s="46">
        <v>63.614000000000011</v>
      </c>
      <c r="DA18" s="46">
        <v>6221.8839999999991</v>
      </c>
      <c r="DB18" t="e">
        <f>COUNTIF(#REF!,'Migrant stock by age'!A18)</f>
        <v>#REF!</v>
      </c>
    </row>
    <row r="19" spans="1:106" hidden="1">
      <c r="A19" s="49" t="s">
        <v>41</v>
      </c>
      <c r="B19" s="145"/>
      <c r="C19" s="145"/>
      <c r="D19" s="55">
        <v>290</v>
      </c>
      <c r="E19" s="46">
        <v>339</v>
      </c>
      <c r="F19" s="46">
        <v>338</v>
      </c>
      <c r="G19" s="46">
        <v>347</v>
      </c>
      <c r="H19" s="46">
        <v>778</v>
      </c>
      <c r="I19" s="46">
        <v>1446</v>
      </c>
      <c r="J19" s="46">
        <v>1849</v>
      </c>
      <c r="K19" s="46">
        <v>1935</v>
      </c>
      <c r="L19" s="46">
        <v>1731</v>
      </c>
      <c r="M19" s="46">
        <v>1367</v>
      </c>
      <c r="N19" s="46">
        <v>989</v>
      </c>
      <c r="O19" s="46">
        <v>625</v>
      </c>
      <c r="P19" s="46">
        <v>363</v>
      </c>
      <c r="Q19" s="46">
        <v>217</v>
      </c>
      <c r="R19" s="46">
        <v>140</v>
      </c>
      <c r="S19" s="46">
        <v>172</v>
      </c>
      <c r="T19" s="46">
        <v>12926</v>
      </c>
      <c r="U19" s="55">
        <v>187</v>
      </c>
      <c r="V19" s="46">
        <v>216</v>
      </c>
      <c r="W19" s="46">
        <v>220</v>
      </c>
      <c r="X19" s="46">
        <v>234</v>
      </c>
      <c r="Y19" s="46">
        <v>550</v>
      </c>
      <c r="Z19" s="46">
        <v>1050</v>
      </c>
      <c r="AA19" s="46">
        <v>1307</v>
      </c>
      <c r="AB19" s="46">
        <v>1362</v>
      </c>
      <c r="AC19" s="46">
        <v>1209</v>
      </c>
      <c r="AD19" s="46">
        <v>965</v>
      </c>
      <c r="AE19" s="46">
        <v>691</v>
      </c>
      <c r="AF19" s="46">
        <v>436</v>
      </c>
      <c r="AG19" s="46">
        <v>252</v>
      </c>
      <c r="AH19" s="46">
        <v>157</v>
      </c>
      <c r="AI19" s="46">
        <v>99</v>
      </c>
      <c r="AJ19" s="46">
        <v>114</v>
      </c>
      <c r="AK19" s="46">
        <v>9049</v>
      </c>
      <c r="AL19" s="55">
        <v>103</v>
      </c>
      <c r="AM19" s="46">
        <v>123</v>
      </c>
      <c r="AN19" s="46">
        <v>118</v>
      </c>
      <c r="AO19" s="46">
        <v>113</v>
      </c>
      <c r="AP19" s="46">
        <v>228</v>
      </c>
      <c r="AQ19" s="46">
        <v>396</v>
      </c>
      <c r="AR19" s="46">
        <v>542</v>
      </c>
      <c r="AS19" s="46">
        <v>573</v>
      </c>
      <c r="AT19" s="46">
        <v>522</v>
      </c>
      <c r="AU19" s="46">
        <v>402</v>
      </c>
      <c r="AV19" s="46">
        <v>298</v>
      </c>
      <c r="AW19" s="46">
        <v>189</v>
      </c>
      <c r="AX19" s="46">
        <v>111</v>
      </c>
      <c r="AY19" s="46">
        <v>60</v>
      </c>
      <c r="AZ19" s="46">
        <v>41</v>
      </c>
      <c r="BA19" s="46">
        <v>58</v>
      </c>
      <c r="BB19" s="46">
        <v>3877</v>
      </c>
      <c r="BC19" s="55">
        <v>7.7539999999999996</v>
      </c>
      <c r="BD19" s="46">
        <v>7.218</v>
      </c>
      <c r="BE19" s="46">
        <v>6.0960000000000001</v>
      </c>
      <c r="BF19" s="46">
        <v>5.6340000000000003</v>
      </c>
      <c r="BG19" s="46">
        <v>6.149</v>
      </c>
      <c r="BH19" s="46">
        <v>6.742</v>
      </c>
      <c r="BI19" s="46">
        <v>7.4269999999999996</v>
      </c>
      <c r="BJ19" s="46">
        <v>7.6440000000000001</v>
      </c>
      <c r="BK19" s="46">
        <v>7.468</v>
      </c>
      <c r="BL19" s="46">
        <v>7.1580000000000004</v>
      </c>
      <c r="BM19" s="46">
        <v>6.8659999999999997</v>
      </c>
      <c r="BN19" s="46">
        <v>5.9829999999999997</v>
      </c>
      <c r="BO19" s="46">
        <v>4.4450000000000003</v>
      </c>
      <c r="BP19" s="46">
        <v>2.7829999999999999</v>
      </c>
      <c r="BQ19" s="46">
        <v>2.069</v>
      </c>
      <c r="BR19" s="46">
        <v>3.3010000000000002</v>
      </c>
      <c r="BS19" s="46">
        <v>94.737000000000009</v>
      </c>
      <c r="BT19" s="55">
        <v>3.9580000000000002</v>
      </c>
      <c r="BU19" s="46">
        <v>3.6469999999999998</v>
      </c>
      <c r="BV19" s="46">
        <v>3.0379999999999998</v>
      </c>
      <c r="BW19" s="46">
        <v>2.8319999999999999</v>
      </c>
      <c r="BX19" s="46">
        <v>3.1840000000000002</v>
      </c>
      <c r="BY19" s="46">
        <v>3.5249999999999999</v>
      </c>
      <c r="BZ19" s="46">
        <v>3.7749999999999999</v>
      </c>
      <c r="CA19" s="46">
        <v>3.762</v>
      </c>
      <c r="CB19" s="46">
        <v>3.6739999999999999</v>
      </c>
      <c r="CC19" s="46">
        <v>3.48</v>
      </c>
      <c r="CD19" s="46">
        <v>3.2650000000000001</v>
      </c>
      <c r="CE19" s="46">
        <v>2.8969999999999998</v>
      </c>
      <c r="CF19" s="46">
        <v>2.17</v>
      </c>
      <c r="CG19" s="46">
        <v>1.3420000000000001</v>
      </c>
      <c r="CH19" s="46">
        <v>0.94699999999999995</v>
      </c>
      <c r="CI19" s="46">
        <v>1.1879999999999999</v>
      </c>
      <c r="CJ19" s="46">
        <v>46.684000000000005</v>
      </c>
      <c r="CK19" s="55">
        <v>3.7949999999999999</v>
      </c>
      <c r="CL19" s="46">
        <v>3.569</v>
      </c>
      <c r="CM19" s="46">
        <v>3.0590000000000002</v>
      </c>
      <c r="CN19" s="46">
        <v>2.8029999999999999</v>
      </c>
      <c r="CO19" s="46">
        <v>2.9620000000000002</v>
      </c>
      <c r="CP19" s="46">
        <v>3.2130000000000001</v>
      </c>
      <c r="CQ19" s="46">
        <v>3.65</v>
      </c>
      <c r="CR19" s="46">
        <v>3.8820000000000001</v>
      </c>
      <c r="CS19" s="46">
        <v>3.794</v>
      </c>
      <c r="CT19" s="46">
        <v>3.6789999999999998</v>
      </c>
      <c r="CU19" s="46">
        <v>3.6019999999999999</v>
      </c>
      <c r="CV19" s="46">
        <v>3.0870000000000002</v>
      </c>
      <c r="CW19" s="46">
        <v>2.274</v>
      </c>
      <c r="CX19" s="46">
        <v>1.4419999999999999</v>
      </c>
      <c r="CY19" s="46">
        <v>1.1220000000000001</v>
      </c>
      <c r="CZ19" s="46">
        <v>2.1179999999999999</v>
      </c>
      <c r="DA19" s="46">
        <v>48.051000000000002</v>
      </c>
      <c r="DB19" t="e">
        <f>COUNTIF(#REF!,'Migrant stock by age'!A19)</f>
        <v>#REF!</v>
      </c>
    </row>
    <row r="20" spans="1:106">
      <c r="A20" s="49" t="s">
        <v>29</v>
      </c>
      <c r="B20" s="141" t="s">
        <v>1030</v>
      </c>
      <c r="C20" s="141" t="s">
        <v>1029</v>
      </c>
      <c r="D20" s="55">
        <v>435</v>
      </c>
      <c r="E20" s="46">
        <v>440</v>
      </c>
      <c r="F20" s="46">
        <v>519</v>
      </c>
      <c r="G20" s="46">
        <v>732</v>
      </c>
      <c r="H20" s="46">
        <v>1042</v>
      </c>
      <c r="I20" s="46">
        <v>1298</v>
      </c>
      <c r="J20" s="46">
        <v>1369</v>
      </c>
      <c r="K20" s="46">
        <v>1324</v>
      </c>
      <c r="L20" s="46">
        <v>1238</v>
      </c>
      <c r="M20" s="46">
        <v>1112</v>
      </c>
      <c r="N20" s="46">
        <v>921</v>
      </c>
      <c r="O20" s="46">
        <v>716</v>
      </c>
      <c r="P20" s="46">
        <v>530</v>
      </c>
      <c r="Q20" s="46">
        <v>377</v>
      </c>
      <c r="R20" s="46">
        <v>256</v>
      </c>
      <c r="S20" s="46">
        <v>246</v>
      </c>
      <c r="T20" s="46">
        <v>12555</v>
      </c>
      <c r="U20" s="55">
        <v>198</v>
      </c>
      <c r="V20" s="46">
        <v>198</v>
      </c>
      <c r="W20" s="46">
        <v>233</v>
      </c>
      <c r="X20" s="46">
        <v>329</v>
      </c>
      <c r="Y20" s="46">
        <v>477</v>
      </c>
      <c r="Z20" s="46">
        <v>609</v>
      </c>
      <c r="AA20" s="46">
        <v>648</v>
      </c>
      <c r="AB20" s="46">
        <v>633</v>
      </c>
      <c r="AC20" s="46">
        <v>599</v>
      </c>
      <c r="AD20" s="46">
        <v>556</v>
      </c>
      <c r="AE20" s="46">
        <v>472</v>
      </c>
      <c r="AF20" s="46">
        <v>374</v>
      </c>
      <c r="AG20" s="46">
        <v>293</v>
      </c>
      <c r="AH20" s="46">
        <v>197</v>
      </c>
      <c r="AI20" s="46">
        <v>134</v>
      </c>
      <c r="AJ20" s="46">
        <v>121</v>
      </c>
      <c r="AK20" s="46">
        <v>6071</v>
      </c>
      <c r="AL20" s="55">
        <v>237</v>
      </c>
      <c r="AM20" s="46">
        <v>242</v>
      </c>
      <c r="AN20" s="46">
        <v>286</v>
      </c>
      <c r="AO20" s="46">
        <v>403</v>
      </c>
      <c r="AP20" s="46">
        <v>565</v>
      </c>
      <c r="AQ20" s="46">
        <v>689</v>
      </c>
      <c r="AR20" s="46">
        <v>721</v>
      </c>
      <c r="AS20" s="46">
        <v>691</v>
      </c>
      <c r="AT20" s="46">
        <v>639</v>
      </c>
      <c r="AU20" s="46">
        <v>556</v>
      </c>
      <c r="AV20" s="46">
        <v>449</v>
      </c>
      <c r="AW20" s="46">
        <v>342</v>
      </c>
      <c r="AX20" s="46">
        <v>237</v>
      </c>
      <c r="AY20" s="46">
        <v>180</v>
      </c>
      <c r="AZ20" s="46">
        <v>122</v>
      </c>
      <c r="BA20" s="46">
        <v>125</v>
      </c>
      <c r="BB20" s="46">
        <v>6484</v>
      </c>
      <c r="BC20" s="55">
        <v>120.533</v>
      </c>
      <c r="BD20" s="46">
        <v>107.98</v>
      </c>
      <c r="BE20" s="46">
        <v>95.207999999999998</v>
      </c>
      <c r="BF20" s="46">
        <v>84.367999999999995</v>
      </c>
      <c r="BG20" s="46">
        <v>75.474000000000004</v>
      </c>
      <c r="BH20" s="46">
        <v>67.873000000000005</v>
      </c>
      <c r="BI20" s="46">
        <v>58.906999999999996</v>
      </c>
      <c r="BJ20" s="46">
        <v>47.790999999999997</v>
      </c>
      <c r="BK20" s="46">
        <v>38.21</v>
      </c>
      <c r="BL20" s="46">
        <v>31.349</v>
      </c>
      <c r="BM20" s="46">
        <v>25.844000000000001</v>
      </c>
      <c r="BN20" s="46">
        <v>20.756</v>
      </c>
      <c r="BO20" s="46">
        <v>15.504</v>
      </c>
      <c r="BP20" s="46">
        <v>10.087999999999999</v>
      </c>
      <c r="BQ20" s="46">
        <v>6.6159999999999997</v>
      </c>
      <c r="BR20" s="46">
        <v>7.4110000000000005</v>
      </c>
      <c r="BS20" s="46">
        <v>813.91200000000003</v>
      </c>
      <c r="BT20" s="55">
        <v>61.405999999999999</v>
      </c>
      <c r="BU20" s="46">
        <v>54.957000000000001</v>
      </c>
      <c r="BV20" s="46">
        <v>48.408000000000001</v>
      </c>
      <c r="BW20" s="46">
        <v>42.871000000000002</v>
      </c>
      <c r="BX20" s="46">
        <v>38.314</v>
      </c>
      <c r="BY20" s="46">
        <v>34.387</v>
      </c>
      <c r="BZ20" s="46">
        <v>29.774000000000001</v>
      </c>
      <c r="CA20" s="46">
        <v>24.082000000000001</v>
      </c>
      <c r="CB20" s="46">
        <v>19.184999999999999</v>
      </c>
      <c r="CC20" s="46">
        <v>15.678000000000001</v>
      </c>
      <c r="CD20" s="46">
        <v>12.840999999999999</v>
      </c>
      <c r="CE20" s="46">
        <v>10.183999999999999</v>
      </c>
      <c r="CF20" s="46">
        <v>7.4720000000000004</v>
      </c>
      <c r="CG20" s="46">
        <v>4.7939999999999996</v>
      </c>
      <c r="CH20" s="46">
        <v>3.0369999999999999</v>
      </c>
      <c r="CI20" s="46">
        <v>3.1430000000000002</v>
      </c>
      <c r="CJ20" s="46">
        <v>410.53299999999996</v>
      </c>
      <c r="CK20" s="55">
        <v>59.127000000000002</v>
      </c>
      <c r="CL20" s="46">
        <v>53.023000000000003</v>
      </c>
      <c r="CM20" s="46">
        <v>46.8</v>
      </c>
      <c r="CN20" s="46">
        <v>41.497999999999998</v>
      </c>
      <c r="CO20" s="46">
        <v>37.161000000000001</v>
      </c>
      <c r="CP20" s="46">
        <v>33.485999999999997</v>
      </c>
      <c r="CQ20" s="46">
        <v>29.132000000000001</v>
      </c>
      <c r="CR20" s="46">
        <v>23.707999999999998</v>
      </c>
      <c r="CS20" s="46">
        <v>19.026</v>
      </c>
      <c r="CT20" s="46">
        <v>15.670999999999999</v>
      </c>
      <c r="CU20" s="46">
        <v>13.003</v>
      </c>
      <c r="CV20" s="46">
        <v>10.571999999999999</v>
      </c>
      <c r="CW20" s="46">
        <v>8.0329999999999995</v>
      </c>
      <c r="CX20" s="46">
        <v>5.2930000000000001</v>
      </c>
      <c r="CY20" s="46">
        <v>3.5779999999999998</v>
      </c>
      <c r="CZ20" s="46">
        <v>4.2670000000000003</v>
      </c>
      <c r="DA20" s="46">
        <v>403.37799999999993</v>
      </c>
      <c r="DB20" t="e">
        <f>COUNTIF(#REF!,'Migrant stock by age'!A7)</f>
        <v>#REF!</v>
      </c>
    </row>
    <row r="21" spans="1:106" hidden="1">
      <c r="A21" s="49" t="s">
        <v>42</v>
      </c>
      <c r="B21" s="145"/>
      <c r="C21" s="141"/>
      <c r="D21" s="55">
        <v>67225</v>
      </c>
      <c r="E21" s="46">
        <v>64133</v>
      </c>
      <c r="F21" s="46">
        <v>66910</v>
      </c>
      <c r="G21" s="46">
        <v>70825</v>
      </c>
      <c r="H21" s="46">
        <v>79211</v>
      </c>
      <c r="I21" s="46">
        <v>85400</v>
      </c>
      <c r="J21" s="46">
        <v>83107</v>
      </c>
      <c r="K21" s="46">
        <v>74236</v>
      </c>
      <c r="L21" s="46">
        <v>63597</v>
      </c>
      <c r="M21" s="46">
        <v>53375</v>
      </c>
      <c r="N21" s="46">
        <v>42106</v>
      </c>
      <c r="O21" s="46">
        <v>33943</v>
      </c>
      <c r="P21" s="46">
        <v>25848</v>
      </c>
      <c r="Q21" s="46">
        <v>16231</v>
      </c>
      <c r="R21" s="46">
        <v>9333</v>
      </c>
      <c r="S21" s="46">
        <v>9759</v>
      </c>
      <c r="T21" s="46">
        <v>845239</v>
      </c>
      <c r="U21" s="55">
        <v>29755</v>
      </c>
      <c r="V21" s="46">
        <v>28073</v>
      </c>
      <c r="W21" s="46">
        <v>33464</v>
      </c>
      <c r="X21" s="46">
        <v>37603</v>
      </c>
      <c r="Y21" s="46">
        <v>41986</v>
      </c>
      <c r="Z21" s="46">
        <v>45186</v>
      </c>
      <c r="AA21" s="46">
        <v>43887</v>
      </c>
      <c r="AB21" s="46">
        <v>39100</v>
      </c>
      <c r="AC21" s="46">
        <v>33364</v>
      </c>
      <c r="AD21" s="46">
        <v>27856</v>
      </c>
      <c r="AE21" s="46">
        <v>21829</v>
      </c>
      <c r="AF21" s="46">
        <v>17671</v>
      </c>
      <c r="AG21" s="46">
        <v>13595</v>
      </c>
      <c r="AH21" s="46">
        <v>8863</v>
      </c>
      <c r="AI21" s="46">
        <v>4636</v>
      </c>
      <c r="AJ21" s="46">
        <v>4652</v>
      </c>
      <c r="AK21" s="46">
        <v>431520</v>
      </c>
      <c r="AL21" s="55">
        <v>37470</v>
      </c>
      <c r="AM21" s="46">
        <v>36060</v>
      </c>
      <c r="AN21" s="46">
        <v>33446</v>
      </c>
      <c r="AO21" s="46">
        <v>33222</v>
      </c>
      <c r="AP21" s="46">
        <v>37225</v>
      </c>
      <c r="AQ21" s="46">
        <v>40214</v>
      </c>
      <c r="AR21" s="46">
        <v>39220</v>
      </c>
      <c r="AS21" s="46">
        <v>35136</v>
      </c>
      <c r="AT21" s="46">
        <v>30233</v>
      </c>
      <c r="AU21" s="46">
        <v>25519</v>
      </c>
      <c r="AV21" s="46">
        <v>20277</v>
      </c>
      <c r="AW21" s="46">
        <v>16272</v>
      </c>
      <c r="AX21" s="46">
        <v>12253</v>
      </c>
      <c r="AY21" s="46">
        <v>7368</v>
      </c>
      <c r="AZ21" s="46">
        <v>4697</v>
      </c>
      <c r="BA21" s="46">
        <v>5107</v>
      </c>
      <c r="BB21" s="46">
        <v>413719</v>
      </c>
      <c r="BC21" s="55">
        <v>1966.2429999999999</v>
      </c>
      <c r="BD21" s="46">
        <v>1737.664</v>
      </c>
      <c r="BE21" s="46">
        <v>1536.8150000000001</v>
      </c>
      <c r="BF21" s="46">
        <v>1369.2760000000001</v>
      </c>
      <c r="BG21" s="46">
        <v>1190.5619999999999</v>
      </c>
      <c r="BH21" s="46">
        <v>998.04499999999996</v>
      </c>
      <c r="BI21" s="46">
        <v>805.35599999999999</v>
      </c>
      <c r="BJ21" s="46">
        <v>659.58</v>
      </c>
      <c r="BK21" s="46">
        <v>551.09400000000005</v>
      </c>
      <c r="BL21" s="46">
        <v>456.37299999999999</v>
      </c>
      <c r="BM21" s="46">
        <v>369.63499999999999</v>
      </c>
      <c r="BN21" s="46">
        <v>289.15699999999998</v>
      </c>
      <c r="BO21" s="46">
        <v>213.131</v>
      </c>
      <c r="BP21" s="46">
        <v>170.154</v>
      </c>
      <c r="BQ21" s="46">
        <v>129.50399999999999</v>
      </c>
      <c r="BR21" s="46">
        <v>133.125</v>
      </c>
      <c r="BS21" s="46">
        <v>12575.713999999998</v>
      </c>
      <c r="BT21" s="55">
        <v>997.51700000000005</v>
      </c>
      <c r="BU21" s="46">
        <v>880.15800000000002</v>
      </c>
      <c r="BV21" s="46">
        <v>777.08699999999999</v>
      </c>
      <c r="BW21" s="46">
        <v>690.83100000000002</v>
      </c>
      <c r="BX21" s="46">
        <v>598.78099999999995</v>
      </c>
      <c r="BY21" s="46">
        <v>500.16899999999998</v>
      </c>
      <c r="BZ21" s="46">
        <v>402.79500000000002</v>
      </c>
      <c r="CA21" s="46">
        <v>329.76499999999999</v>
      </c>
      <c r="CB21" s="46">
        <v>274.94499999999999</v>
      </c>
      <c r="CC21" s="46">
        <v>226.18299999999999</v>
      </c>
      <c r="CD21" s="46">
        <v>181.227</v>
      </c>
      <c r="CE21" s="46">
        <v>139.89500000000001</v>
      </c>
      <c r="CF21" s="46">
        <v>101.33499999999999</v>
      </c>
      <c r="CG21" s="46">
        <v>80.385999999999996</v>
      </c>
      <c r="CH21" s="46">
        <v>60.680999999999997</v>
      </c>
      <c r="CI21" s="46">
        <v>59.264000000000003</v>
      </c>
      <c r="CJ21" s="46">
        <v>6301.0190000000011</v>
      </c>
      <c r="CK21" s="55">
        <v>968.72500000000002</v>
      </c>
      <c r="CL21" s="46">
        <v>857.50599999999997</v>
      </c>
      <c r="CM21" s="46">
        <v>759.726</v>
      </c>
      <c r="CN21" s="46">
        <v>678.44600000000003</v>
      </c>
      <c r="CO21" s="46">
        <v>591.78099999999995</v>
      </c>
      <c r="CP21" s="46">
        <v>497.87599999999998</v>
      </c>
      <c r="CQ21" s="46">
        <v>402.56099999999998</v>
      </c>
      <c r="CR21" s="46">
        <v>329.815</v>
      </c>
      <c r="CS21" s="46">
        <v>276.14999999999998</v>
      </c>
      <c r="CT21" s="46">
        <v>230.19</v>
      </c>
      <c r="CU21" s="46">
        <v>188.40700000000001</v>
      </c>
      <c r="CV21" s="46">
        <v>149.262</v>
      </c>
      <c r="CW21" s="46">
        <v>111.797</v>
      </c>
      <c r="CX21" s="46">
        <v>89.77</v>
      </c>
      <c r="CY21" s="46">
        <v>68.822999999999993</v>
      </c>
      <c r="CZ21" s="46">
        <v>73.861999999999995</v>
      </c>
      <c r="DA21" s="46">
        <v>6274.6969999999983</v>
      </c>
      <c r="DB21" t="e">
        <f>COUNTIF(#REF!,'Migrant stock by age'!A21)</f>
        <v>#REF!</v>
      </c>
    </row>
    <row r="22" spans="1:106" hidden="1">
      <c r="A22" s="49" t="s">
        <v>43</v>
      </c>
      <c r="B22" s="145"/>
      <c r="C22" s="141"/>
      <c r="D22" s="55">
        <v>134587</v>
      </c>
      <c r="E22" s="46">
        <v>128209</v>
      </c>
      <c r="F22" s="46">
        <v>118329</v>
      </c>
      <c r="G22" s="46">
        <v>124204</v>
      </c>
      <c r="H22" s="46">
        <v>150884</v>
      </c>
      <c r="I22" s="46">
        <v>173274</v>
      </c>
      <c r="J22" s="46">
        <v>165837</v>
      </c>
      <c r="K22" s="46">
        <v>145454</v>
      </c>
      <c r="L22" s="46">
        <v>124956</v>
      </c>
      <c r="M22" s="46">
        <v>106090</v>
      </c>
      <c r="N22" s="46">
        <v>89664</v>
      </c>
      <c r="O22" s="46">
        <v>76045</v>
      </c>
      <c r="P22" s="46">
        <v>61595</v>
      </c>
      <c r="Q22" s="46">
        <v>44381</v>
      </c>
      <c r="R22" s="46">
        <v>24378</v>
      </c>
      <c r="S22" s="46">
        <v>24233</v>
      </c>
      <c r="T22" s="46">
        <v>1692120</v>
      </c>
      <c r="U22" s="55">
        <v>63613</v>
      </c>
      <c r="V22" s="46">
        <v>59338</v>
      </c>
      <c r="W22" s="46">
        <v>53540</v>
      </c>
      <c r="X22" s="46">
        <v>54378</v>
      </c>
      <c r="Y22" s="46">
        <v>64066</v>
      </c>
      <c r="Z22" s="46">
        <v>73226</v>
      </c>
      <c r="AA22" s="46">
        <v>72413</v>
      </c>
      <c r="AB22" s="46">
        <v>67338</v>
      </c>
      <c r="AC22" s="46">
        <v>61509</v>
      </c>
      <c r="AD22" s="46">
        <v>54762</v>
      </c>
      <c r="AE22" s="46">
        <v>47697</v>
      </c>
      <c r="AF22" s="46">
        <v>41204</v>
      </c>
      <c r="AG22" s="46">
        <v>33027</v>
      </c>
      <c r="AH22" s="46">
        <v>23260</v>
      </c>
      <c r="AI22" s="46">
        <v>12278</v>
      </c>
      <c r="AJ22" s="46">
        <v>12202</v>
      </c>
      <c r="AK22" s="46">
        <v>793851</v>
      </c>
      <c r="AL22" s="55">
        <v>70974</v>
      </c>
      <c r="AM22" s="46">
        <v>68871</v>
      </c>
      <c r="AN22" s="46">
        <v>64789</v>
      </c>
      <c r="AO22" s="46">
        <v>69826</v>
      </c>
      <c r="AP22" s="46">
        <v>86818</v>
      </c>
      <c r="AQ22" s="46">
        <v>100048</v>
      </c>
      <c r="AR22" s="46">
        <v>93424</v>
      </c>
      <c r="AS22" s="46">
        <v>78116</v>
      </c>
      <c r="AT22" s="46">
        <v>63447</v>
      </c>
      <c r="AU22" s="46">
        <v>51328</v>
      </c>
      <c r="AV22" s="46">
        <v>41967</v>
      </c>
      <c r="AW22" s="46">
        <v>34841</v>
      </c>
      <c r="AX22" s="46">
        <v>28568</v>
      </c>
      <c r="AY22" s="46">
        <v>21121</v>
      </c>
      <c r="AZ22" s="46">
        <v>12100</v>
      </c>
      <c r="BA22" s="46">
        <v>12031</v>
      </c>
      <c r="BB22" s="46">
        <v>898269</v>
      </c>
      <c r="BC22" s="55">
        <v>7881.6189999999997</v>
      </c>
      <c r="BD22" s="46">
        <v>6780.7690000000002</v>
      </c>
      <c r="BE22" s="46">
        <v>5788.0780000000004</v>
      </c>
      <c r="BF22" s="46">
        <v>4817.5460000000003</v>
      </c>
      <c r="BG22" s="46">
        <v>3964.7330000000002</v>
      </c>
      <c r="BH22" s="46">
        <v>3217.6579999999999</v>
      </c>
      <c r="BI22" s="46">
        <v>2588.6120000000001</v>
      </c>
      <c r="BJ22" s="46">
        <v>2075.38</v>
      </c>
      <c r="BK22" s="46">
        <v>1618.3620000000001</v>
      </c>
      <c r="BL22" s="46">
        <v>1206.0940000000001</v>
      </c>
      <c r="BM22" s="46">
        <v>864.01700000000005</v>
      </c>
      <c r="BN22" s="46">
        <v>635.20399999999995</v>
      </c>
      <c r="BO22" s="46">
        <v>495.505</v>
      </c>
      <c r="BP22" s="46">
        <v>370.91699999999997</v>
      </c>
      <c r="BQ22" s="46">
        <v>261.41899999999998</v>
      </c>
      <c r="BR22" s="46">
        <v>297.04499999999996</v>
      </c>
      <c r="BS22" s="46">
        <v>42862.957999999991</v>
      </c>
      <c r="BT22" s="55">
        <v>3976.5349999999999</v>
      </c>
      <c r="BU22" s="46">
        <v>3418.2429999999999</v>
      </c>
      <c r="BV22" s="46">
        <v>2912.6570000000002</v>
      </c>
      <c r="BW22" s="46">
        <v>2417.6529999999998</v>
      </c>
      <c r="BX22" s="46">
        <v>1983.471</v>
      </c>
      <c r="BY22" s="46">
        <v>1605.0550000000001</v>
      </c>
      <c r="BZ22" s="46">
        <v>1288.0509999999999</v>
      </c>
      <c r="CA22" s="46">
        <v>1030.374</v>
      </c>
      <c r="CB22" s="46">
        <v>802.03599999999994</v>
      </c>
      <c r="CC22" s="46">
        <v>590.91600000000005</v>
      </c>
      <c r="CD22" s="46">
        <v>406.98399999999998</v>
      </c>
      <c r="CE22" s="46">
        <v>283.06900000000002</v>
      </c>
      <c r="CF22" s="46">
        <v>212.28</v>
      </c>
      <c r="CG22" s="46">
        <v>157.53200000000001</v>
      </c>
      <c r="CH22" s="46">
        <v>111.749</v>
      </c>
      <c r="CI22" s="46">
        <v>124.23600000000002</v>
      </c>
      <c r="CJ22" s="46">
        <v>21320.841</v>
      </c>
      <c r="CK22" s="55">
        <v>3905.08</v>
      </c>
      <c r="CL22" s="46">
        <v>3362.5210000000002</v>
      </c>
      <c r="CM22" s="46">
        <v>2875.4169999999999</v>
      </c>
      <c r="CN22" s="46">
        <v>2399.8910000000001</v>
      </c>
      <c r="CO22" s="46">
        <v>1981.2619999999999</v>
      </c>
      <c r="CP22" s="46">
        <v>1612.6020000000001</v>
      </c>
      <c r="CQ22" s="46">
        <v>1300.5609999999999</v>
      </c>
      <c r="CR22" s="46">
        <v>1045.0070000000001</v>
      </c>
      <c r="CS22" s="46">
        <v>816.327</v>
      </c>
      <c r="CT22" s="46">
        <v>615.178</v>
      </c>
      <c r="CU22" s="46">
        <v>457.03399999999999</v>
      </c>
      <c r="CV22" s="46">
        <v>352.13900000000001</v>
      </c>
      <c r="CW22" s="46">
        <v>283.22899999999998</v>
      </c>
      <c r="CX22" s="46">
        <v>213.387</v>
      </c>
      <c r="CY22" s="46">
        <v>149.67099999999999</v>
      </c>
      <c r="CZ22" s="46">
        <v>172.80799999999999</v>
      </c>
      <c r="DA22" s="46">
        <v>21542.114000000001</v>
      </c>
      <c r="DB22" t="e">
        <f>COUNTIF(#REF!,'Migrant stock by age'!A22)</f>
        <v>#REF!</v>
      </c>
    </row>
    <row r="23" spans="1:106" hidden="1">
      <c r="A23" s="49" t="s">
        <v>44</v>
      </c>
      <c r="B23" s="145"/>
      <c r="C23" s="141"/>
      <c r="D23" s="55">
        <v>33585</v>
      </c>
      <c r="E23" s="46">
        <v>28676</v>
      </c>
      <c r="F23" s="46">
        <v>24540</v>
      </c>
      <c r="G23" s="46">
        <v>28115</v>
      </c>
      <c r="H23" s="46">
        <v>39330</v>
      </c>
      <c r="I23" s="46">
        <v>48893</v>
      </c>
      <c r="J23" s="46">
        <v>49958</v>
      </c>
      <c r="K23" s="46">
        <v>45980</v>
      </c>
      <c r="L23" s="46">
        <v>41693</v>
      </c>
      <c r="M23" s="46">
        <v>37896</v>
      </c>
      <c r="N23" s="46">
        <v>32014</v>
      </c>
      <c r="O23" s="46">
        <v>25273</v>
      </c>
      <c r="P23" s="46">
        <v>18918</v>
      </c>
      <c r="Q23" s="46">
        <v>13917</v>
      </c>
      <c r="R23" s="46">
        <v>10519</v>
      </c>
      <c r="S23" s="46">
        <v>13267</v>
      </c>
      <c r="T23" s="46">
        <v>492574</v>
      </c>
      <c r="U23" s="55">
        <v>18631</v>
      </c>
      <c r="V23" s="46">
        <v>15768</v>
      </c>
      <c r="W23" s="46">
        <v>13372</v>
      </c>
      <c r="X23" s="46">
        <v>13922</v>
      </c>
      <c r="Y23" s="46">
        <v>19475</v>
      </c>
      <c r="Z23" s="46">
        <v>25557</v>
      </c>
      <c r="AA23" s="46">
        <v>26113</v>
      </c>
      <c r="AB23" s="46">
        <v>20657</v>
      </c>
      <c r="AC23" s="46">
        <v>18732</v>
      </c>
      <c r="AD23" s="46">
        <v>17026</v>
      </c>
      <c r="AE23" s="46">
        <v>14383</v>
      </c>
      <c r="AF23" s="46">
        <v>11355</v>
      </c>
      <c r="AG23" s="46">
        <v>10510</v>
      </c>
      <c r="AH23" s="46">
        <v>7531</v>
      </c>
      <c r="AI23" s="46">
        <v>5692</v>
      </c>
      <c r="AJ23" s="46">
        <v>7173</v>
      </c>
      <c r="AK23" s="46">
        <v>245897</v>
      </c>
      <c r="AL23" s="55">
        <v>14954</v>
      </c>
      <c r="AM23" s="46">
        <v>12908</v>
      </c>
      <c r="AN23" s="46">
        <v>11168</v>
      </c>
      <c r="AO23" s="46">
        <v>14193</v>
      </c>
      <c r="AP23" s="46">
        <v>19855</v>
      </c>
      <c r="AQ23" s="46">
        <v>23336</v>
      </c>
      <c r="AR23" s="46">
        <v>23845</v>
      </c>
      <c r="AS23" s="46">
        <v>25323</v>
      </c>
      <c r="AT23" s="46">
        <v>22961</v>
      </c>
      <c r="AU23" s="46">
        <v>20870</v>
      </c>
      <c r="AV23" s="46">
        <v>17631</v>
      </c>
      <c r="AW23" s="46">
        <v>13918</v>
      </c>
      <c r="AX23" s="46">
        <v>8408</v>
      </c>
      <c r="AY23" s="46">
        <v>6386</v>
      </c>
      <c r="AZ23" s="46">
        <v>4827</v>
      </c>
      <c r="BA23" s="46">
        <v>6094</v>
      </c>
      <c r="BB23" s="46">
        <v>246677</v>
      </c>
      <c r="BC23" s="55">
        <v>9862.402</v>
      </c>
      <c r="BD23" s="46">
        <v>8563.2980000000007</v>
      </c>
      <c r="BE23" s="46">
        <v>7311.9669999999996</v>
      </c>
      <c r="BF23" s="46">
        <v>6064.6959999999999</v>
      </c>
      <c r="BG23" s="46">
        <v>5064.8100000000004</v>
      </c>
      <c r="BH23" s="46">
        <v>4283.0129999999999</v>
      </c>
      <c r="BI23" s="46">
        <v>3609.1990000000001</v>
      </c>
      <c r="BJ23" s="46">
        <v>3012.76</v>
      </c>
      <c r="BK23" s="46">
        <v>2418.2350000000001</v>
      </c>
      <c r="BL23" s="46">
        <v>1872.5509999999999</v>
      </c>
      <c r="BM23" s="46">
        <v>1441.117</v>
      </c>
      <c r="BN23" s="46">
        <v>1139.6179999999999</v>
      </c>
      <c r="BO23" s="46">
        <v>884.96799999999996</v>
      </c>
      <c r="BP23" s="46">
        <v>690.95699999999999</v>
      </c>
      <c r="BQ23" s="46">
        <v>502.12900000000002</v>
      </c>
      <c r="BR23" s="46">
        <v>588.29899999999998</v>
      </c>
      <c r="BS23" s="46">
        <v>57310.019000000008</v>
      </c>
      <c r="BT23" s="55">
        <v>4974.12</v>
      </c>
      <c r="BU23" s="46">
        <v>4330.1189999999997</v>
      </c>
      <c r="BV23" s="46">
        <v>3646.5219999999999</v>
      </c>
      <c r="BW23" s="46">
        <v>3032.6660000000002</v>
      </c>
      <c r="BX23" s="46">
        <v>2511.4749999999999</v>
      </c>
      <c r="BY23" s="46">
        <v>2079.5970000000002</v>
      </c>
      <c r="BZ23" s="46">
        <v>1747.4290000000001</v>
      </c>
      <c r="CA23" s="46">
        <v>1467.9259999999999</v>
      </c>
      <c r="CB23" s="46">
        <v>1191.963</v>
      </c>
      <c r="CC23" s="46">
        <v>924.10799999999995</v>
      </c>
      <c r="CD23" s="46">
        <v>697.71299999999997</v>
      </c>
      <c r="CE23" s="46">
        <v>540.55499999999995</v>
      </c>
      <c r="CF23" s="46">
        <v>402.49900000000002</v>
      </c>
      <c r="CG23" s="46">
        <v>308.80700000000002</v>
      </c>
      <c r="CH23" s="46">
        <v>220.446</v>
      </c>
      <c r="CI23" s="46">
        <v>266.024</v>
      </c>
      <c r="CJ23" s="46">
        <v>28341.969000000001</v>
      </c>
      <c r="CK23" s="55">
        <v>4888.3029999999999</v>
      </c>
      <c r="CL23" s="46">
        <v>4233.2020000000002</v>
      </c>
      <c r="CM23" s="46">
        <v>3665.451</v>
      </c>
      <c r="CN23" s="46">
        <v>3032.0369999999998</v>
      </c>
      <c r="CO23" s="46">
        <v>2553.3359999999998</v>
      </c>
      <c r="CP23" s="46">
        <v>2203.4070000000002</v>
      </c>
      <c r="CQ23" s="46">
        <v>1861.761</v>
      </c>
      <c r="CR23" s="46">
        <v>1544.828</v>
      </c>
      <c r="CS23" s="46">
        <v>1226.271</v>
      </c>
      <c r="CT23" s="46">
        <v>948.44100000000003</v>
      </c>
      <c r="CU23" s="46">
        <v>743.399</v>
      </c>
      <c r="CV23" s="46">
        <v>599.05899999999997</v>
      </c>
      <c r="CW23" s="46">
        <v>482.46</v>
      </c>
      <c r="CX23" s="46">
        <v>382.14299999999997</v>
      </c>
      <c r="CY23" s="46">
        <v>281.678</v>
      </c>
      <c r="CZ23" s="46">
        <v>322.27100000000002</v>
      </c>
      <c r="DA23" s="46">
        <v>28968.047000000002</v>
      </c>
      <c r="DB23" t="e">
        <f>COUNTIF(#REF!,'Migrant stock by age'!A23)</f>
        <v>#REF!</v>
      </c>
    </row>
    <row r="24" spans="1:106" hidden="1">
      <c r="A24" s="49" t="s">
        <v>45</v>
      </c>
      <c r="B24" s="145"/>
      <c r="C24" s="141"/>
      <c r="D24" s="55">
        <v>7366</v>
      </c>
      <c r="E24" s="46">
        <v>6818</v>
      </c>
      <c r="F24" s="46">
        <v>7714</v>
      </c>
      <c r="G24" s="46">
        <v>10981</v>
      </c>
      <c r="H24" s="46">
        <v>14825</v>
      </c>
      <c r="I24" s="46">
        <v>17235</v>
      </c>
      <c r="J24" s="46">
        <v>17312</v>
      </c>
      <c r="K24" s="46">
        <v>15768</v>
      </c>
      <c r="L24" s="46">
        <v>13681</v>
      </c>
      <c r="M24" s="46">
        <v>11607</v>
      </c>
      <c r="N24" s="46">
        <v>9406</v>
      </c>
      <c r="O24" s="46">
        <v>7515</v>
      </c>
      <c r="P24" s="46">
        <v>6028</v>
      </c>
      <c r="Q24" s="46">
        <v>4537</v>
      </c>
      <c r="R24" s="46">
        <v>3202</v>
      </c>
      <c r="S24" s="46">
        <v>2987</v>
      </c>
      <c r="T24" s="46">
        <v>156982</v>
      </c>
      <c r="U24" s="55">
        <v>3567</v>
      </c>
      <c r="V24" s="46">
        <v>3268</v>
      </c>
      <c r="W24" s="46">
        <v>3660</v>
      </c>
      <c r="X24" s="46">
        <v>5189</v>
      </c>
      <c r="Y24" s="46">
        <v>7127</v>
      </c>
      <c r="Z24" s="46">
        <v>8555</v>
      </c>
      <c r="AA24" s="46">
        <v>8790</v>
      </c>
      <c r="AB24" s="46">
        <v>8064</v>
      </c>
      <c r="AC24" s="46">
        <v>7020</v>
      </c>
      <c r="AD24" s="46">
        <v>5986</v>
      </c>
      <c r="AE24" s="46">
        <v>4870</v>
      </c>
      <c r="AF24" s="46">
        <v>3962</v>
      </c>
      <c r="AG24" s="46">
        <v>3236</v>
      </c>
      <c r="AH24" s="46">
        <v>2494</v>
      </c>
      <c r="AI24" s="46">
        <v>1836</v>
      </c>
      <c r="AJ24" s="46">
        <v>1707</v>
      </c>
      <c r="AK24" s="46">
        <v>79331</v>
      </c>
      <c r="AL24" s="55">
        <v>3799</v>
      </c>
      <c r="AM24" s="46">
        <v>3550</v>
      </c>
      <c r="AN24" s="46">
        <v>4054</v>
      </c>
      <c r="AO24" s="46">
        <v>5792</v>
      </c>
      <c r="AP24" s="46">
        <v>7698</v>
      </c>
      <c r="AQ24" s="46">
        <v>8680</v>
      </c>
      <c r="AR24" s="46">
        <v>8522</v>
      </c>
      <c r="AS24" s="46">
        <v>7704</v>
      </c>
      <c r="AT24" s="46">
        <v>6661</v>
      </c>
      <c r="AU24" s="46">
        <v>5621</v>
      </c>
      <c r="AV24" s="46">
        <v>4536</v>
      </c>
      <c r="AW24" s="46">
        <v>3553</v>
      </c>
      <c r="AX24" s="46">
        <v>2792</v>
      </c>
      <c r="AY24" s="46">
        <v>2043</v>
      </c>
      <c r="AZ24" s="46">
        <v>1366</v>
      </c>
      <c r="BA24" s="46">
        <v>1280</v>
      </c>
      <c r="BB24" s="46">
        <v>77651</v>
      </c>
      <c r="BC24" s="55">
        <v>2888.5239999999999</v>
      </c>
      <c r="BD24" s="46">
        <v>2522.1979999999999</v>
      </c>
      <c r="BE24" s="46">
        <v>2244.2579999999998</v>
      </c>
      <c r="BF24" s="46">
        <v>1937.08</v>
      </c>
      <c r="BG24" s="46">
        <v>1604.308</v>
      </c>
      <c r="BH24" s="46">
        <v>1333.3119999999999</v>
      </c>
      <c r="BI24" s="46">
        <v>1116.27</v>
      </c>
      <c r="BJ24" s="46">
        <v>922.20600000000002</v>
      </c>
      <c r="BK24" s="46">
        <v>723.16</v>
      </c>
      <c r="BL24" s="46">
        <v>523.24800000000005</v>
      </c>
      <c r="BM24" s="46">
        <v>374.18599999999998</v>
      </c>
      <c r="BN24" s="46">
        <v>274.92500000000001</v>
      </c>
      <c r="BO24" s="46">
        <v>206.566</v>
      </c>
      <c r="BP24" s="46">
        <v>160.07499999999999</v>
      </c>
      <c r="BQ24" s="46">
        <v>119.419</v>
      </c>
      <c r="BR24" s="46">
        <v>144.39499999999995</v>
      </c>
      <c r="BS24" s="46">
        <v>17094.13</v>
      </c>
      <c r="BT24" s="55">
        <v>1457.7429999999999</v>
      </c>
      <c r="BU24" s="46">
        <v>1270.1969999999999</v>
      </c>
      <c r="BV24" s="46">
        <v>1127.971</v>
      </c>
      <c r="BW24" s="46">
        <v>970.96400000000006</v>
      </c>
      <c r="BX24" s="46">
        <v>801.44100000000003</v>
      </c>
      <c r="BY24" s="46">
        <v>663.94500000000005</v>
      </c>
      <c r="BZ24" s="46">
        <v>554.27700000000004</v>
      </c>
      <c r="CA24" s="46">
        <v>456.28300000000002</v>
      </c>
      <c r="CB24" s="46">
        <v>355.69299999999998</v>
      </c>
      <c r="CC24" s="46">
        <v>254.327</v>
      </c>
      <c r="CD24" s="46">
        <v>176.67500000000001</v>
      </c>
      <c r="CE24" s="46">
        <v>123.959</v>
      </c>
      <c r="CF24" s="46">
        <v>89.141999999999996</v>
      </c>
      <c r="CG24" s="46">
        <v>68.581000000000003</v>
      </c>
      <c r="CH24" s="46">
        <v>51.225000000000001</v>
      </c>
      <c r="CI24" s="46">
        <v>59.802</v>
      </c>
      <c r="CJ24" s="46">
        <v>8482.2250000000004</v>
      </c>
      <c r="CK24" s="55">
        <v>1430.7829999999999</v>
      </c>
      <c r="CL24" s="46">
        <v>1252.0050000000001</v>
      </c>
      <c r="CM24" s="46">
        <v>1116.288</v>
      </c>
      <c r="CN24" s="46">
        <v>966.11599999999999</v>
      </c>
      <c r="CO24" s="46">
        <v>802.86699999999996</v>
      </c>
      <c r="CP24" s="46">
        <v>669.36699999999996</v>
      </c>
      <c r="CQ24" s="46">
        <v>561.99400000000003</v>
      </c>
      <c r="CR24" s="46">
        <v>465.923</v>
      </c>
      <c r="CS24" s="46">
        <v>367.46800000000002</v>
      </c>
      <c r="CT24" s="46">
        <v>268.92</v>
      </c>
      <c r="CU24" s="46">
        <v>197.51</v>
      </c>
      <c r="CV24" s="46">
        <v>150.964</v>
      </c>
      <c r="CW24" s="46">
        <v>117.42400000000001</v>
      </c>
      <c r="CX24" s="46">
        <v>91.492999999999995</v>
      </c>
      <c r="CY24" s="46">
        <v>68.191999999999993</v>
      </c>
      <c r="CZ24" s="46">
        <v>84.588999999999999</v>
      </c>
      <c r="DA24" s="46">
        <v>8611.9030000000002</v>
      </c>
      <c r="DB24" t="e">
        <f>COUNTIF(#REF!,'Migrant stock by age'!A24)</f>
        <v>#REF!</v>
      </c>
    </row>
    <row r="25" spans="1:106" hidden="1">
      <c r="A25" s="49" t="s">
        <v>46</v>
      </c>
      <c r="B25" s="145"/>
      <c r="C25" s="141"/>
      <c r="D25" s="55">
        <v>12293</v>
      </c>
      <c r="E25" s="46">
        <v>12842</v>
      </c>
      <c r="F25" s="46">
        <v>15250</v>
      </c>
      <c r="G25" s="46">
        <v>21353</v>
      </c>
      <c r="H25" s="46">
        <v>30332</v>
      </c>
      <c r="I25" s="46">
        <v>38942</v>
      </c>
      <c r="J25" s="46">
        <v>42599</v>
      </c>
      <c r="K25" s="46">
        <v>42951</v>
      </c>
      <c r="L25" s="46">
        <v>41188</v>
      </c>
      <c r="M25" s="46">
        <v>37836</v>
      </c>
      <c r="N25" s="46">
        <v>31654</v>
      </c>
      <c r="O25" s="46">
        <v>25297</v>
      </c>
      <c r="P25" s="46">
        <v>19776</v>
      </c>
      <c r="Q25" s="46">
        <v>15469</v>
      </c>
      <c r="R25" s="46">
        <v>9713</v>
      </c>
      <c r="S25" s="46">
        <v>6371</v>
      </c>
      <c r="T25" s="46">
        <v>403866</v>
      </c>
      <c r="U25" s="55">
        <v>5810</v>
      </c>
      <c r="V25" s="46">
        <v>6085</v>
      </c>
      <c r="W25" s="46">
        <v>7252</v>
      </c>
      <c r="X25" s="46">
        <v>10526</v>
      </c>
      <c r="Y25" s="46">
        <v>15971</v>
      </c>
      <c r="Z25" s="46">
        <v>21994</v>
      </c>
      <c r="AA25" s="46">
        <v>25344</v>
      </c>
      <c r="AB25" s="46">
        <v>26511</v>
      </c>
      <c r="AC25" s="46">
        <v>25985</v>
      </c>
      <c r="AD25" s="46">
        <v>23918</v>
      </c>
      <c r="AE25" s="46">
        <v>19581</v>
      </c>
      <c r="AF25" s="46">
        <v>14873</v>
      </c>
      <c r="AG25" s="46">
        <v>10657</v>
      </c>
      <c r="AH25" s="46">
        <v>7540</v>
      </c>
      <c r="AI25" s="46">
        <v>4735</v>
      </c>
      <c r="AJ25" s="46">
        <v>3099</v>
      </c>
      <c r="AK25" s="46">
        <v>229881</v>
      </c>
      <c r="AL25" s="55">
        <v>6483</v>
      </c>
      <c r="AM25" s="46">
        <v>6757</v>
      </c>
      <c r="AN25" s="46">
        <v>7998</v>
      </c>
      <c r="AO25" s="46">
        <v>10827</v>
      </c>
      <c r="AP25" s="46">
        <v>14361</v>
      </c>
      <c r="AQ25" s="46">
        <v>16948</v>
      </c>
      <c r="AR25" s="46">
        <v>17255</v>
      </c>
      <c r="AS25" s="46">
        <v>16440</v>
      </c>
      <c r="AT25" s="46">
        <v>15203</v>
      </c>
      <c r="AU25" s="46">
        <v>13918</v>
      </c>
      <c r="AV25" s="46">
        <v>12073</v>
      </c>
      <c r="AW25" s="46">
        <v>10424</v>
      </c>
      <c r="AX25" s="46">
        <v>9119</v>
      </c>
      <c r="AY25" s="46">
        <v>7929</v>
      </c>
      <c r="AZ25" s="46">
        <v>4978</v>
      </c>
      <c r="BA25" s="46">
        <v>3272</v>
      </c>
      <c r="BB25" s="46">
        <v>173985</v>
      </c>
      <c r="BC25" s="55">
        <v>2548.6840000000002</v>
      </c>
      <c r="BD25" s="46">
        <v>2298.3090000000002</v>
      </c>
      <c r="BE25" s="46">
        <v>1964.135</v>
      </c>
      <c r="BF25" s="46">
        <v>1733.5540000000001</v>
      </c>
      <c r="BG25" s="46">
        <v>1600.7090000000001</v>
      </c>
      <c r="BH25" s="46">
        <v>1468.1659999999999</v>
      </c>
      <c r="BI25" s="46">
        <v>1303.2729999999999</v>
      </c>
      <c r="BJ25" s="46">
        <v>1042.212</v>
      </c>
      <c r="BK25" s="46">
        <v>730.50099999999998</v>
      </c>
      <c r="BL25" s="46">
        <v>492.21100000000001</v>
      </c>
      <c r="BM25" s="46">
        <v>361.08600000000001</v>
      </c>
      <c r="BN25" s="46">
        <v>285.92200000000003</v>
      </c>
      <c r="BO25" s="46">
        <v>234.684</v>
      </c>
      <c r="BP25" s="46">
        <v>164.84700000000001</v>
      </c>
      <c r="BQ25" s="46">
        <v>123.83499999999999</v>
      </c>
      <c r="BR25" s="46">
        <v>177.77600000000004</v>
      </c>
      <c r="BS25" s="46">
        <v>16529.903999999999</v>
      </c>
      <c r="BT25" s="55">
        <v>1280.258</v>
      </c>
      <c r="BU25" s="46">
        <v>1152.662</v>
      </c>
      <c r="BV25" s="46">
        <v>983.76700000000005</v>
      </c>
      <c r="BW25" s="46">
        <v>865.63699999999994</v>
      </c>
      <c r="BX25" s="46">
        <v>792.255</v>
      </c>
      <c r="BY25" s="46">
        <v>713.01499999999999</v>
      </c>
      <c r="BZ25" s="46">
        <v>620.48900000000003</v>
      </c>
      <c r="CA25" s="46">
        <v>493.02600000000001</v>
      </c>
      <c r="CB25" s="46">
        <v>348.03</v>
      </c>
      <c r="CC25" s="46">
        <v>231.48699999999999</v>
      </c>
      <c r="CD25" s="46">
        <v>161.095</v>
      </c>
      <c r="CE25" s="46">
        <v>120.60299999999999</v>
      </c>
      <c r="CF25" s="46">
        <v>95.873999999999995</v>
      </c>
      <c r="CG25" s="46">
        <v>67.450999999999993</v>
      </c>
      <c r="CH25" s="46">
        <v>51.88</v>
      </c>
      <c r="CI25" s="46">
        <v>73.509999999999977</v>
      </c>
      <c r="CJ25" s="46">
        <v>8051.0390000000007</v>
      </c>
      <c r="CK25" s="55">
        <v>1268.396</v>
      </c>
      <c r="CL25" s="46">
        <v>1145.6220000000001</v>
      </c>
      <c r="CM25" s="46">
        <v>980.346</v>
      </c>
      <c r="CN25" s="46">
        <v>867.9</v>
      </c>
      <c r="CO25" s="46">
        <v>808.44500000000005</v>
      </c>
      <c r="CP25" s="46">
        <v>755.154</v>
      </c>
      <c r="CQ25" s="46">
        <v>682.79200000000003</v>
      </c>
      <c r="CR25" s="46">
        <v>549.197</v>
      </c>
      <c r="CS25" s="46">
        <v>382.47500000000002</v>
      </c>
      <c r="CT25" s="46">
        <v>260.73099999999999</v>
      </c>
      <c r="CU25" s="46">
        <v>200.00299999999999</v>
      </c>
      <c r="CV25" s="46">
        <v>165.33199999999999</v>
      </c>
      <c r="CW25" s="46">
        <v>138.82499999999999</v>
      </c>
      <c r="CX25" s="46">
        <v>97.406999999999996</v>
      </c>
      <c r="CY25" s="46">
        <v>71.960999999999999</v>
      </c>
      <c r="CZ25" s="46">
        <v>104.27300000000001</v>
      </c>
      <c r="DA25" s="46">
        <v>8478.8589999999986</v>
      </c>
      <c r="DB25" t="e">
        <f>COUNTIF(#REF!,'Migrant stock by age'!A25)</f>
        <v>#REF!</v>
      </c>
    </row>
    <row r="26" spans="1:106" hidden="1">
      <c r="A26" s="48" t="s">
        <v>47</v>
      </c>
      <c r="B26" s="144"/>
      <c r="C26" s="141"/>
      <c r="D26" s="54">
        <v>382034</v>
      </c>
      <c r="E26" s="45">
        <v>321799</v>
      </c>
      <c r="F26" s="45">
        <v>262686</v>
      </c>
      <c r="G26" s="45">
        <v>240104</v>
      </c>
      <c r="H26" s="45">
        <v>286782</v>
      </c>
      <c r="I26" s="45">
        <v>343867</v>
      </c>
      <c r="J26" s="45">
        <v>339113</v>
      </c>
      <c r="K26" s="45">
        <v>300191</v>
      </c>
      <c r="L26" s="45">
        <v>260486</v>
      </c>
      <c r="M26" s="45">
        <v>219720</v>
      </c>
      <c r="N26" s="45">
        <v>176272</v>
      </c>
      <c r="O26" s="45">
        <v>136805</v>
      </c>
      <c r="P26" s="45">
        <v>102573</v>
      </c>
      <c r="Q26" s="45">
        <v>73313</v>
      </c>
      <c r="R26" s="45">
        <v>46200</v>
      </c>
      <c r="S26" s="45">
        <v>47752</v>
      </c>
      <c r="T26" s="45">
        <v>3539697</v>
      </c>
      <c r="U26" s="54">
        <v>181360</v>
      </c>
      <c r="V26" s="45">
        <v>149358</v>
      </c>
      <c r="W26" s="45">
        <v>130584</v>
      </c>
      <c r="X26" s="45">
        <v>115976</v>
      </c>
      <c r="Y26" s="45">
        <v>140757</v>
      </c>
      <c r="Z26" s="45">
        <v>181400</v>
      </c>
      <c r="AA26" s="45">
        <v>182394</v>
      </c>
      <c r="AB26" s="45">
        <v>160270</v>
      </c>
      <c r="AC26" s="45">
        <v>141541</v>
      </c>
      <c r="AD26" s="45">
        <v>120731</v>
      </c>
      <c r="AE26" s="45">
        <v>97058</v>
      </c>
      <c r="AF26" s="45">
        <v>74679</v>
      </c>
      <c r="AG26" s="45">
        <v>57335</v>
      </c>
      <c r="AH26" s="45">
        <v>40364</v>
      </c>
      <c r="AI26" s="45">
        <v>25482</v>
      </c>
      <c r="AJ26" s="45">
        <v>26032</v>
      </c>
      <c r="AK26" s="45">
        <v>1825321</v>
      </c>
      <c r="AL26" s="54">
        <v>200674</v>
      </c>
      <c r="AM26" s="45">
        <v>172441</v>
      </c>
      <c r="AN26" s="45">
        <v>132102</v>
      </c>
      <c r="AO26" s="45">
        <v>124128</v>
      </c>
      <c r="AP26" s="45">
        <v>146025</v>
      </c>
      <c r="AQ26" s="45">
        <v>162467</v>
      </c>
      <c r="AR26" s="45">
        <v>156719</v>
      </c>
      <c r="AS26" s="45">
        <v>139921</v>
      </c>
      <c r="AT26" s="45">
        <v>118945</v>
      </c>
      <c r="AU26" s="45">
        <v>98989</v>
      </c>
      <c r="AV26" s="45">
        <v>79214</v>
      </c>
      <c r="AW26" s="45">
        <v>62126</v>
      </c>
      <c r="AX26" s="45">
        <v>45238</v>
      </c>
      <c r="AY26" s="45">
        <v>32949</v>
      </c>
      <c r="AZ26" s="45">
        <v>20718</v>
      </c>
      <c r="BA26" s="45">
        <v>21720</v>
      </c>
      <c r="BB26" s="45">
        <v>1714376</v>
      </c>
      <c r="BC26" s="54">
        <v>28891.25</v>
      </c>
      <c r="BD26" s="45">
        <v>24758.048000000003</v>
      </c>
      <c r="BE26" s="45">
        <v>20761.814999999999</v>
      </c>
      <c r="BF26" s="45">
        <v>17150.313000000002</v>
      </c>
      <c r="BG26" s="45">
        <v>14326.064999999999</v>
      </c>
      <c r="BH26" s="45">
        <v>12091.683999999999</v>
      </c>
      <c r="BI26" s="45">
        <v>10094.006000000001</v>
      </c>
      <c r="BJ26" s="45">
        <v>8283.1649999999991</v>
      </c>
      <c r="BK26" s="45">
        <v>6685.773000000001</v>
      </c>
      <c r="BL26" s="45">
        <v>5348.5619999999999</v>
      </c>
      <c r="BM26" s="45">
        <v>4275.5899999999992</v>
      </c>
      <c r="BN26" s="45">
        <v>3388.703</v>
      </c>
      <c r="BO26" s="45">
        <v>2654.3669999999997</v>
      </c>
      <c r="BP26" s="45">
        <v>1959.375</v>
      </c>
      <c r="BQ26" s="45">
        <v>1350.365</v>
      </c>
      <c r="BR26" s="45">
        <v>1475.8040000000001</v>
      </c>
      <c r="BS26" s="45">
        <v>163494.88499999995</v>
      </c>
      <c r="BT26" s="54">
        <v>14570.560000000001</v>
      </c>
      <c r="BU26" s="45">
        <v>12443.568000000001</v>
      </c>
      <c r="BV26" s="45">
        <v>10409.440999999999</v>
      </c>
      <c r="BW26" s="45">
        <v>8580.398000000001</v>
      </c>
      <c r="BX26" s="45">
        <v>7156.8469999999998</v>
      </c>
      <c r="BY26" s="45">
        <v>6034.7269999999999</v>
      </c>
      <c r="BZ26" s="45">
        <v>5031.9750000000004</v>
      </c>
      <c r="CA26" s="45">
        <v>4123.7029999999995</v>
      </c>
      <c r="CB26" s="45">
        <v>3320.866</v>
      </c>
      <c r="CC26" s="45">
        <v>2642.5829999999996</v>
      </c>
      <c r="CD26" s="45">
        <v>2090.9769999999999</v>
      </c>
      <c r="CE26" s="45">
        <v>1634.692</v>
      </c>
      <c r="CF26" s="45">
        <v>1259.8379999999997</v>
      </c>
      <c r="CG26" s="45">
        <v>912.62599999999986</v>
      </c>
      <c r="CH26" s="45">
        <v>613.41699999999992</v>
      </c>
      <c r="CI26" s="45">
        <v>630.49000000000012</v>
      </c>
      <c r="CJ26" s="45">
        <v>81456.707999999999</v>
      </c>
      <c r="CK26" s="54">
        <v>14320.646000000001</v>
      </c>
      <c r="CL26" s="45">
        <v>12314.451000000001</v>
      </c>
      <c r="CM26" s="45">
        <v>10352.359</v>
      </c>
      <c r="CN26" s="45">
        <v>8569.9069999999992</v>
      </c>
      <c r="CO26" s="45">
        <v>7169.2250000000004</v>
      </c>
      <c r="CP26" s="45">
        <v>6056.9740000000002</v>
      </c>
      <c r="CQ26" s="45">
        <v>5062.0489999999991</v>
      </c>
      <c r="CR26" s="45">
        <v>4159.4809999999998</v>
      </c>
      <c r="CS26" s="45">
        <v>3364.9179999999997</v>
      </c>
      <c r="CT26" s="45">
        <v>2705.9820000000004</v>
      </c>
      <c r="CU26" s="45">
        <v>2184.6150000000002</v>
      </c>
      <c r="CV26" s="45">
        <v>1754.0170000000001</v>
      </c>
      <c r="CW26" s="45">
        <v>1394.529</v>
      </c>
      <c r="CX26" s="45">
        <v>1046.758</v>
      </c>
      <c r="CY26" s="45">
        <v>736.95099999999991</v>
      </c>
      <c r="CZ26" s="45">
        <v>845.33600000000001</v>
      </c>
      <c r="DA26" s="45">
        <v>82038.197999999989</v>
      </c>
      <c r="DB26" t="e">
        <f>COUNTIF(#REF!,'Migrant stock by age'!A26)</f>
        <v>#REF!</v>
      </c>
    </row>
    <row r="27" spans="1:106" hidden="1">
      <c r="A27" s="49" t="s">
        <v>48</v>
      </c>
      <c r="B27" s="145"/>
      <c r="C27" s="141"/>
      <c r="D27" s="55">
        <v>134000</v>
      </c>
      <c r="E27" s="46">
        <v>106807</v>
      </c>
      <c r="F27" s="46">
        <v>50865</v>
      </c>
      <c r="G27" s="46">
        <v>17964</v>
      </c>
      <c r="H27" s="46">
        <v>24714</v>
      </c>
      <c r="I27" s="46">
        <v>35335</v>
      </c>
      <c r="J27" s="46">
        <v>43865</v>
      </c>
      <c r="K27" s="46">
        <v>45322</v>
      </c>
      <c r="L27" s="46">
        <v>41290</v>
      </c>
      <c r="M27" s="46">
        <v>35110</v>
      </c>
      <c r="N27" s="46">
        <v>28731</v>
      </c>
      <c r="O27" s="46">
        <v>22232</v>
      </c>
      <c r="P27" s="46">
        <v>16570</v>
      </c>
      <c r="Q27" s="46">
        <v>12688</v>
      </c>
      <c r="R27" s="46">
        <v>9459</v>
      </c>
      <c r="S27" s="46">
        <v>13547</v>
      </c>
      <c r="T27" s="46">
        <v>638499</v>
      </c>
      <c r="U27" s="55">
        <v>56670</v>
      </c>
      <c r="V27" s="46">
        <v>44131</v>
      </c>
      <c r="W27" s="46">
        <v>20547</v>
      </c>
      <c r="X27" s="46">
        <v>7289</v>
      </c>
      <c r="Y27" s="46">
        <v>10759</v>
      </c>
      <c r="Z27" s="46">
        <v>16835</v>
      </c>
      <c r="AA27" s="46">
        <v>22893</v>
      </c>
      <c r="AB27" s="46">
        <v>25573</v>
      </c>
      <c r="AC27" s="46">
        <v>24442</v>
      </c>
      <c r="AD27" s="46">
        <v>20990</v>
      </c>
      <c r="AE27" s="46">
        <v>17186</v>
      </c>
      <c r="AF27" s="46">
        <v>12900</v>
      </c>
      <c r="AG27" s="46">
        <v>9471</v>
      </c>
      <c r="AH27" s="46">
        <v>6355</v>
      </c>
      <c r="AI27" s="46">
        <v>4739</v>
      </c>
      <c r="AJ27" s="46">
        <v>6901</v>
      </c>
      <c r="AK27" s="46">
        <v>307681</v>
      </c>
      <c r="AL27" s="55">
        <v>77330</v>
      </c>
      <c r="AM27" s="46">
        <v>62676</v>
      </c>
      <c r="AN27" s="46">
        <v>30318</v>
      </c>
      <c r="AO27" s="46">
        <v>10675</v>
      </c>
      <c r="AP27" s="46">
        <v>13955</v>
      </c>
      <c r="AQ27" s="46">
        <v>18500</v>
      </c>
      <c r="AR27" s="46">
        <v>20972</v>
      </c>
      <c r="AS27" s="46">
        <v>19749</v>
      </c>
      <c r="AT27" s="46">
        <v>16848</v>
      </c>
      <c r="AU27" s="46">
        <v>14120</v>
      </c>
      <c r="AV27" s="46">
        <v>11545</v>
      </c>
      <c r="AW27" s="46">
        <v>9332</v>
      </c>
      <c r="AX27" s="46">
        <v>7099</v>
      </c>
      <c r="AY27" s="46">
        <v>6333</v>
      </c>
      <c r="AZ27" s="46">
        <v>4720</v>
      </c>
      <c r="BA27" s="46">
        <v>6646</v>
      </c>
      <c r="BB27" s="46">
        <v>330818</v>
      </c>
      <c r="BC27" s="55">
        <v>5400.4260000000004</v>
      </c>
      <c r="BD27" s="46">
        <v>4662.2950000000001</v>
      </c>
      <c r="BE27" s="46">
        <v>3878.623</v>
      </c>
      <c r="BF27" s="46">
        <v>3137.1289999999999</v>
      </c>
      <c r="BG27" s="46">
        <v>2581.5749999999998</v>
      </c>
      <c r="BH27" s="46">
        <v>2168.1570000000002</v>
      </c>
      <c r="BI27" s="46">
        <v>1792.7149999999999</v>
      </c>
      <c r="BJ27" s="46">
        <v>1485.4680000000001</v>
      </c>
      <c r="BK27" s="46">
        <v>1200.2760000000001</v>
      </c>
      <c r="BL27" s="46">
        <v>937.12099999999998</v>
      </c>
      <c r="BM27" s="46">
        <v>748.24800000000005</v>
      </c>
      <c r="BN27" s="46">
        <v>596.91499999999996</v>
      </c>
      <c r="BO27" s="46">
        <v>479.06799999999998</v>
      </c>
      <c r="BP27" s="46">
        <v>312.72899999999998</v>
      </c>
      <c r="BQ27" s="46">
        <v>188.58500000000001</v>
      </c>
      <c r="BR27" s="46">
        <v>214.863</v>
      </c>
      <c r="BS27" s="46">
        <v>29784.193000000003</v>
      </c>
      <c r="BT27" s="55">
        <v>2712.5169999999998</v>
      </c>
      <c r="BU27" s="46">
        <v>2317.9</v>
      </c>
      <c r="BV27" s="46">
        <v>1915.623</v>
      </c>
      <c r="BW27" s="46">
        <v>1542.078</v>
      </c>
      <c r="BX27" s="46">
        <v>1262.0530000000001</v>
      </c>
      <c r="BY27" s="46">
        <v>1056.162</v>
      </c>
      <c r="BZ27" s="46">
        <v>871.32100000000003</v>
      </c>
      <c r="CA27" s="46">
        <v>720.88699999999994</v>
      </c>
      <c r="CB27" s="46">
        <v>581.02099999999996</v>
      </c>
      <c r="CC27" s="46">
        <v>450.947</v>
      </c>
      <c r="CD27" s="46">
        <v>356.75400000000002</v>
      </c>
      <c r="CE27" s="46">
        <v>281.12400000000002</v>
      </c>
      <c r="CF27" s="46">
        <v>221.53399999999999</v>
      </c>
      <c r="CG27" s="46">
        <v>142.465</v>
      </c>
      <c r="CH27" s="46">
        <v>83.9</v>
      </c>
      <c r="CI27" s="46">
        <v>88.974000000000018</v>
      </c>
      <c r="CJ27" s="46">
        <v>14605.26</v>
      </c>
      <c r="CK27" s="55">
        <v>2687.884</v>
      </c>
      <c r="CL27" s="46">
        <v>2344.3829999999998</v>
      </c>
      <c r="CM27" s="46">
        <v>1962.9939999999999</v>
      </c>
      <c r="CN27" s="46">
        <v>1595.049</v>
      </c>
      <c r="CO27" s="46">
        <v>1319.5250000000001</v>
      </c>
      <c r="CP27" s="46">
        <v>1111.9970000000001</v>
      </c>
      <c r="CQ27" s="46">
        <v>921.39700000000005</v>
      </c>
      <c r="CR27" s="46">
        <v>764.58299999999997</v>
      </c>
      <c r="CS27" s="46">
        <v>619.25699999999995</v>
      </c>
      <c r="CT27" s="46">
        <v>486.17599999999999</v>
      </c>
      <c r="CU27" s="46">
        <v>391.49700000000001</v>
      </c>
      <c r="CV27" s="46">
        <v>315.79500000000002</v>
      </c>
      <c r="CW27" s="46">
        <v>257.53899999999999</v>
      </c>
      <c r="CX27" s="46">
        <v>170.268</v>
      </c>
      <c r="CY27" s="46">
        <v>104.687</v>
      </c>
      <c r="CZ27" s="46">
        <v>125.89400000000002</v>
      </c>
      <c r="DA27" s="46">
        <v>15178.924999999999</v>
      </c>
      <c r="DB27" t="e">
        <f>COUNTIF(#REF!,'Migrant stock by age'!A27)</f>
        <v>#REF!</v>
      </c>
    </row>
    <row r="28" spans="1:106" hidden="1">
      <c r="A28" s="49" t="s">
        <v>49</v>
      </c>
      <c r="B28" s="145"/>
      <c r="C28" s="141"/>
      <c r="D28" s="55">
        <v>70204</v>
      </c>
      <c r="E28" s="46">
        <v>42418</v>
      </c>
      <c r="F28" s="46">
        <v>36908</v>
      </c>
      <c r="G28" s="46">
        <v>40436</v>
      </c>
      <c r="H28" s="46">
        <v>43351</v>
      </c>
      <c r="I28" s="46">
        <v>47755</v>
      </c>
      <c r="J28" s="46">
        <v>48340</v>
      </c>
      <c r="K28" s="46">
        <v>44570</v>
      </c>
      <c r="L28" s="46">
        <v>39355</v>
      </c>
      <c r="M28" s="46">
        <v>34430</v>
      </c>
      <c r="N28" s="46">
        <v>28308</v>
      </c>
      <c r="O28" s="46">
        <v>22082</v>
      </c>
      <c r="P28" s="46">
        <v>16408</v>
      </c>
      <c r="Q28" s="46">
        <v>11438</v>
      </c>
      <c r="R28" s="46">
        <v>7218</v>
      </c>
      <c r="S28" s="46">
        <v>7045</v>
      </c>
      <c r="T28" s="46">
        <v>540266</v>
      </c>
      <c r="U28" s="55">
        <v>35384</v>
      </c>
      <c r="V28" s="46">
        <v>18332</v>
      </c>
      <c r="W28" s="46">
        <v>21412</v>
      </c>
      <c r="X28" s="46">
        <v>20140</v>
      </c>
      <c r="Y28" s="46">
        <v>20433</v>
      </c>
      <c r="Z28" s="46">
        <v>22623</v>
      </c>
      <c r="AA28" s="46">
        <v>22970</v>
      </c>
      <c r="AB28" s="46">
        <v>21203</v>
      </c>
      <c r="AC28" s="46">
        <v>18744</v>
      </c>
      <c r="AD28" s="46">
        <v>16408</v>
      </c>
      <c r="AE28" s="46">
        <v>13537</v>
      </c>
      <c r="AF28" s="46">
        <v>10586</v>
      </c>
      <c r="AG28" s="46">
        <v>9774</v>
      </c>
      <c r="AH28" s="46">
        <v>6722</v>
      </c>
      <c r="AI28" s="46">
        <v>4255</v>
      </c>
      <c r="AJ28" s="46">
        <v>4130</v>
      </c>
      <c r="AK28" s="46">
        <v>266653</v>
      </c>
      <c r="AL28" s="55">
        <v>34820</v>
      </c>
      <c r="AM28" s="46">
        <v>24086</v>
      </c>
      <c r="AN28" s="46">
        <v>15496</v>
      </c>
      <c r="AO28" s="46">
        <v>20296</v>
      </c>
      <c r="AP28" s="46">
        <v>22918</v>
      </c>
      <c r="AQ28" s="46">
        <v>25132</v>
      </c>
      <c r="AR28" s="46">
        <v>25370</v>
      </c>
      <c r="AS28" s="46">
        <v>23367</v>
      </c>
      <c r="AT28" s="46">
        <v>20611</v>
      </c>
      <c r="AU28" s="46">
        <v>18022</v>
      </c>
      <c r="AV28" s="46">
        <v>14771</v>
      </c>
      <c r="AW28" s="46">
        <v>11496</v>
      </c>
      <c r="AX28" s="46">
        <v>6634</v>
      </c>
      <c r="AY28" s="46">
        <v>4716</v>
      </c>
      <c r="AZ28" s="46">
        <v>2963</v>
      </c>
      <c r="BA28" s="46">
        <v>2915</v>
      </c>
      <c r="BB28" s="46">
        <v>273613</v>
      </c>
      <c r="BC28" s="55">
        <v>3860.5169999999998</v>
      </c>
      <c r="BD28" s="46">
        <v>3437.143</v>
      </c>
      <c r="BE28" s="46">
        <v>2979.3229999999999</v>
      </c>
      <c r="BF28" s="46">
        <v>2530.2860000000001</v>
      </c>
      <c r="BG28" s="46">
        <v>2205.8440000000001</v>
      </c>
      <c r="BH28" s="46">
        <v>1959.1949999999999</v>
      </c>
      <c r="BI28" s="46">
        <v>1671.047</v>
      </c>
      <c r="BJ28" s="46">
        <v>1330.5540000000001</v>
      </c>
      <c r="BK28" s="46">
        <v>1027.3420000000001</v>
      </c>
      <c r="BL28" s="46">
        <v>797.64</v>
      </c>
      <c r="BM28" s="46">
        <v>622.38800000000003</v>
      </c>
      <c r="BN28" s="46">
        <v>485.983</v>
      </c>
      <c r="BO28" s="46">
        <v>385.16399999999999</v>
      </c>
      <c r="BP28" s="46">
        <v>297.31400000000002</v>
      </c>
      <c r="BQ28" s="46">
        <v>213.37899999999999</v>
      </c>
      <c r="BR28" s="46">
        <v>250.60800000000003</v>
      </c>
      <c r="BS28" s="46">
        <v>24053.726999999999</v>
      </c>
      <c r="BT28" s="55">
        <v>1949.7239999999999</v>
      </c>
      <c r="BU28" s="46">
        <v>1732.8920000000001</v>
      </c>
      <c r="BV28" s="46">
        <v>1500.2239999999999</v>
      </c>
      <c r="BW28" s="46">
        <v>1272.883</v>
      </c>
      <c r="BX28" s="46">
        <v>1108.307</v>
      </c>
      <c r="BY28" s="46">
        <v>982.15099999999995</v>
      </c>
      <c r="BZ28" s="46">
        <v>836.19299999999998</v>
      </c>
      <c r="CA28" s="46">
        <v>666.17</v>
      </c>
      <c r="CB28" s="46">
        <v>514.57500000000005</v>
      </c>
      <c r="CC28" s="46">
        <v>398.18299999999999</v>
      </c>
      <c r="CD28" s="46">
        <v>307.58699999999999</v>
      </c>
      <c r="CE28" s="46">
        <v>236.535</v>
      </c>
      <c r="CF28" s="46">
        <v>184.471</v>
      </c>
      <c r="CG28" s="46">
        <v>139.75700000000001</v>
      </c>
      <c r="CH28" s="46">
        <v>98.301000000000002</v>
      </c>
      <c r="CI28" s="46">
        <v>110.29900000000001</v>
      </c>
      <c r="CJ28" s="46">
        <v>12038.251999999999</v>
      </c>
      <c r="CK28" s="55">
        <v>1910.7929999999999</v>
      </c>
      <c r="CL28" s="46">
        <v>1704.249</v>
      </c>
      <c r="CM28" s="46">
        <v>1479.0989999999999</v>
      </c>
      <c r="CN28" s="46">
        <v>1257.4010000000001</v>
      </c>
      <c r="CO28" s="46">
        <v>1097.537</v>
      </c>
      <c r="CP28" s="46">
        <v>977.04399999999998</v>
      </c>
      <c r="CQ28" s="46">
        <v>834.85299999999995</v>
      </c>
      <c r="CR28" s="46">
        <v>664.38300000000004</v>
      </c>
      <c r="CS28" s="46">
        <v>512.76900000000001</v>
      </c>
      <c r="CT28" s="46">
        <v>399.45699999999999</v>
      </c>
      <c r="CU28" s="46">
        <v>314.8</v>
      </c>
      <c r="CV28" s="46">
        <v>249.44900000000001</v>
      </c>
      <c r="CW28" s="46">
        <v>200.69399999999999</v>
      </c>
      <c r="CX28" s="46">
        <v>157.56</v>
      </c>
      <c r="CY28" s="46">
        <v>115.078</v>
      </c>
      <c r="CZ28" s="46">
        <v>140.31800000000001</v>
      </c>
      <c r="DA28" s="46">
        <v>12015.483999999997</v>
      </c>
      <c r="DB28" t="e">
        <f>COUNTIF(#REF!,'Migrant stock by age'!A28)</f>
        <v>#REF!</v>
      </c>
    </row>
    <row r="29" spans="1:106" hidden="1">
      <c r="A29" s="49" t="s">
        <v>50</v>
      </c>
      <c r="B29" s="145"/>
      <c r="C29" s="141"/>
      <c r="D29" s="55">
        <v>7970</v>
      </c>
      <c r="E29" s="46">
        <v>6281</v>
      </c>
      <c r="F29" s="46">
        <v>5198</v>
      </c>
      <c r="G29" s="46">
        <v>5537</v>
      </c>
      <c r="H29" s="46">
        <v>7329</v>
      </c>
      <c r="I29" s="46">
        <v>8623</v>
      </c>
      <c r="J29" s="46">
        <v>8669</v>
      </c>
      <c r="K29" s="46">
        <v>8034</v>
      </c>
      <c r="L29" s="46">
        <v>7257</v>
      </c>
      <c r="M29" s="46">
        <v>6430</v>
      </c>
      <c r="N29" s="46">
        <v>5228</v>
      </c>
      <c r="O29" s="46">
        <v>4030</v>
      </c>
      <c r="P29" s="46">
        <v>2974</v>
      </c>
      <c r="Q29" s="46">
        <v>2076</v>
      </c>
      <c r="R29" s="46">
        <v>1433</v>
      </c>
      <c r="S29" s="46">
        <v>1705</v>
      </c>
      <c r="T29" s="46">
        <v>88774</v>
      </c>
      <c r="U29" s="55">
        <v>3848</v>
      </c>
      <c r="V29" s="46">
        <v>3141</v>
      </c>
      <c r="W29" s="46">
        <v>2673</v>
      </c>
      <c r="X29" s="46">
        <v>2851</v>
      </c>
      <c r="Y29" s="46">
        <v>3765</v>
      </c>
      <c r="Z29" s="46">
        <v>4537</v>
      </c>
      <c r="AA29" s="46">
        <v>4664</v>
      </c>
      <c r="AB29" s="46">
        <v>4371</v>
      </c>
      <c r="AC29" s="46">
        <v>3959</v>
      </c>
      <c r="AD29" s="46">
        <v>3536</v>
      </c>
      <c r="AE29" s="46">
        <v>2956</v>
      </c>
      <c r="AF29" s="46">
        <v>2302</v>
      </c>
      <c r="AG29" s="46">
        <v>1655</v>
      </c>
      <c r="AH29" s="46">
        <v>1107</v>
      </c>
      <c r="AI29" s="46">
        <v>765</v>
      </c>
      <c r="AJ29" s="46">
        <v>900</v>
      </c>
      <c r="AK29" s="46">
        <v>47030</v>
      </c>
      <c r="AL29" s="55">
        <v>4122</v>
      </c>
      <c r="AM29" s="46">
        <v>3140</v>
      </c>
      <c r="AN29" s="46">
        <v>2525</v>
      </c>
      <c r="AO29" s="46">
        <v>2686</v>
      </c>
      <c r="AP29" s="46">
        <v>3564</v>
      </c>
      <c r="AQ29" s="46">
        <v>4086</v>
      </c>
      <c r="AR29" s="46">
        <v>4005</v>
      </c>
      <c r="AS29" s="46">
        <v>3663</v>
      </c>
      <c r="AT29" s="46">
        <v>3298</v>
      </c>
      <c r="AU29" s="46">
        <v>2894</v>
      </c>
      <c r="AV29" s="46">
        <v>2272</v>
      </c>
      <c r="AW29" s="46">
        <v>1728</v>
      </c>
      <c r="AX29" s="46">
        <v>1319</v>
      </c>
      <c r="AY29" s="46">
        <v>969</v>
      </c>
      <c r="AZ29" s="46">
        <v>668</v>
      </c>
      <c r="BA29" s="46">
        <v>805</v>
      </c>
      <c r="BB29" s="46">
        <v>41744</v>
      </c>
      <c r="BC29" s="55">
        <v>730.41600000000005</v>
      </c>
      <c r="BD29" s="46">
        <v>668.07299999999998</v>
      </c>
      <c r="BE29" s="46">
        <v>614.03700000000003</v>
      </c>
      <c r="BF29" s="46">
        <v>537.98400000000004</v>
      </c>
      <c r="BG29" s="46">
        <v>432.31799999999998</v>
      </c>
      <c r="BH29" s="46">
        <v>341.69400000000002</v>
      </c>
      <c r="BI29" s="46">
        <v>281.12599999999998</v>
      </c>
      <c r="BJ29" s="46">
        <v>231.52799999999999</v>
      </c>
      <c r="BK29" s="46">
        <v>187.32400000000001</v>
      </c>
      <c r="BL29" s="46">
        <v>150.828</v>
      </c>
      <c r="BM29" s="46">
        <v>124.06100000000001</v>
      </c>
      <c r="BN29" s="46">
        <v>104.402</v>
      </c>
      <c r="BO29" s="46">
        <v>85.006</v>
      </c>
      <c r="BP29" s="46">
        <v>65.116</v>
      </c>
      <c r="BQ29" s="46">
        <v>48.338000000000001</v>
      </c>
      <c r="BR29" s="46">
        <v>56.828999999999994</v>
      </c>
      <c r="BS29" s="46">
        <v>4659.08</v>
      </c>
      <c r="BT29" s="55">
        <v>365.86700000000002</v>
      </c>
      <c r="BU29" s="46">
        <v>332.29700000000003</v>
      </c>
      <c r="BV29" s="46">
        <v>304.56400000000002</v>
      </c>
      <c r="BW29" s="46">
        <v>266.78899999999999</v>
      </c>
      <c r="BX29" s="46">
        <v>214.429</v>
      </c>
      <c r="BY29" s="46">
        <v>169.07599999999999</v>
      </c>
      <c r="BZ29" s="46">
        <v>138.46600000000001</v>
      </c>
      <c r="CA29" s="46">
        <v>114.322</v>
      </c>
      <c r="CB29" s="46">
        <v>93.316000000000003</v>
      </c>
      <c r="CC29" s="46">
        <v>75.039000000000001</v>
      </c>
      <c r="CD29" s="46">
        <v>60.500999999999998</v>
      </c>
      <c r="CE29" s="46">
        <v>49.506</v>
      </c>
      <c r="CF29" s="46">
        <v>39.323</v>
      </c>
      <c r="CG29" s="46">
        <v>29.609000000000002</v>
      </c>
      <c r="CH29" s="46">
        <v>21.507000000000001</v>
      </c>
      <c r="CI29" s="46">
        <v>23.411000000000001</v>
      </c>
      <c r="CJ29" s="46">
        <v>2298.0220000000004</v>
      </c>
      <c r="CK29" s="55">
        <v>364.54700000000003</v>
      </c>
      <c r="CL29" s="46">
        <v>335.774</v>
      </c>
      <c r="CM29" s="46">
        <v>309.47500000000002</v>
      </c>
      <c r="CN29" s="46">
        <v>271.19600000000003</v>
      </c>
      <c r="CO29" s="46">
        <v>217.88900000000001</v>
      </c>
      <c r="CP29" s="46">
        <v>172.62</v>
      </c>
      <c r="CQ29" s="46">
        <v>142.65899999999999</v>
      </c>
      <c r="CR29" s="46">
        <v>117.205</v>
      </c>
      <c r="CS29" s="46">
        <v>94.006</v>
      </c>
      <c r="CT29" s="46">
        <v>75.787999999999997</v>
      </c>
      <c r="CU29" s="46">
        <v>63.56</v>
      </c>
      <c r="CV29" s="46">
        <v>54.898000000000003</v>
      </c>
      <c r="CW29" s="46">
        <v>45.683</v>
      </c>
      <c r="CX29" s="46">
        <v>35.509</v>
      </c>
      <c r="CY29" s="46">
        <v>26.834</v>
      </c>
      <c r="CZ29" s="46">
        <v>33.420999999999999</v>
      </c>
      <c r="DA29" s="46">
        <v>2361.0639999999999</v>
      </c>
      <c r="DB29" t="e">
        <f>COUNTIF(#REF!,'Migrant stock by age'!A29)</f>
        <v>#REF!</v>
      </c>
    </row>
    <row r="30" spans="1:106" hidden="1">
      <c r="A30" s="49" t="s">
        <v>51</v>
      </c>
      <c r="B30" s="145"/>
      <c r="C30" s="141"/>
      <c r="D30" s="55">
        <v>60482</v>
      </c>
      <c r="E30" s="46">
        <v>47344</v>
      </c>
      <c r="F30" s="46">
        <v>44335</v>
      </c>
      <c r="G30" s="46">
        <v>41758</v>
      </c>
      <c r="H30" s="46">
        <v>42727</v>
      </c>
      <c r="I30" s="46">
        <v>43954</v>
      </c>
      <c r="J30" s="46">
        <v>41733</v>
      </c>
      <c r="K30" s="46">
        <v>37480</v>
      </c>
      <c r="L30" s="46">
        <v>33261</v>
      </c>
      <c r="M30" s="46">
        <v>28545</v>
      </c>
      <c r="N30" s="46">
        <v>21726</v>
      </c>
      <c r="O30" s="46">
        <v>15705</v>
      </c>
      <c r="P30" s="46">
        <v>11852</v>
      </c>
      <c r="Q30" s="46">
        <v>8712</v>
      </c>
      <c r="R30" s="46">
        <v>5629</v>
      </c>
      <c r="S30" s="46">
        <v>4447</v>
      </c>
      <c r="T30" s="46">
        <v>489690</v>
      </c>
      <c r="U30" s="55">
        <v>27697</v>
      </c>
      <c r="V30" s="46">
        <v>21666</v>
      </c>
      <c r="W30" s="46">
        <v>20062</v>
      </c>
      <c r="X30" s="46">
        <v>18019</v>
      </c>
      <c r="Y30" s="46">
        <v>17693</v>
      </c>
      <c r="Z30" s="46">
        <v>18968</v>
      </c>
      <c r="AA30" s="46">
        <v>18943</v>
      </c>
      <c r="AB30" s="46">
        <v>17353</v>
      </c>
      <c r="AC30" s="46">
        <v>16313</v>
      </c>
      <c r="AD30" s="46">
        <v>14974</v>
      </c>
      <c r="AE30" s="46">
        <v>11223</v>
      </c>
      <c r="AF30" s="46">
        <v>7251</v>
      </c>
      <c r="AG30" s="46">
        <v>5256</v>
      </c>
      <c r="AH30" s="46">
        <v>4347</v>
      </c>
      <c r="AI30" s="46">
        <v>3291</v>
      </c>
      <c r="AJ30" s="46">
        <v>2519</v>
      </c>
      <c r="AK30" s="46">
        <v>225575</v>
      </c>
      <c r="AL30" s="55">
        <v>32785</v>
      </c>
      <c r="AM30" s="46">
        <v>25678</v>
      </c>
      <c r="AN30" s="46">
        <v>24273</v>
      </c>
      <c r="AO30" s="46">
        <v>23739</v>
      </c>
      <c r="AP30" s="46">
        <v>25034</v>
      </c>
      <c r="AQ30" s="46">
        <v>24986</v>
      </c>
      <c r="AR30" s="46">
        <v>22790</v>
      </c>
      <c r="AS30" s="46">
        <v>20127</v>
      </c>
      <c r="AT30" s="46">
        <v>16948</v>
      </c>
      <c r="AU30" s="46">
        <v>13571</v>
      </c>
      <c r="AV30" s="46">
        <v>10503</v>
      </c>
      <c r="AW30" s="46">
        <v>8454</v>
      </c>
      <c r="AX30" s="46">
        <v>6596</v>
      </c>
      <c r="AY30" s="46">
        <v>4365</v>
      </c>
      <c r="AZ30" s="46">
        <v>2338</v>
      </c>
      <c r="BA30" s="46">
        <v>1928</v>
      </c>
      <c r="BB30" s="46">
        <v>264115</v>
      </c>
      <c r="BC30" s="55">
        <v>2725.9960000000001</v>
      </c>
      <c r="BD30" s="46">
        <v>2317.3809999999999</v>
      </c>
      <c r="BE30" s="46">
        <v>1980.8689999999999</v>
      </c>
      <c r="BF30" s="46">
        <v>1670.42</v>
      </c>
      <c r="BG30" s="46">
        <v>1375.49</v>
      </c>
      <c r="BH30" s="46">
        <v>1107.4349999999999</v>
      </c>
      <c r="BI30" s="46">
        <v>879.59799999999996</v>
      </c>
      <c r="BJ30" s="46">
        <v>693.36599999999999</v>
      </c>
      <c r="BK30" s="46">
        <v>540.47500000000002</v>
      </c>
      <c r="BL30" s="46">
        <v>414.81099999999998</v>
      </c>
      <c r="BM30" s="46">
        <v>329.56900000000002</v>
      </c>
      <c r="BN30" s="46">
        <v>272.16000000000003</v>
      </c>
      <c r="BO30" s="46">
        <v>222.035</v>
      </c>
      <c r="BP30" s="46">
        <v>156.76499999999999</v>
      </c>
      <c r="BQ30" s="46">
        <v>102.476</v>
      </c>
      <c r="BR30" s="46">
        <v>111.148</v>
      </c>
      <c r="BS30" s="46">
        <v>14899.993999999999</v>
      </c>
      <c r="BT30" s="55">
        <v>1375.046</v>
      </c>
      <c r="BU30" s="46">
        <v>1167.395</v>
      </c>
      <c r="BV30" s="46">
        <v>998.18899999999996</v>
      </c>
      <c r="BW30" s="46">
        <v>840.65899999999999</v>
      </c>
      <c r="BX30" s="46">
        <v>690.04899999999998</v>
      </c>
      <c r="BY30" s="46">
        <v>555.03899999999999</v>
      </c>
      <c r="BZ30" s="46">
        <v>441.505</v>
      </c>
      <c r="CA30" s="46">
        <v>349.03</v>
      </c>
      <c r="CB30" s="46">
        <v>271.78800000000001</v>
      </c>
      <c r="CC30" s="46">
        <v>206.52</v>
      </c>
      <c r="CD30" s="46">
        <v>160.9</v>
      </c>
      <c r="CE30" s="46">
        <v>129.75700000000001</v>
      </c>
      <c r="CF30" s="46">
        <v>102.959</v>
      </c>
      <c r="CG30" s="46">
        <v>72.739999999999995</v>
      </c>
      <c r="CH30" s="46">
        <v>47.835999999999999</v>
      </c>
      <c r="CI30" s="46">
        <v>48.971000000000004</v>
      </c>
      <c r="CJ30" s="46">
        <v>7458.382999999998</v>
      </c>
      <c r="CK30" s="55">
        <v>1350.951</v>
      </c>
      <c r="CL30" s="46">
        <v>1149.9849999999999</v>
      </c>
      <c r="CM30" s="46">
        <v>982.68</v>
      </c>
      <c r="CN30" s="46">
        <v>829.76199999999994</v>
      </c>
      <c r="CO30" s="46">
        <v>685.44100000000003</v>
      </c>
      <c r="CP30" s="46">
        <v>552.39599999999996</v>
      </c>
      <c r="CQ30" s="46">
        <v>438.09300000000002</v>
      </c>
      <c r="CR30" s="46">
        <v>344.33699999999999</v>
      </c>
      <c r="CS30" s="46">
        <v>268.68700000000001</v>
      </c>
      <c r="CT30" s="46">
        <v>208.291</v>
      </c>
      <c r="CU30" s="46">
        <v>168.66900000000001</v>
      </c>
      <c r="CV30" s="46">
        <v>142.40299999999999</v>
      </c>
      <c r="CW30" s="46">
        <v>119.078</v>
      </c>
      <c r="CX30" s="46">
        <v>84.025999999999996</v>
      </c>
      <c r="CY30" s="46">
        <v>54.639000000000003</v>
      </c>
      <c r="CZ30" s="46">
        <v>62.18099999999999</v>
      </c>
      <c r="DA30" s="46">
        <v>7441.6189999999988</v>
      </c>
      <c r="DB30" t="e">
        <f>COUNTIF(#REF!,'Migrant stock by age'!A30)</f>
        <v>#REF!</v>
      </c>
    </row>
    <row r="31" spans="1:106" hidden="1">
      <c r="A31" s="49" t="s">
        <v>52</v>
      </c>
      <c r="B31" s="145"/>
      <c r="C31" s="141"/>
      <c r="D31" s="55">
        <v>34027</v>
      </c>
      <c r="E31" s="46">
        <v>30011</v>
      </c>
      <c r="F31" s="46">
        <v>26650</v>
      </c>
      <c r="G31" s="46">
        <v>26702</v>
      </c>
      <c r="H31" s="46">
        <v>31397</v>
      </c>
      <c r="I31" s="46">
        <v>36085</v>
      </c>
      <c r="J31" s="46">
        <v>37799</v>
      </c>
      <c r="K31" s="46">
        <v>36735</v>
      </c>
      <c r="L31" s="46">
        <v>34229</v>
      </c>
      <c r="M31" s="46">
        <v>29978</v>
      </c>
      <c r="N31" s="46">
        <v>23608</v>
      </c>
      <c r="O31" s="46">
        <v>17724</v>
      </c>
      <c r="P31" s="46">
        <v>13239</v>
      </c>
      <c r="Q31" s="46">
        <v>9842</v>
      </c>
      <c r="R31" s="46">
        <v>6045</v>
      </c>
      <c r="S31" s="46">
        <v>4819</v>
      </c>
      <c r="T31" s="46">
        <v>398890</v>
      </c>
      <c r="U31" s="55">
        <v>18981</v>
      </c>
      <c r="V31" s="46">
        <v>16643</v>
      </c>
      <c r="W31" s="46">
        <v>14678</v>
      </c>
      <c r="X31" s="46">
        <v>14494</v>
      </c>
      <c r="Y31" s="46">
        <v>16788</v>
      </c>
      <c r="Z31" s="46">
        <v>19170</v>
      </c>
      <c r="AA31" s="46">
        <v>20130</v>
      </c>
      <c r="AB31" s="46">
        <v>19650</v>
      </c>
      <c r="AC31" s="46">
        <v>18358</v>
      </c>
      <c r="AD31" s="46">
        <v>16163</v>
      </c>
      <c r="AE31" s="46">
        <v>12940</v>
      </c>
      <c r="AF31" s="46">
        <v>10021</v>
      </c>
      <c r="AG31" s="46">
        <v>7801</v>
      </c>
      <c r="AH31" s="46">
        <v>6033</v>
      </c>
      <c r="AI31" s="46">
        <v>3706</v>
      </c>
      <c r="AJ31" s="46">
        <v>2947</v>
      </c>
      <c r="AK31" s="46">
        <v>218503</v>
      </c>
      <c r="AL31" s="55">
        <v>15046</v>
      </c>
      <c r="AM31" s="46">
        <v>13368</v>
      </c>
      <c r="AN31" s="46">
        <v>11972</v>
      </c>
      <c r="AO31" s="46">
        <v>12208</v>
      </c>
      <c r="AP31" s="46">
        <v>14609</v>
      </c>
      <c r="AQ31" s="46">
        <v>16915</v>
      </c>
      <c r="AR31" s="46">
        <v>17669</v>
      </c>
      <c r="AS31" s="46">
        <v>17085</v>
      </c>
      <c r="AT31" s="46">
        <v>15871</v>
      </c>
      <c r="AU31" s="46">
        <v>13815</v>
      </c>
      <c r="AV31" s="46">
        <v>10668</v>
      </c>
      <c r="AW31" s="46">
        <v>7703</v>
      </c>
      <c r="AX31" s="46">
        <v>5438</v>
      </c>
      <c r="AY31" s="46">
        <v>3809</v>
      </c>
      <c r="AZ31" s="46">
        <v>2339</v>
      </c>
      <c r="BA31" s="46">
        <v>1872</v>
      </c>
      <c r="BB31" s="46">
        <v>180387</v>
      </c>
      <c r="BC31" s="55">
        <v>832.67499999999995</v>
      </c>
      <c r="BD31" s="46">
        <v>754.07299999999998</v>
      </c>
      <c r="BE31" s="46">
        <v>637.29</v>
      </c>
      <c r="BF31" s="46">
        <v>525.70000000000005</v>
      </c>
      <c r="BG31" s="46">
        <v>433.40899999999999</v>
      </c>
      <c r="BH31" s="46">
        <v>375.75400000000002</v>
      </c>
      <c r="BI31" s="46">
        <v>347.21100000000001</v>
      </c>
      <c r="BJ31" s="46">
        <v>317.23200000000003</v>
      </c>
      <c r="BK31" s="46">
        <v>268.56900000000002</v>
      </c>
      <c r="BL31" s="46">
        <v>212.02099999999999</v>
      </c>
      <c r="BM31" s="46">
        <v>162.86600000000001</v>
      </c>
      <c r="BN31" s="46">
        <v>122.73</v>
      </c>
      <c r="BO31" s="46">
        <v>92.260999999999996</v>
      </c>
      <c r="BP31" s="46">
        <v>69.010999999999996</v>
      </c>
      <c r="BQ31" s="46">
        <v>49.802999999999997</v>
      </c>
      <c r="BR31" s="46">
        <v>60.145000000000003</v>
      </c>
      <c r="BS31" s="46">
        <v>5260.7500000000009</v>
      </c>
      <c r="BT31" s="55">
        <v>420.30900000000003</v>
      </c>
      <c r="BU31" s="46">
        <v>379.52300000000002</v>
      </c>
      <c r="BV31" s="46">
        <v>320.00799999999998</v>
      </c>
      <c r="BW31" s="46">
        <v>263.63499999999999</v>
      </c>
      <c r="BX31" s="46">
        <v>217.01300000000001</v>
      </c>
      <c r="BY31" s="46">
        <v>187.90700000000001</v>
      </c>
      <c r="BZ31" s="46">
        <v>173.63399999999999</v>
      </c>
      <c r="CA31" s="46">
        <v>158.69399999999999</v>
      </c>
      <c r="CB31" s="46">
        <v>134.75399999999999</v>
      </c>
      <c r="CC31" s="46">
        <v>106.657</v>
      </c>
      <c r="CD31" s="46">
        <v>81.48</v>
      </c>
      <c r="CE31" s="46">
        <v>60.572000000000003</v>
      </c>
      <c r="CF31" s="46">
        <v>44.845999999999997</v>
      </c>
      <c r="CG31" s="46">
        <v>32.774999999999999</v>
      </c>
      <c r="CH31" s="46">
        <v>23.097000000000001</v>
      </c>
      <c r="CI31" s="46">
        <v>26.666</v>
      </c>
      <c r="CJ31" s="46">
        <v>2631.5700000000006</v>
      </c>
      <c r="CK31" s="55">
        <v>412.36500000000001</v>
      </c>
      <c r="CL31" s="46">
        <v>374.54899999999998</v>
      </c>
      <c r="CM31" s="46">
        <v>317.28100000000001</v>
      </c>
      <c r="CN31" s="46">
        <v>262.065</v>
      </c>
      <c r="CO31" s="46">
        <v>216.39599999999999</v>
      </c>
      <c r="CP31" s="46">
        <v>187.845</v>
      </c>
      <c r="CQ31" s="46">
        <v>173.577</v>
      </c>
      <c r="CR31" s="46">
        <v>158.53800000000001</v>
      </c>
      <c r="CS31" s="46">
        <v>133.815</v>
      </c>
      <c r="CT31" s="46">
        <v>105.36199999999999</v>
      </c>
      <c r="CU31" s="46">
        <v>81.385999999999996</v>
      </c>
      <c r="CV31" s="46">
        <v>62.158999999999999</v>
      </c>
      <c r="CW31" s="46">
        <v>47.415999999999997</v>
      </c>
      <c r="CX31" s="46">
        <v>36.234000000000002</v>
      </c>
      <c r="CY31" s="46">
        <v>26.706</v>
      </c>
      <c r="CZ31" s="46">
        <v>33.478999999999999</v>
      </c>
      <c r="DA31" s="46">
        <v>2629.1730000000002</v>
      </c>
      <c r="DB31" t="e">
        <f>COUNTIF(#REF!,'Migrant stock by age'!A31)</f>
        <v>#REF!</v>
      </c>
    </row>
    <row r="32" spans="1:106" hidden="1">
      <c r="A32" s="49" t="s">
        <v>53</v>
      </c>
      <c r="B32" s="145"/>
      <c r="C32" s="141"/>
      <c r="D32" s="55">
        <v>51171</v>
      </c>
      <c r="E32" s="46">
        <v>69803</v>
      </c>
      <c r="F32" s="46">
        <v>82054</v>
      </c>
      <c r="G32" s="46">
        <v>88867</v>
      </c>
      <c r="H32" s="46">
        <v>92948</v>
      </c>
      <c r="I32" s="46">
        <v>91318</v>
      </c>
      <c r="J32" s="46">
        <v>81374</v>
      </c>
      <c r="K32" s="46">
        <v>68206</v>
      </c>
      <c r="L32" s="46">
        <v>56917</v>
      </c>
      <c r="M32" s="46">
        <v>47550</v>
      </c>
      <c r="N32" s="46">
        <v>40519</v>
      </c>
      <c r="O32" s="46">
        <v>34870</v>
      </c>
      <c r="P32" s="46">
        <v>28311</v>
      </c>
      <c r="Q32" s="46">
        <v>20512</v>
      </c>
      <c r="R32" s="46">
        <v>12072</v>
      </c>
      <c r="S32" s="46">
        <v>12731</v>
      </c>
      <c r="T32" s="46">
        <v>879223</v>
      </c>
      <c r="U32" s="55">
        <v>26045</v>
      </c>
      <c r="V32" s="46">
        <v>35179</v>
      </c>
      <c r="W32" s="46">
        <v>42235</v>
      </c>
      <c r="X32" s="46">
        <v>43755</v>
      </c>
      <c r="Y32" s="46">
        <v>43252</v>
      </c>
      <c r="Z32" s="46">
        <v>42353</v>
      </c>
      <c r="AA32" s="46">
        <v>38035</v>
      </c>
      <c r="AB32" s="46">
        <v>31423</v>
      </c>
      <c r="AC32" s="46">
        <v>26097</v>
      </c>
      <c r="AD32" s="46">
        <v>22185</v>
      </c>
      <c r="AE32" s="46">
        <v>19675</v>
      </c>
      <c r="AF32" s="46">
        <v>17744</v>
      </c>
      <c r="AG32" s="46">
        <v>15058</v>
      </c>
      <c r="AH32" s="46">
        <v>11415</v>
      </c>
      <c r="AI32" s="46">
        <v>6479</v>
      </c>
      <c r="AJ32" s="46">
        <v>6947</v>
      </c>
      <c r="AK32" s="46">
        <v>427877</v>
      </c>
      <c r="AL32" s="55">
        <v>25126</v>
      </c>
      <c r="AM32" s="46">
        <v>34624</v>
      </c>
      <c r="AN32" s="46">
        <v>39819</v>
      </c>
      <c r="AO32" s="46">
        <v>45112</v>
      </c>
      <c r="AP32" s="46">
        <v>49696</v>
      </c>
      <c r="AQ32" s="46">
        <v>48965</v>
      </c>
      <c r="AR32" s="46">
        <v>43339</v>
      </c>
      <c r="AS32" s="46">
        <v>36783</v>
      </c>
      <c r="AT32" s="46">
        <v>30820</v>
      </c>
      <c r="AU32" s="46">
        <v>25365</v>
      </c>
      <c r="AV32" s="46">
        <v>20844</v>
      </c>
      <c r="AW32" s="46">
        <v>17126</v>
      </c>
      <c r="AX32" s="46">
        <v>13253</v>
      </c>
      <c r="AY32" s="46">
        <v>9097</v>
      </c>
      <c r="AZ32" s="46">
        <v>5593</v>
      </c>
      <c r="BA32" s="46">
        <v>5784</v>
      </c>
      <c r="BB32" s="46">
        <v>451346</v>
      </c>
      <c r="BC32" s="55">
        <v>14845.779</v>
      </c>
      <c r="BD32" s="46">
        <v>12489.808000000001</v>
      </c>
      <c r="BE32" s="46">
        <v>10310.269</v>
      </c>
      <c r="BF32" s="46">
        <v>8425.75</v>
      </c>
      <c r="BG32" s="46">
        <v>6979.3789999999999</v>
      </c>
      <c r="BH32" s="46">
        <v>5818.0110000000004</v>
      </c>
      <c r="BI32" s="46">
        <v>4825.433</v>
      </c>
      <c r="BJ32" s="46">
        <v>3982.538</v>
      </c>
      <c r="BK32" s="46">
        <v>3276.6880000000001</v>
      </c>
      <c r="BL32" s="46">
        <v>2692.3969999999999</v>
      </c>
      <c r="BM32" s="46">
        <v>2180.9319999999998</v>
      </c>
      <c r="BN32" s="46">
        <v>1727.598</v>
      </c>
      <c r="BO32" s="46">
        <v>1329.067</v>
      </c>
      <c r="BP32" s="46">
        <v>1011.306</v>
      </c>
      <c r="BQ32" s="46">
        <v>712.47699999999998</v>
      </c>
      <c r="BR32" s="46">
        <v>732.55599999999993</v>
      </c>
      <c r="BS32" s="46">
        <v>81339.987999999968</v>
      </c>
      <c r="BT32" s="55">
        <v>7496.4960000000001</v>
      </c>
      <c r="BU32" s="46">
        <v>6296.4769999999999</v>
      </c>
      <c r="BV32" s="46">
        <v>5188.6930000000002</v>
      </c>
      <c r="BW32" s="46">
        <v>4228.7510000000002</v>
      </c>
      <c r="BX32" s="46">
        <v>3494.6179999999999</v>
      </c>
      <c r="BY32" s="46">
        <v>2905.4070000000002</v>
      </c>
      <c r="BZ32" s="46">
        <v>2402.2750000000001</v>
      </c>
      <c r="CA32" s="46">
        <v>1976.665</v>
      </c>
      <c r="CB32" s="46">
        <v>1621.1669999999999</v>
      </c>
      <c r="CC32" s="46">
        <v>1326.3979999999999</v>
      </c>
      <c r="CD32" s="46">
        <v>1067.02</v>
      </c>
      <c r="CE32" s="46">
        <v>836.83399999999995</v>
      </c>
      <c r="CF32" s="46">
        <v>635.88199999999995</v>
      </c>
      <c r="CG32" s="46">
        <v>472.15800000000002</v>
      </c>
      <c r="CH32" s="46">
        <v>322.14299999999997</v>
      </c>
      <c r="CI32" s="46">
        <v>310.50200000000007</v>
      </c>
      <c r="CJ32" s="46">
        <v>40581.485999999997</v>
      </c>
      <c r="CK32" s="55">
        <v>7349.2820000000002</v>
      </c>
      <c r="CL32" s="46">
        <v>6193.33</v>
      </c>
      <c r="CM32" s="46">
        <v>5121.576</v>
      </c>
      <c r="CN32" s="46">
        <v>4196.9989999999998</v>
      </c>
      <c r="CO32" s="46">
        <v>3484.76</v>
      </c>
      <c r="CP32" s="46">
        <v>2912.6060000000002</v>
      </c>
      <c r="CQ32" s="46">
        <v>2423.16</v>
      </c>
      <c r="CR32" s="46">
        <v>2005.876</v>
      </c>
      <c r="CS32" s="46">
        <v>1655.5219999999999</v>
      </c>
      <c r="CT32" s="46">
        <v>1366</v>
      </c>
      <c r="CU32" s="46">
        <v>1113.912</v>
      </c>
      <c r="CV32" s="46">
        <v>890.76599999999996</v>
      </c>
      <c r="CW32" s="46">
        <v>693.18299999999999</v>
      </c>
      <c r="CX32" s="46">
        <v>539.14800000000002</v>
      </c>
      <c r="CY32" s="46">
        <v>390.33499999999998</v>
      </c>
      <c r="CZ32" s="46">
        <v>422.05699999999996</v>
      </c>
      <c r="DA32" s="46">
        <v>40758.511999999995</v>
      </c>
      <c r="DB32" t="e">
        <f>COUNTIF(#REF!,'Migrant stock by age'!A32)</f>
        <v>#REF!</v>
      </c>
    </row>
    <row r="33" spans="1:106" hidden="1">
      <c r="A33" s="49" t="s">
        <v>54</v>
      </c>
      <c r="B33" s="145"/>
      <c r="C33" s="141"/>
      <c r="D33" s="55">
        <v>496</v>
      </c>
      <c r="E33" s="46">
        <v>589</v>
      </c>
      <c r="F33" s="46">
        <v>684</v>
      </c>
      <c r="G33" s="46">
        <v>1456</v>
      </c>
      <c r="H33" s="46">
        <v>20487</v>
      </c>
      <c r="I33" s="46">
        <v>51179</v>
      </c>
      <c r="J33" s="46">
        <v>47476</v>
      </c>
      <c r="K33" s="46">
        <v>32980</v>
      </c>
      <c r="L33" s="46">
        <v>24818</v>
      </c>
      <c r="M33" s="46">
        <v>17465</v>
      </c>
      <c r="N33" s="46">
        <v>11741</v>
      </c>
      <c r="O33" s="46">
        <v>7325</v>
      </c>
      <c r="P33" s="46">
        <v>3325</v>
      </c>
      <c r="Q33" s="46">
        <v>1128</v>
      </c>
      <c r="R33" s="46">
        <v>429</v>
      </c>
      <c r="S33" s="46">
        <v>287</v>
      </c>
      <c r="T33" s="46">
        <v>221865</v>
      </c>
      <c r="U33" s="55">
        <v>132</v>
      </c>
      <c r="V33" s="46">
        <v>159</v>
      </c>
      <c r="W33" s="46">
        <v>192</v>
      </c>
      <c r="X33" s="46">
        <v>413</v>
      </c>
      <c r="Y33" s="46">
        <v>15162</v>
      </c>
      <c r="Z33" s="46">
        <v>40172</v>
      </c>
      <c r="AA33" s="46">
        <v>37606</v>
      </c>
      <c r="AB33" s="46">
        <v>24847</v>
      </c>
      <c r="AC33" s="46">
        <v>19473</v>
      </c>
      <c r="AD33" s="46">
        <v>14021</v>
      </c>
      <c r="AE33" s="46">
        <v>9413</v>
      </c>
      <c r="AF33" s="46">
        <v>6103</v>
      </c>
      <c r="AG33" s="46">
        <v>2484</v>
      </c>
      <c r="AH33" s="46">
        <v>642</v>
      </c>
      <c r="AI33" s="46">
        <v>134</v>
      </c>
      <c r="AJ33" s="46">
        <v>17</v>
      </c>
      <c r="AK33" s="46">
        <v>170970</v>
      </c>
      <c r="AL33" s="55">
        <v>364</v>
      </c>
      <c r="AM33" s="46">
        <v>430</v>
      </c>
      <c r="AN33" s="46">
        <v>492</v>
      </c>
      <c r="AO33" s="46">
        <v>1043</v>
      </c>
      <c r="AP33" s="46">
        <v>5325</v>
      </c>
      <c r="AQ33" s="46">
        <v>11007</v>
      </c>
      <c r="AR33" s="46">
        <v>9870</v>
      </c>
      <c r="AS33" s="46">
        <v>8133</v>
      </c>
      <c r="AT33" s="46">
        <v>5345</v>
      </c>
      <c r="AU33" s="46">
        <v>3444</v>
      </c>
      <c r="AV33" s="46">
        <v>2328</v>
      </c>
      <c r="AW33" s="46">
        <v>1222</v>
      </c>
      <c r="AX33" s="46">
        <v>841</v>
      </c>
      <c r="AY33" s="46">
        <v>486</v>
      </c>
      <c r="AZ33" s="46">
        <v>295</v>
      </c>
      <c r="BA33" s="46">
        <v>270</v>
      </c>
      <c r="BB33" s="46">
        <v>50895</v>
      </c>
      <c r="BC33" s="55">
        <v>186.63499999999999</v>
      </c>
      <c r="BD33" s="46">
        <v>156.92099999999999</v>
      </c>
      <c r="BE33" s="46">
        <v>127.964</v>
      </c>
      <c r="BF33" s="46">
        <v>114.185</v>
      </c>
      <c r="BG33" s="46">
        <v>121.34099999999999</v>
      </c>
      <c r="BH33" s="46">
        <v>130.892</v>
      </c>
      <c r="BI33" s="46">
        <v>121.161</v>
      </c>
      <c r="BJ33" s="46">
        <v>89.629000000000005</v>
      </c>
      <c r="BK33" s="46">
        <v>59.991999999999997</v>
      </c>
      <c r="BL33" s="46">
        <v>45.268999999999998</v>
      </c>
      <c r="BM33" s="46">
        <v>32.981999999999999</v>
      </c>
      <c r="BN33" s="46">
        <v>24.366</v>
      </c>
      <c r="BO33" s="46">
        <v>20.277999999999999</v>
      </c>
      <c r="BP33" s="46">
        <v>14.577999999999999</v>
      </c>
      <c r="BQ33" s="46">
        <v>9.9130000000000003</v>
      </c>
      <c r="BR33" s="46">
        <v>11.583</v>
      </c>
      <c r="BS33" s="46">
        <v>1267.6889999999999</v>
      </c>
      <c r="BT33" s="55">
        <v>94.516000000000005</v>
      </c>
      <c r="BU33" s="46">
        <v>79.66</v>
      </c>
      <c r="BV33" s="46">
        <v>64.48</v>
      </c>
      <c r="BW33" s="46">
        <v>60.097999999999999</v>
      </c>
      <c r="BX33" s="46">
        <v>70.36</v>
      </c>
      <c r="BY33" s="46">
        <v>80.513999999999996</v>
      </c>
      <c r="BZ33" s="46">
        <v>75.504000000000005</v>
      </c>
      <c r="CA33" s="46">
        <v>55.515000000000001</v>
      </c>
      <c r="CB33" s="46">
        <v>36.353999999999999</v>
      </c>
      <c r="CC33" s="46">
        <v>26.056999999999999</v>
      </c>
      <c r="CD33" s="46">
        <v>17.949000000000002</v>
      </c>
      <c r="CE33" s="46">
        <v>12.752000000000001</v>
      </c>
      <c r="CF33" s="46">
        <v>10.365</v>
      </c>
      <c r="CG33" s="46">
        <v>7.327</v>
      </c>
      <c r="CH33" s="46">
        <v>4.8769999999999998</v>
      </c>
      <c r="CI33" s="46">
        <v>5.4289999999999994</v>
      </c>
      <c r="CJ33" s="46">
        <v>701.75699999999995</v>
      </c>
      <c r="CK33" s="55">
        <v>92.105999999999995</v>
      </c>
      <c r="CL33" s="46">
        <v>77.251000000000005</v>
      </c>
      <c r="CM33" s="46">
        <v>63.475000000000001</v>
      </c>
      <c r="CN33" s="46">
        <v>54.084000000000003</v>
      </c>
      <c r="CO33" s="46">
        <v>50.984999999999999</v>
      </c>
      <c r="CP33" s="46">
        <v>50.39</v>
      </c>
      <c r="CQ33" s="46">
        <v>45.667999999999999</v>
      </c>
      <c r="CR33" s="46">
        <v>34.122999999999998</v>
      </c>
      <c r="CS33" s="46">
        <v>23.641999999999999</v>
      </c>
      <c r="CT33" s="46">
        <v>19.213000000000001</v>
      </c>
      <c r="CU33" s="46">
        <v>15.034000000000001</v>
      </c>
      <c r="CV33" s="46">
        <v>11.614000000000001</v>
      </c>
      <c r="CW33" s="46">
        <v>9.9109999999999996</v>
      </c>
      <c r="CX33" s="46">
        <v>7.2519999999999998</v>
      </c>
      <c r="CY33" s="46">
        <v>5.0350000000000001</v>
      </c>
      <c r="CZ33" s="46">
        <v>6.1520000000000001</v>
      </c>
      <c r="DA33" s="46">
        <v>565.93499999999995</v>
      </c>
      <c r="DB33" t="e">
        <f>COUNTIF(#REF!,'Migrant stock by age'!A33)</f>
        <v>#REF!</v>
      </c>
    </row>
    <row r="34" spans="1:106" hidden="1">
      <c r="A34" s="49" t="s">
        <v>55</v>
      </c>
      <c r="B34" s="145"/>
      <c r="C34" s="141"/>
      <c r="D34" s="55">
        <v>23587</v>
      </c>
      <c r="E34" s="46">
        <v>18443</v>
      </c>
      <c r="F34" s="46">
        <v>15882</v>
      </c>
      <c r="G34" s="46">
        <v>17268</v>
      </c>
      <c r="H34" s="46">
        <v>23702</v>
      </c>
      <c r="I34" s="46">
        <v>29470</v>
      </c>
      <c r="J34" s="46">
        <v>29697</v>
      </c>
      <c r="K34" s="46">
        <v>26706</v>
      </c>
      <c r="L34" s="46">
        <v>23203</v>
      </c>
      <c r="M34" s="46">
        <v>20041</v>
      </c>
      <c r="N34" s="46">
        <v>16228</v>
      </c>
      <c r="O34" s="46">
        <v>12683</v>
      </c>
      <c r="P34" s="46">
        <v>9783</v>
      </c>
      <c r="Q34" s="46">
        <v>6822</v>
      </c>
      <c r="R34" s="46">
        <v>3795</v>
      </c>
      <c r="S34" s="46">
        <v>2887</v>
      </c>
      <c r="T34" s="46">
        <v>280197</v>
      </c>
      <c r="U34" s="55">
        <v>12553</v>
      </c>
      <c r="V34" s="46">
        <v>10064</v>
      </c>
      <c r="W34" s="46">
        <v>8729</v>
      </c>
      <c r="X34" s="46">
        <v>8957</v>
      </c>
      <c r="Y34" s="46">
        <v>12841</v>
      </c>
      <c r="Z34" s="46">
        <v>16666</v>
      </c>
      <c r="AA34" s="46">
        <v>17066</v>
      </c>
      <c r="AB34" s="46">
        <v>15761</v>
      </c>
      <c r="AC34" s="46">
        <v>14068</v>
      </c>
      <c r="AD34" s="46">
        <v>12365</v>
      </c>
      <c r="AE34" s="46">
        <v>10038</v>
      </c>
      <c r="AF34" s="46">
        <v>7694</v>
      </c>
      <c r="AG34" s="46">
        <v>5778</v>
      </c>
      <c r="AH34" s="46">
        <v>3695</v>
      </c>
      <c r="AI34" s="46">
        <v>2056</v>
      </c>
      <c r="AJ34" s="46">
        <v>1554</v>
      </c>
      <c r="AK34" s="46">
        <v>159885</v>
      </c>
      <c r="AL34" s="55">
        <v>11034</v>
      </c>
      <c r="AM34" s="46">
        <v>8379</v>
      </c>
      <c r="AN34" s="46">
        <v>7153</v>
      </c>
      <c r="AO34" s="46">
        <v>8311</v>
      </c>
      <c r="AP34" s="46">
        <v>10861</v>
      </c>
      <c r="AQ34" s="46">
        <v>12804</v>
      </c>
      <c r="AR34" s="46">
        <v>12631</v>
      </c>
      <c r="AS34" s="46">
        <v>10945</v>
      </c>
      <c r="AT34" s="46">
        <v>9135</v>
      </c>
      <c r="AU34" s="46">
        <v>7676</v>
      </c>
      <c r="AV34" s="46">
        <v>6190</v>
      </c>
      <c r="AW34" s="46">
        <v>4989</v>
      </c>
      <c r="AX34" s="46">
        <v>4005</v>
      </c>
      <c r="AY34" s="46">
        <v>3127</v>
      </c>
      <c r="AZ34" s="46">
        <v>1739</v>
      </c>
      <c r="BA34" s="46">
        <v>1333</v>
      </c>
      <c r="BB34" s="46">
        <v>120312</v>
      </c>
      <c r="BC34" s="55">
        <v>277.20800000000003</v>
      </c>
      <c r="BD34" s="46">
        <v>243.09700000000001</v>
      </c>
      <c r="BE34" s="46">
        <v>206.762</v>
      </c>
      <c r="BF34" s="46">
        <v>186.50299999999999</v>
      </c>
      <c r="BG34" s="46">
        <v>178.89</v>
      </c>
      <c r="BH34" s="46">
        <v>174.279</v>
      </c>
      <c r="BI34" s="46">
        <v>162.76</v>
      </c>
      <c r="BJ34" s="46">
        <v>140.745</v>
      </c>
      <c r="BK34" s="46">
        <v>115.473</v>
      </c>
      <c r="BL34" s="46">
        <v>91.736000000000004</v>
      </c>
      <c r="BM34" s="46">
        <v>68.834000000000003</v>
      </c>
      <c r="BN34" s="46">
        <v>50.191000000000003</v>
      </c>
      <c r="BO34" s="46">
        <v>38.533999999999999</v>
      </c>
      <c r="BP34" s="46">
        <v>30.728000000000002</v>
      </c>
      <c r="BQ34" s="46">
        <v>24.113</v>
      </c>
      <c r="BR34" s="46">
        <v>35.284000000000006</v>
      </c>
      <c r="BS34" s="46">
        <v>2025.1370000000006</v>
      </c>
      <c r="BT34" s="55">
        <v>140.14699999999999</v>
      </c>
      <c r="BU34" s="46">
        <v>122.691</v>
      </c>
      <c r="BV34" s="46">
        <v>104.232</v>
      </c>
      <c r="BW34" s="46">
        <v>94.245000000000005</v>
      </c>
      <c r="BX34" s="46">
        <v>91.040999999999997</v>
      </c>
      <c r="BY34" s="46">
        <v>90.302000000000007</v>
      </c>
      <c r="BZ34" s="46">
        <v>86.584000000000003</v>
      </c>
      <c r="CA34" s="46">
        <v>76.364000000000004</v>
      </c>
      <c r="CB34" s="46">
        <v>63.070999999999998</v>
      </c>
      <c r="CC34" s="46">
        <v>49.372999999999998</v>
      </c>
      <c r="CD34" s="46">
        <v>36.031999999999996</v>
      </c>
      <c r="CE34" s="46">
        <v>25.687999999999999</v>
      </c>
      <c r="CF34" s="46">
        <v>19.186</v>
      </c>
      <c r="CG34" s="46">
        <v>15.023999999999999</v>
      </c>
      <c r="CH34" s="46">
        <v>11.244</v>
      </c>
      <c r="CI34" s="46">
        <v>14.998999999999999</v>
      </c>
      <c r="CJ34" s="46">
        <v>1040.2230000000002</v>
      </c>
      <c r="CK34" s="55">
        <v>137.05699999999999</v>
      </c>
      <c r="CL34" s="46">
        <v>120.404</v>
      </c>
      <c r="CM34" s="46">
        <v>102.53</v>
      </c>
      <c r="CN34" s="46">
        <v>92.254000000000005</v>
      </c>
      <c r="CO34" s="46">
        <v>87.846999999999994</v>
      </c>
      <c r="CP34" s="46">
        <v>83.977000000000004</v>
      </c>
      <c r="CQ34" s="46">
        <v>76.177999999999997</v>
      </c>
      <c r="CR34" s="46">
        <v>64.387</v>
      </c>
      <c r="CS34" s="46">
        <v>52.405999999999999</v>
      </c>
      <c r="CT34" s="46">
        <v>42.366</v>
      </c>
      <c r="CU34" s="46">
        <v>32.802</v>
      </c>
      <c r="CV34" s="46">
        <v>24.501000000000001</v>
      </c>
      <c r="CW34" s="46">
        <v>19.346</v>
      </c>
      <c r="CX34" s="46">
        <v>15.702</v>
      </c>
      <c r="CY34" s="46">
        <v>12.867000000000001</v>
      </c>
      <c r="CZ34" s="46">
        <v>20.282</v>
      </c>
      <c r="DA34" s="46">
        <v>984.90599999999995</v>
      </c>
      <c r="DB34" t="e">
        <f>COUNTIF(#REF!,'Migrant stock by age'!A34)</f>
        <v>#REF!</v>
      </c>
    </row>
    <row r="35" spans="1:106" hidden="1">
      <c r="A35" s="49" t="s">
        <v>56</v>
      </c>
      <c r="B35" s="145"/>
      <c r="C35" s="141"/>
      <c r="D35" s="55">
        <v>97</v>
      </c>
      <c r="E35" s="46">
        <v>103</v>
      </c>
      <c r="F35" s="46">
        <v>110</v>
      </c>
      <c r="G35" s="46">
        <v>116</v>
      </c>
      <c r="H35" s="46">
        <v>127</v>
      </c>
      <c r="I35" s="46">
        <v>148</v>
      </c>
      <c r="J35" s="46">
        <v>160</v>
      </c>
      <c r="K35" s="46">
        <v>158</v>
      </c>
      <c r="L35" s="46">
        <v>156</v>
      </c>
      <c r="M35" s="46">
        <v>171</v>
      </c>
      <c r="N35" s="46">
        <v>183</v>
      </c>
      <c r="O35" s="46">
        <v>154</v>
      </c>
      <c r="P35" s="46">
        <v>111</v>
      </c>
      <c r="Q35" s="46">
        <v>95</v>
      </c>
      <c r="R35" s="46">
        <v>120</v>
      </c>
      <c r="S35" s="46">
        <v>284</v>
      </c>
      <c r="T35" s="46">
        <v>2293</v>
      </c>
      <c r="U35" s="55">
        <v>50</v>
      </c>
      <c r="V35" s="46">
        <v>43</v>
      </c>
      <c r="W35" s="46">
        <v>56</v>
      </c>
      <c r="X35" s="46">
        <v>58</v>
      </c>
      <c r="Y35" s="46">
        <v>64</v>
      </c>
      <c r="Z35" s="46">
        <v>76</v>
      </c>
      <c r="AA35" s="46">
        <v>87</v>
      </c>
      <c r="AB35" s="46">
        <v>89</v>
      </c>
      <c r="AC35" s="46">
        <v>87</v>
      </c>
      <c r="AD35" s="46">
        <v>89</v>
      </c>
      <c r="AE35" s="46">
        <v>90</v>
      </c>
      <c r="AF35" s="46">
        <v>78</v>
      </c>
      <c r="AG35" s="46">
        <v>58</v>
      </c>
      <c r="AH35" s="46">
        <v>48</v>
      </c>
      <c r="AI35" s="46">
        <v>57</v>
      </c>
      <c r="AJ35" s="46">
        <v>117</v>
      </c>
      <c r="AK35" s="46">
        <v>1147</v>
      </c>
      <c r="AL35" s="55">
        <v>47</v>
      </c>
      <c r="AM35" s="46">
        <v>60</v>
      </c>
      <c r="AN35" s="46">
        <v>54</v>
      </c>
      <c r="AO35" s="46">
        <v>58</v>
      </c>
      <c r="AP35" s="46">
        <v>63</v>
      </c>
      <c r="AQ35" s="46">
        <v>72</v>
      </c>
      <c r="AR35" s="46">
        <v>73</v>
      </c>
      <c r="AS35" s="46">
        <v>69</v>
      </c>
      <c r="AT35" s="46">
        <v>69</v>
      </c>
      <c r="AU35" s="46">
        <v>82</v>
      </c>
      <c r="AV35" s="46">
        <v>93</v>
      </c>
      <c r="AW35" s="46">
        <v>76</v>
      </c>
      <c r="AX35" s="46">
        <v>53</v>
      </c>
      <c r="AY35" s="46">
        <v>47</v>
      </c>
      <c r="AZ35" s="46">
        <v>63</v>
      </c>
      <c r="BA35" s="46">
        <v>167</v>
      </c>
      <c r="BB35" s="46">
        <v>1146</v>
      </c>
      <c r="BC35" s="55">
        <v>31.597999999999999</v>
      </c>
      <c r="BD35" s="46">
        <v>29.257000000000001</v>
      </c>
      <c r="BE35" s="46">
        <v>26.678000000000001</v>
      </c>
      <c r="BF35" s="46">
        <v>22.356000000000002</v>
      </c>
      <c r="BG35" s="46">
        <v>17.818999999999999</v>
      </c>
      <c r="BH35" s="46">
        <v>16.266999999999999</v>
      </c>
      <c r="BI35" s="46">
        <v>12.955</v>
      </c>
      <c r="BJ35" s="46">
        <v>12.105</v>
      </c>
      <c r="BK35" s="46">
        <v>9.6340000000000003</v>
      </c>
      <c r="BL35" s="46">
        <v>6.7389999999999999</v>
      </c>
      <c r="BM35" s="46">
        <v>5.71</v>
      </c>
      <c r="BN35" s="46">
        <v>4.3579999999999997</v>
      </c>
      <c r="BO35" s="46">
        <v>2.9540000000000002</v>
      </c>
      <c r="BP35" s="46">
        <v>1.8280000000000001</v>
      </c>
      <c r="BQ35" s="46">
        <v>1.2809999999999999</v>
      </c>
      <c r="BR35" s="46">
        <v>2.7879999999999998</v>
      </c>
      <c r="BS35" s="46">
        <v>204.32700000000008</v>
      </c>
      <c r="BT35" s="55">
        <v>15.938000000000001</v>
      </c>
      <c r="BU35" s="46">
        <v>14.733000000000001</v>
      </c>
      <c r="BV35" s="46">
        <v>13.428000000000001</v>
      </c>
      <c r="BW35" s="46">
        <v>11.26</v>
      </c>
      <c r="BX35" s="46">
        <v>8.9770000000000003</v>
      </c>
      <c r="BY35" s="46">
        <v>8.1690000000000005</v>
      </c>
      <c r="BZ35" s="46">
        <v>6.4930000000000003</v>
      </c>
      <c r="CA35" s="46">
        <v>6.056</v>
      </c>
      <c r="CB35" s="46">
        <v>4.82</v>
      </c>
      <c r="CC35" s="46">
        <v>3.4089999999999998</v>
      </c>
      <c r="CD35" s="46">
        <v>2.754</v>
      </c>
      <c r="CE35" s="46">
        <v>1.9239999999999999</v>
      </c>
      <c r="CF35" s="46">
        <v>1.272</v>
      </c>
      <c r="CG35" s="46">
        <v>0.77100000000000002</v>
      </c>
      <c r="CH35" s="46">
        <v>0.51200000000000001</v>
      </c>
      <c r="CI35" s="46">
        <v>1.2390000000000001</v>
      </c>
      <c r="CJ35" s="46">
        <v>101.75500000000002</v>
      </c>
      <c r="CK35" s="55">
        <v>15.661</v>
      </c>
      <c r="CL35" s="46">
        <v>14.526</v>
      </c>
      <c r="CM35" s="46">
        <v>13.249000000000001</v>
      </c>
      <c r="CN35" s="46">
        <v>11.097</v>
      </c>
      <c r="CO35" s="46">
        <v>8.8450000000000006</v>
      </c>
      <c r="CP35" s="46">
        <v>8.0990000000000002</v>
      </c>
      <c r="CQ35" s="46">
        <v>6.4640000000000004</v>
      </c>
      <c r="CR35" s="46">
        <v>6.0490000000000004</v>
      </c>
      <c r="CS35" s="46">
        <v>4.8140000000000001</v>
      </c>
      <c r="CT35" s="46">
        <v>3.3290000000000002</v>
      </c>
      <c r="CU35" s="46">
        <v>2.9550000000000001</v>
      </c>
      <c r="CV35" s="46">
        <v>2.4319999999999999</v>
      </c>
      <c r="CW35" s="46">
        <v>1.679</v>
      </c>
      <c r="CX35" s="46">
        <v>1.0589999999999999</v>
      </c>
      <c r="CY35" s="46">
        <v>0.77</v>
      </c>
      <c r="CZ35" s="46">
        <v>1.5519999999999996</v>
      </c>
      <c r="DA35" s="46">
        <v>102.57999999999998</v>
      </c>
      <c r="DB35" t="e">
        <f>COUNTIF(#REF!,'Migrant stock by age'!A35)</f>
        <v>#REF!</v>
      </c>
    </row>
    <row r="36" spans="1:106" hidden="1">
      <c r="A36" s="50" t="s">
        <v>79</v>
      </c>
      <c r="B36" s="146"/>
      <c r="C36" s="141"/>
      <c r="D36" s="54">
        <v>173854</v>
      </c>
      <c r="E36" s="45">
        <v>149527</v>
      </c>
      <c r="F36" s="45">
        <v>147226</v>
      </c>
      <c r="G36" s="45">
        <v>167166</v>
      </c>
      <c r="H36" s="45">
        <v>208698</v>
      </c>
      <c r="I36" s="45">
        <v>242012</v>
      </c>
      <c r="J36" s="45">
        <v>248244</v>
      </c>
      <c r="K36" s="45">
        <v>227591</v>
      </c>
      <c r="L36" s="45">
        <v>197618</v>
      </c>
      <c r="M36" s="45">
        <v>167477</v>
      </c>
      <c r="N36" s="45">
        <v>134208</v>
      </c>
      <c r="O36" s="45">
        <v>107113</v>
      </c>
      <c r="P36" s="45">
        <v>85539</v>
      </c>
      <c r="Q36" s="45">
        <v>63113</v>
      </c>
      <c r="R36" s="45">
        <v>45481</v>
      </c>
      <c r="S36" s="45">
        <v>45189</v>
      </c>
      <c r="T36" s="45">
        <v>2410056</v>
      </c>
      <c r="U36" s="54">
        <v>93320</v>
      </c>
      <c r="V36" s="45">
        <v>79488</v>
      </c>
      <c r="W36" s="45">
        <v>76874</v>
      </c>
      <c r="X36" s="45">
        <v>90114</v>
      </c>
      <c r="Y36" s="45">
        <v>118535</v>
      </c>
      <c r="Z36" s="45">
        <v>138288</v>
      </c>
      <c r="AA36" s="45">
        <v>147596</v>
      </c>
      <c r="AB36" s="45">
        <v>141777</v>
      </c>
      <c r="AC36" s="45">
        <v>126199</v>
      </c>
      <c r="AD36" s="45">
        <v>106750</v>
      </c>
      <c r="AE36" s="45">
        <v>84746</v>
      </c>
      <c r="AF36" s="45">
        <v>65444</v>
      </c>
      <c r="AG36" s="45">
        <v>50212</v>
      </c>
      <c r="AH36" s="45">
        <v>35088</v>
      </c>
      <c r="AI36" s="45">
        <v>23311</v>
      </c>
      <c r="AJ36" s="45">
        <v>22076</v>
      </c>
      <c r="AK36" s="45">
        <v>1399818</v>
      </c>
      <c r="AL36" s="54">
        <v>80534</v>
      </c>
      <c r="AM36" s="45">
        <v>70039</v>
      </c>
      <c r="AN36" s="45">
        <v>70352</v>
      </c>
      <c r="AO36" s="45">
        <v>77052</v>
      </c>
      <c r="AP36" s="45">
        <v>90163</v>
      </c>
      <c r="AQ36" s="45">
        <v>103724</v>
      </c>
      <c r="AR36" s="45">
        <v>100648</v>
      </c>
      <c r="AS36" s="45">
        <v>85814</v>
      </c>
      <c r="AT36" s="45">
        <v>71419</v>
      </c>
      <c r="AU36" s="45">
        <v>60727</v>
      </c>
      <c r="AV36" s="45">
        <v>49462</v>
      </c>
      <c r="AW36" s="45">
        <v>41669</v>
      </c>
      <c r="AX36" s="45">
        <v>35327</v>
      </c>
      <c r="AY36" s="45">
        <v>28025</v>
      </c>
      <c r="AZ36" s="45">
        <v>22170</v>
      </c>
      <c r="BA36" s="45">
        <v>23113</v>
      </c>
      <c r="BB36" s="45">
        <v>1010238</v>
      </c>
      <c r="BC36" s="54">
        <v>28832.052</v>
      </c>
      <c r="BD36" s="45">
        <v>25151.634000000002</v>
      </c>
      <c r="BE36" s="45">
        <v>21824.287</v>
      </c>
      <c r="BF36" s="45">
        <v>19954.865000000002</v>
      </c>
      <c r="BG36" s="45">
        <v>19614.317999999996</v>
      </c>
      <c r="BH36" s="45">
        <v>19739.695</v>
      </c>
      <c r="BI36" s="45">
        <v>18599.111000000001</v>
      </c>
      <c r="BJ36" s="45">
        <v>16291.829</v>
      </c>
      <c r="BK36" s="45">
        <v>13663.730000000003</v>
      </c>
      <c r="BL36" s="45">
        <v>11718.977999999999</v>
      </c>
      <c r="BM36" s="45">
        <v>10214.511999999999</v>
      </c>
      <c r="BN36" s="45">
        <v>8548.3490000000002</v>
      </c>
      <c r="BO36" s="45">
        <v>6773.5929999999989</v>
      </c>
      <c r="BP36" s="45">
        <v>4956.5259999999998</v>
      </c>
      <c r="BQ36" s="45">
        <v>3338.2899999999995</v>
      </c>
      <c r="BR36" s="45">
        <v>4381.8049999999994</v>
      </c>
      <c r="BS36" s="45">
        <v>233603.57399999996</v>
      </c>
      <c r="BT36" s="54">
        <v>14781.663</v>
      </c>
      <c r="BU36" s="45">
        <v>12882.394</v>
      </c>
      <c r="BV36" s="45">
        <v>11168.903999999999</v>
      </c>
      <c r="BW36" s="45">
        <v>10194.243999999999</v>
      </c>
      <c r="BX36" s="45">
        <v>9963.3089999999993</v>
      </c>
      <c r="BY36" s="45">
        <v>9928.8270000000011</v>
      </c>
      <c r="BZ36" s="45">
        <v>9276.0300000000007</v>
      </c>
      <c r="CA36" s="45">
        <v>8107.3449999999993</v>
      </c>
      <c r="CB36" s="45">
        <v>6762.6620000000012</v>
      </c>
      <c r="CC36" s="45">
        <v>5776.4960000000001</v>
      </c>
      <c r="CD36" s="45">
        <v>5081.0199999999995</v>
      </c>
      <c r="CE36" s="45">
        <v>4257.4659999999994</v>
      </c>
      <c r="CF36" s="45">
        <v>3357.1930000000002</v>
      </c>
      <c r="CG36" s="45">
        <v>2405.3079999999995</v>
      </c>
      <c r="CH36" s="45">
        <v>1542.9579999999999</v>
      </c>
      <c r="CI36" s="45">
        <v>1863.8539999999996</v>
      </c>
      <c r="CJ36" s="45">
        <v>117349.67300000002</v>
      </c>
      <c r="CK36" s="54">
        <v>14050.391000000001</v>
      </c>
      <c r="CL36" s="45">
        <v>12269.243</v>
      </c>
      <c r="CM36" s="45">
        <v>10655.385999999999</v>
      </c>
      <c r="CN36" s="45">
        <v>9760.6270000000004</v>
      </c>
      <c r="CO36" s="45">
        <v>9651.0159999999996</v>
      </c>
      <c r="CP36" s="45">
        <v>9810.8790000000026</v>
      </c>
      <c r="CQ36" s="45">
        <v>9323.0749999999989</v>
      </c>
      <c r="CR36" s="45">
        <v>8184.4690000000001</v>
      </c>
      <c r="CS36" s="45">
        <v>6901.0460000000012</v>
      </c>
      <c r="CT36" s="45">
        <v>5942.4719999999998</v>
      </c>
      <c r="CU36" s="45">
        <v>5133.4909999999991</v>
      </c>
      <c r="CV36" s="45">
        <v>4290.8880000000008</v>
      </c>
      <c r="CW36" s="45">
        <v>3416.4059999999999</v>
      </c>
      <c r="CX36" s="45">
        <v>2551.2339999999995</v>
      </c>
      <c r="CY36" s="45">
        <v>1795.3420000000001</v>
      </c>
      <c r="CZ36" s="45">
        <v>2517.9730000000004</v>
      </c>
      <c r="DA36" s="45">
        <v>116253.93800000001</v>
      </c>
      <c r="DB36" t="e">
        <f>COUNTIF(#REF!,'Migrant stock by age'!A36)</f>
        <v>#REF!</v>
      </c>
    </row>
    <row r="37" spans="1:106">
      <c r="A37" s="49" t="s">
        <v>30</v>
      </c>
      <c r="B37" s="141" t="s">
        <v>1030</v>
      </c>
      <c r="C37" s="141" t="s">
        <v>1029</v>
      </c>
      <c r="D37" s="55">
        <v>5216</v>
      </c>
      <c r="E37" s="46">
        <v>5861</v>
      </c>
      <c r="F37" s="46">
        <v>7551</v>
      </c>
      <c r="G37" s="46">
        <v>10107</v>
      </c>
      <c r="H37" s="46">
        <v>12960</v>
      </c>
      <c r="I37" s="46">
        <v>14231</v>
      </c>
      <c r="J37" s="46">
        <v>13484</v>
      </c>
      <c r="K37" s="46">
        <v>11610</v>
      </c>
      <c r="L37" s="46">
        <v>9457</v>
      </c>
      <c r="M37" s="46">
        <v>7457</v>
      </c>
      <c r="N37" s="46">
        <v>5647</v>
      </c>
      <c r="O37" s="46">
        <v>4383</v>
      </c>
      <c r="P37" s="46">
        <v>3397</v>
      </c>
      <c r="Q37" s="46">
        <v>2197</v>
      </c>
      <c r="R37" s="46">
        <v>1167</v>
      </c>
      <c r="S37" s="46">
        <v>1364</v>
      </c>
      <c r="T37" s="46">
        <v>116089</v>
      </c>
      <c r="U37" s="55">
        <v>3374</v>
      </c>
      <c r="V37" s="46">
        <v>3415</v>
      </c>
      <c r="W37" s="46">
        <v>3953</v>
      </c>
      <c r="X37" s="46">
        <v>4829</v>
      </c>
      <c r="Y37" s="46">
        <v>6026</v>
      </c>
      <c r="Z37" s="46">
        <v>6540</v>
      </c>
      <c r="AA37" s="46">
        <v>6624</v>
      </c>
      <c r="AB37" s="46">
        <v>6053</v>
      </c>
      <c r="AC37" s="46">
        <v>5300</v>
      </c>
      <c r="AD37" s="46">
        <v>4405</v>
      </c>
      <c r="AE37" s="46">
        <v>3392</v>
      </c>
      <c r="AF37" s="46">
        <v>2608</v>
      </c>
      <c r="AG37" s="46">
        <v>2014</v>
      </c>
      <c r="AH37" s="46">
        <v>1161</v>
      </c>
      <c r="AI37" s="46">
        <v>617</v>
      </c>
      <c r="AJ37" s="46">
        <v>714</v>
      </c>
      <c r="AK37" s="46">
        <v>61025</v>
      </c>
      <c r="AL37" s="55">
        <v>1842</v>
      </c>
      <c r="AM37" s="46">
        <v>2446</v>
      </c>
      <c r="AN37" s="46">
        <v>3598</v>
      </c>
      <c r="AO37" s="46">
        <v>5278</v>
      </c>
      <c r="AP37" s="46">
        <v>6934</v>
      </c>
      <c r="AQ37" s="46">
        <v>7691</v>
      </c>
      <c r="AR37" s="46">
        <v>6860</v>
      </c>
      <c r="AS37" s="46">
        <v>5557</v>
      </c>
      <c r="AT37" s="46">
        <v>4157</v>
      </c>
      <c r="AU37" s="46">
        <v>3052</v>
      </c>
      <c r="AV37" s="46">
        <v>2255</v>
      </c>
      <c r="AW37" s="46">
        <v>1775</v>
      </c>
      <c r="AX37" s="46">
        <v>1383</v>
      </c>
      <c r="AY37" s="46">
        <v>1036</v>
      </c>
      <c r="AZ37" s="46">
        <v>550</v>
      </c>
      <c r="BA37" s="46">
        <v>650</v>
      </c>
      <c r="BB37" s="46">
        <v>55064</v>
      </c>
      <c r="BC37" s="55">
        <v>102.624</v>
      </c>
      <c r="BD37" s="46">
        <v>97.12</v>
      </c>
      <c r="BE37" s="46">
        <v>97.751000000000005</v>
      </c>
      <c r="BF37" s="46">
        <v>97.965999999999994</v>
      </c>
      <c r="BG37" s="46">
        <v>94.477000000000004</v>
      </c>
      <c r="BH37" s="46">
        <v>92.991</v>
      </c>
      <c r="BI37" s="46">
        <v>77.897000000000006</v>
      </c>
      <c r="BJ37" s="46">
        <v>65.834999999999994</v>
      </c>
      <c r="BK37" s="46">
        <v>55.408000000000001</v>
      </c>
      <c r="BL37" s="46">
        <v>44.780999999999999</v>
      </c>
      <c r="BM37" s="46">
        <v>38.476999999999997</v>
      </c>
      <c r="BN37" s="46">
        <v>30.277000000000001</v>
      </c>
      <c r="BO37" s="46">
        <v>21.065000000000001</v>
      </c>
      <c r="BP37" s="46">
        <v>16.13</v>
      </c>
      <c r="BQ37" s="46">
        <v>11.808</v>
      </c>
      <c r="BR37" s="46">
        <v>12.378</v>
      </c>
      <c r="BS37" s="46">
        <v>956.98500000000013</v>
      </c>
      <c r="BT37" s="55">
        <v>52.027999999999999</v>
      </c>
      <c r="BU37" s="46">
        <v>49.155000000000001</v>
      </c>
      <c r="BV37" s="46">
        <v>49.45</v>
      </c>
      <c r="BW37" s="46">
        <v>49.488</v>
      </c>
      <c r="BX37" s="46">
        <v>47.618000000000002</v>
      </c>
      <c r="BY37" s="46">
        <v>46.777000000000001</v>
      </c>
      <c r="BZ37" s="46">
        <v>39.084000000000003</v>
      </c>
      <c r="CA37" s="46">
        <v>32.954000000000001</v>
      </c>
      <c r="CB37" s="46">
        <v>27.597000000000001</v>
      </c>
      <c r="CC37" s="46">
        <v>22.413</v>
      </c>
      <c r="CD37" s="46">
        <v>19.632999999999999</v>
      </c>
      <c r="CE37" s="46">
        <v>15.321999999999999</v>
      </c>
      <c r="CF37" s="46">
        <v>10.095000000000001</v>
      </c>
      <c r="CG37" s="46">
        <v>7.5609999999999999</v>
      </c>
      <c r="CH37" s="46">
        <v>5.5430000000000001</v>
      </c>
      <c r="CI37" s="46">
        <v>5.5359999999999996</v>
      </c>
      <c r="CJ37" s="46">
        <v>480.25399999999996</v>
      </c>
      <c r="CK37" s="55">
        <v>50.597000000000001</v>
      </c>
      <c r="CL37" s="46">
        <v>47.965000000000003</v>
      </c>
      <c r="CM37" s="46">
        <v>48.302999999999997</v>
      </c>
      <c r="CN37" s="46">
        <v>48.478999999999999</v>
      </c>
      <c r="CO37" s="46">
        <v>46.860999999999997</v>
      </c>
      <c r="CP37" s="46">
        <v>46.216000000000001</v>
      </c>
      <c r="CQ37" s="46">
        <v>38.813000000000002</v>
      </c>
      <c r="CR37" s="46">
        <v>32.881</v>
      </c>
      <c r="CS37" s="46">
        <v>27.811</v>
      </c>
      <c r="CT37" s="46">
        <v>22.369</v>
      </c>
      <c r="CU37" s="46">
        <v>18.844999999999999</v>
      </c>
      <c r="CV37" s="46">
        <v>14.954000000000001</v>
      </c>
      <c r="CW37" s="46">
        <v>10.968999999999999</v>
      </c>
      <c r="CX37" s="46">
        <v>8.5690000000000008</v>
      </c>
      <c r="CY37" s="46">
        <v>6.2640000000000002</v>
      </c>
      <c r="CZ37" s="46">
        <v>6.8439999999999994</v>
      </c>
      <c r="DA37" s="46">
        <v>476.74</v>
      </c>
      <c r="DB37" t="e">
        <f>COUNTIF(#REF!,'Migrant stock by age'!A8)</f>
        <v>#REF!</v>
      </c>
    </row>
    <row r="38" spans="1:106">
      <c r="A38" s="49" t="s">
        <v>81</v>
      </c>
      <c r="B38" s="141" t="s">
        <v>1030</v>
      </c>
      <c r="C38" s="141" t="s">
        <v>1027</v>
      </c>
      <c r="D38" s="55">
        <v>20902</v>
      </c>
      <c r="E38" s="46">
        <v>19953</v>
      </c>
      <c r="F38" s="46">
        <v>19367</v>
      </c>
      <c r="G38" s="46">
        <v>26267</v>
      </c>
      <c r="H38" s="46">
        <v>43119</v>
      </c>
      <c r="I38" s="46">
        <v>57252</v>
      </c>
      <c r="J38" s="46">
        <v>61329</v>
      </c>
      <c r="K38" s="46">
        <v>54077</v>
      </c>
      <c r="L38" s="46">
        <v>45271</v>
      </c>
      <c r="M38" s="46">
        <v>38083</v>
      </c>
      <c r="N38" s="46">
        <v>29471</v>
      </c>
      <c r="O38" s="46">
        <v>21787</v>
      </c>
      <c r="P38" s="46">
        <v>15642</v>
      </c>
      <c r="Q38" s="46">
        <v>10692</v>
      </c>
      <c r="R38" s="46">
        <v>7334</v>
      </c>
      <c r="S38" s="46">
        <v>7764</v>
      </c>
      <c r="T38" s="46">
        <v>478310</v>
      </c>
      <c r="U38" s="55">
        <v>10253</v>
      </c>
      <c r="V38" s="46">
        <v>10175</v>
      </c>
      <c r="W38" s="46">
        <v>10050</v>
      </c>
      <c r="X38" s="46">
        <v>14769</v>
      </c>
      <c r="Y38" s="46">
        <v>26350</v>
      </c>
      <c r="Z38" s="46">
        <v>29425</v>
      </c>
      <c r="AA38" s="46">
        <v>30937</v>
      </c>
      <c r="AB38" s="46">
        <v>28480</v>
      </c>
      <c r="AC38" s="46">
        <v>25036</v>
      </c>
      <c r="AD38" s="46">
        <v>21044</v>
      </c>
      <c r="AE38" s="46">
        <v>16535</v>
      </c>
      <c r="AF38" s="46">
        <v>12124</v>
      </c>
      <c r="AG38" s="46">
        <v>9248</v>
      </c>
      <c r="AH38" s="46">
        <v>6409</v>
      </c>
      <c r="AI38" s="46">
        <v>3809</v>
      </c>
      <c r="AJ38" s="46">
        <v>3017</v>
      </c>
      <c r="AK38" s="46">
        <v>257661</v>
      </c>
      <c r="AL38" s="55">
        <v>10649</v>
      </c>
      <c r="AM38" s="46">
        <v>9778</v>
      </c>
      <c r="AN38" s="46">
        <v>9317</v>
      </c>
      <c r="AO38" s="46">
        <v>11498</v>
      </c>
      <c r="AP38" s="46">
        <v>16769</v>
      </c>
      <c r="AQ38" s="46">
        <v>27827</v>
      </c>
      <c r="AR38" s="46">
        <v>30392</v>
      </c>
      <c r="AS38" s="46">
        <v>25597</v>
      </c>
      <c r="AT38" s="46">
        <v>20235</v>
      </c>
      <c r="AU38" s="46">
        <v>17039</v>
      </c>
      <c r="AV38" s="46">
        <v>12936</v>
      </c>
      <c r="AW38" s="46">
        <v>9663</v>
      </c>
      <c r="AX38" s="46">
        <v>6394</v>
      </c>
      <c r="AY38" s="46">
        <v>4283</v>
      </c>
      <c r="AZ38" s="46">
        <v>3525</v>
      </c>
      <c r="BA38" s="46">
        <v>4747</v>
      </c>
      <c r="BB38" s="46">
        <v>220649</v>
      </c>
      <c r="BC38" s="55">
        <v>12917.855</v>
      </c>
      <c r="BD38" s="46">
        <v>10595.281000000001</v>
      </c>
      <c r="BE38" s="46">
        <v>9139.1869999999999</v>
      </c>
      <c r="BF38" s="46">
        <v>8323.3700000000008</v>
      </c>
      <c r="BG38" s="46">
        <v>7988.8720000000003</v>
      </c>
      <c r="BH38" s="46">
        <v>8338.7279999999992</v>
      </c>
      <c r="BI38" s="46">
        <v>7844.6139999999996</v>
      </c>
      <c r="BJ38" s="46">
        <v>6753.0940000000001</v>
      </c>
      <c r="BK38" s="46">
        <v>5628.37</v>
      </c>
      <c r="BL38" s="46">
        <v>4767.902</v>
      </c>
      <c r="BM38" s="46">
        <v>4130.0780000000004</v>
      </c>
      <c r="BN38" s="46">
        <v>3449.5990000000002</v>
      </c>
      <c r="BO38" s="46">
        <v>2643.4279999999999</v>
      </c>
      <c r="BP38" s="46">
        <v>2090.4679999999998</v>
      </c>
      <c r="BQ38" s="46">
        <v>1375.9949999999999</v>
      </c>
      <c r="BR38" s="46">
        <v>1566.31</v>
      </c>
      <c r="BS38" s="46">
        <v>97553.150999999983</v>
      </c>
      <c r="BT38" s="55">
        <v>6656.2740000000003</v>
      </c>
      <c r="BU38" s="46">
        <v>5458.3440000000001</v>
      </c>
      <c r="BV38" s="46">
        <v>4704.7089999999998</v>
      </c>
      <c r="BW38" s="46">
        <v>4267.9920000000002</v>
      </c>
      <c r="BX38" s="46">
        <v>4061.2130000000002</v>
      </c>
      <c r="BY38" s="46">
        <v>4204.8670000000002</v>
      </c>
      <c r="BZ38" s="46">
        <v>3962.7890000000002</v>
      </c>
      <c r="CA38" s="46">
        <v>3451.0450000000001</v>
      </c>
      <c r="CB38" s="46">
        <v>2854.6350000000002</v>
      </c>
      <c r="CC38" s="46">
        <v>2386.66</v>
      </c>
      <c r="CD38" s="46">
        <v>2078.6219999999998</v>
      </c>
      <c r="CE38" s="46">
        <v>1722.6590000000001</v>
      </c>
      <c r="CF38" s="46">
        <v>1301.261</v>
      </c>
      <c r="CG38" s="46">
        <v>986.26199999999994</v>
      </c>
      <c r="CH38" s="46">
        <v>608.34699999999998</v>
      </c>
      <c r="CI38" s="46">
        <v>619.3119999999999</v>
      </c>
      <c r="CJ38" s="46">
        <v>49324.991000000009</v>
      </c>
      <c r="CK38" s="55">
        <v>6261.5739999999996</v>
      </c>
      <c r="CL38" s="46">
        <v>5136.9319999999998</v>
      </c>
      <c r="CM38" s="46">
        <v>4434.4759999999997</v>
      </c>
      <c r="CN38" s="46">
        <v>4055.375</v>
      </c>
      <c r="CO38" s="46">
        <v>3927.6570000000002</v>
      </c>
      <c r="CP38" s="46">
        <v>4133.8630000000003</v>
      </c>
      <c r="CQ38" s="46">
        <v>3881.8240000000001</v>
      </c>
      <c r="CR38" s="46">
        <v>3302.0479999999998</v>
      </c>
      <c r="CS38" s="46">
        <v>2773.7330000000002</v>
      </c>
      <c r="CT38" s="46">
        <v>2381.2440000000001</v>
      </c>
      <c r="CU38" s="46">
        <v>2051.4549999999999</v>
      </c>
      <c r="CV38" s="46">
        <v>1726.94</v>
      </c>
      <c r="CW38" s="46">
        <v>1342.1679999999999</v>
      </c>
      <c r="CX38" s="46">
        <v>1104.2090000000001</v>
      </c>
      <c r="CY38" s="46">
        <v>767.65200000000004</v>
      </c>
      <c r="CZ38" s="46">
        <v>947.00800000000015</v>
      </c>
      <c r="DA38" s="46">
        <v>48228.15800000001</v>
      </c>
      <c r="DB38" t="e">
        <f>COUNTIF(#REF!,'Migrant stock by age'!A38)</f>
        <v>#REF!</v>
      </c>
    </row>
    <row r="39" spans="1:106">
      <c r="A39" s="49" t="s">
        <v>92</v>
      </c>
      <c r="B39" s="141" t="s">
        <v>1030</v>
      </c>
      <c r="C39" s="141" t="s">
        <v>1027</v>
      </c>
      <c r="D39" s="55">
        <v>6894</v>
      </c>
      <c r="E39" s="46">
        <v>10965</v>
      </c>
      <c r="F39" s="46">
        <v>14576</v>
      </c>
      <c r="G39" s="46">
        <v>22478</v>
      </c>
      <c r="H39" s="46">
        <v>38718</v>
      </c>
      <c r="I39" s="46">
        <v>51734</v>
      </c>
      <c r="J39" s="46">
        <v>51682</v>
      </c>
      <c r="K39" s="46">
        <v>43413</v>
      </c>
      <c r="L39" s="46">
        <v>34514</v>
      </c>
      <c r="M39" s="46">
        <v>27760</v>
      </c>
      <c r="N39" s="46">
        <v>21018</v>
      </c>
      <c r="O39" s="46">
        <v>15321</v>
      </c>
      <c r="P39" s="46">
        <v>11120</v>
      </c>
      <c r="Q39" s="46">
        <v>7653</v>
      </c>
      <c r="R39" s="46">
        <v>4731</v>
      </c>
      <c r="S39" s="46">
        <v>3991</v>
      </c>
      <c r="T39" s="46">
        <v>366568</v>
      </c>
      <c r="U39" s="55">
        <v>3392</v>
      </c>
      <c r="V39" s="46">
        <v>5699</v>
      </c>
      <c r="W39" s="46">
        <v>8039</v>
      </c>
      <c r="X39" s="46">
        <v>12644</v>
      </c>
      <c r="Y39" s="46">
        <v>22771</v>
      </c>
      <c r="Z39" s="46">
        <v>31264</v>
      </c>
      <c r="AA39" s="46">
        <v>31920</v>
      </c>
      <c r="AB39" s="46">
        <v>26754</v>
      </c>
      <c r="AC39" s="46">
        <v>21008</v>
      </c>
      <c r="AD39" s="46">
        <v>16563</v>
      </c>
      <c r="AE39" s="46">
        <v>12316</v>
      </c>
      <c r="AF39" s="46">
        <v>8830</v>
      </c>
      <c r="AG39" s="46">
        <v>5059</v>
      </c>
      <c r="AH39" s="46">
        <v>3526</v>
      </c>
      <c r="AI39" s="46">
        <v>1926</v>
      </c>
      <c r="AJ39" s="46">
        <v>1707</v>
      </c>
      <c r="AK39" s="46">
        <v>213418</v>
      </c>
      <c r="AL39" s="55">
        <v>3502</v>
      </c>
      <c r="AM39" s="46">
        <v>5266</v>
      </c>
      <c r="AN39" s="46">
        <v>6537</v>
      </c>
      <c r="AO39" s="46">
        <v>9834</v>
      </c>
      <c r="AP39" s="46">
        <v>15947</v>
      </c>
      <c r="AQ39" s="46">
        <v>20470</v>
      </c>
      <c r="AR39" s="46">
        <v>19762</v>
      </c>
      <c r="AS39" s="46">
        <v>16659</v>
      </c>
      <c r="AT39" s="46">
        <v>13506</v>
      </c>
      <c r="AU39" s="46">
        <v>11197</v>
      </c>
      <c r="AV39" s="46">
        <v>8702</v>
      </c>
      <c r="AW39" s="46">
        <v>6491</v>
      </c>
      <c r="AX39" s="46">
        <v>6061</v>
      </c>
      <c r="AY39" s="46">
        <v>4127</v>
      </c>
      <c r="AZ39" s="46">
        <v>2805</v>
      </c>
      <c r="BA39" s="46">
        <v>2284</v>
      </c>
      <c r="BB39" s="46">
        <v>153150</v>
      </c>
      <c r="BC39" s="55">
        <v>5848.7439999999997</v>
      </c>
      <c r="BD39" s="46">
        <v>5163.424</v>
      </c>
      <c r="BE39" s="46">
        <v>4450.2910000000002</v>
      </c>
      <c r="BF39" s="46">
        <v>3963.8870000000002</v>
      </c>
      <c r="BG39" s="46">
        <v>3499.68</v>
      </c>
      <c r="BH39" s="46">
        <v>3036.6579999999999</v>
      </c>
      <c r="BI39" s="46">
        <v>2627.38</v>
      </c>
      <c r="BJ39" s="46">
        <v>2286.8890000000001</v>
      </c>
      <c r="BK39" s="46">
        <v>1954.354</v>
      </c>
      <c r="BL39" s="46">
        <v>1608.02</v>
      </c>
      <c r="BM39" s="46">
        <v>1145.576</v>
      </c>
      <c r="BN39" s="46">
        <v>770.20799999999997</v>
      </c>
      <c r="BO39" s="46">
        <v>700.20399999999995</v>
      </c>
      <c r="BP39" s="46">
        <v>492.71100000000001</v>
      </c>
      <c r="BQ39" s="46">
        <v>317.50099999999998</v>
      </c>
      <c r="BR39" s="46">
        <v>409.09100000000001</v>
      </c>
      <c r="BS39" s="46">
        <v>38274.617999999995</v>
      </c>
      <c r="BT39" s="55">
        <v>3006.2489999999998</v>
      </c>
      <c r="BU39" s="46">
        <v>2655.7820000000002</v>
      </c>
      <c r="BV39" s="46">
        <v>2288.8789999999999</v>
      </c>
      <c r="BW39" s="46">
        <v>2034.752</v>
      </c>
      <c r="BX39" s="46">
        <v>1791.828</v>
      </c>
      <c r="BY39" s="46">
        <v>1552.5419999999999</v>
      </c>
      <c r="BZ39" s="46">
        <v>1342.4549999999999</v>
      </c>
      <c r="CA39" s="46">
        <v>1162.617</v>
      </c>
      <c r="CB39" s="46">
        <v>981.66499999999996</v>
      </c>
      <c r="CC39" s="46">
        <v>789.07799999999997</v>
      </c>
      <c r="CD39" s="46">
        <v>542.976</v>
      </c>
      <c r="CE39" s="46">
        <v>356.07</v>
      </c>
      <c r="CF39" s="46">
        <v>322.24599999999998</v>
      </c>
      <c r="CG39" s="46">
        <v>230.13200000000001</v>
      </c>
      <c r="CH39" s="46">
        <v>147.41999999999999</v>
      </c>
      <c r="CI39" s="46">
        <v>171.09</v>
      </c>
      <c r="CJ39" s="46">
        <v>19375.780999999999</v>
      </c>
      <c r="CK39" s="55">
        <v>2842.5030000000002</v>
      </c>
      <c r="CL39" s="46">
        <v>2507.6480000000001</v>
      </c>
      <c r="CM39" s="46">
        <v>2161.4180000000001</v>
      </c>
      <c r="CN39" s="46">
        <v>1929.1379999999999</v>
      </c>
      <c r="CO39" s="46">
        <v>1707.854</v>
      </c>
      <c r="CP39" s="46">
        <v>1484.117</v>
      </c>
      <c r="CQ39" s="46">
        <v>1284.9290000000001</v>
      </c>
      <c r="CR39" s="46">
        <v>1124.2739999999999</v>
      </c>
      <c r="CS39" s="46">
        <v>972.68799999999999</v>
      </c>
      <c r="CT39" s="46">
        <v>818.93799999999999</v>
      </c>
      <c r="CU39" s="46">
        <v>602.59500000000003</v>
      </c>
      <c r="CV39" s="46">
        <v>414.13299999999998</v>
      </c>
      <c r="CW39" s="46">
        <v>377.95299999999997</v>
      </c>
      <c r="CX39" s="46">
        <v>262.57400000000001</v>
      </c>
      <c r="CY39" s="46">
        <v>170.08</v>
      </c>
      <c r="CZ39" s="46">
        <v>237.995</v>
      </c>
      <c r="DA39" s="46">
        <v>18898.837000000003</v>
      </c>
      <c r="DB39" t="e">
        <f>COUNTIF(#REF!,'Migrant stock by age'!A111)</f>
        <v>#REF!</v>
      </c>
    </row>
    <row r="40" spans="1:106">
      <c r="A40" s="49" t="s">
        <v>94</v>
      </c>
      <c r="B40" s="141" t="s">
        <v>1030</v>
      </c>
      <c r="C40" s="141" t="s">
        <v>1027</v>
      </c>
      <c r="D40" s="55">
        <v>515880</v>
      </c>
      <c r="E40" s="46">
        <v>435186</v>
      </c>
      <c r="F40" s="46">
        <v>348020</v>
      </c>
      <c r="G40" s="46">
        <v>271625</v>
      </c>
      <c r="H40" s="46">
        <v>222205</v>
      </c>
      <c r="I40" s="46">
        <v>220468</v>
      </c>
      <c r="J40" s="46">
        <v>218034</v>
      </c>
      <c r="K40" s="46">
        <v>194854</v>
      </c>
      <c r="L40" s="46">
        <v>173169</v>
      </c>
      <c r="M40" s="46">
        <v>151270</v>
      </c>
      <c r="N40" s="46">
        <v>123962</v>
      </c>
      <c r="O40" s="46">
        <v>97755</v>
      </c>
      <c r="P40" s="46">
        <v>82096</v>
      </c>
      <c r="Q40" s="46">
        <v>68407</v>
      </c>
      <c r="R40" s="46">
        <v>50638</v>
      </c>
      <c r="S40" s="46">
        <v>59984</v>
      </c>
      <c r="T40" s="46">
        <v>3233553</v>
      </c>
      <c r="U40" s="55">
        <v>257437</v>
      </c>
      <c r="V40" s="46">
        <v>216682</v>
      </c>
      <c r="W40" s="46">
        <v>175184</v>
      </c>
      <c r="X40" s="46">
        <v>134458</v>
      </c>
      <c r="Y40" s="46">
        <v>110463</v>
      </c>
      <c r="Z40" s="46">
        <v>109996</v>
      </c>
      <c r="AA40" s="46">
        <v>110501</v>
      </c>
      <c r="AB40" s="46">
        <v>100262</v>
      </c>
      <c r="AC40" s="46">
        <v>90250</v>
      </c>
      <c r="AD40" s="46">
        <v>79790</v>
      </c>
      <c r="AE40" s="46">
        <v>63557</v>
      </c>
      <c r="AF40" s="46">
        <v>49860</v>
      </c>
      <c r="AG40" s="46">
        <v>41441</v>
      </c>
      <c r="AH40" s="46">
        <v>33023</v>
      </c>
      <c r="AI40" s="46">
        <v>25396</v>
      </c>
      <c r="AJ40" s="46">
        <v>30077</v>
      </c>
      <c r="AK40" s="46">
        <v>1628377</v>
      </c>
      <c r="AL40" s="55">
        <v>258443</v>
      </c>
      <c r="AM40" s="46">
        <v>218504</v>
      </c>
      <c r="AN40" s="46">
        <v>172836</v>
      </c>
      <c r="AO40" s="46">
        <v>137167</v>
      </c>
      <c r="AP40" s="46">
        <v>111742</v>
      </c>
      <c r="AQ40" s="46">
        <v>110472</v>
      </c>
      <c r="AR40" s="46">
        <v>107533</v>
      </c>
      <c r="AS40" s="46">
        <v>94592</v>
      </c>
      <c r="AT40" s="46">
        <v>82919</v>
      </c>
      <c r="AU40" s="46">
        <v>71480</v>
      </c>
      <c r="AV40" s="46">
        <v>60405</v>
      </c>
      <c r="AW40" s="46">
        <v>47895</v>
      </c>
      <c r="AX40" s="46">
        <v>40655</v>
      </c>
      <c r="AY40" s="46">
        <v>35384</v>
      </c>
      <c r="AZ40" s="46">
        <v>25242</v>
      </c>
      <c r="BA40" s="46">
        <v>29907</v>
      </c>
      <c r="BB40" s="46">
        <v>1605176</v>
      </c>
      <c r="BC40" s="55">
        <v>1239.623</v>
      </c>
      <c r="BD40" s="46">
        <v>1157.884</v>
      </c>
      <c r="BE40" s="46">
        <v>1047.29</v>
      </c>
      <c r="BF40" s="46">
        <v>961.52200000000005</v>
      </c>
      <c r="BG40" s="46">
        <v>879.53499999999997</v>
      </c>
      <c r="BH40" s="46">
        <v>797.81700000000001</v>
      </c>
      <c r="BI40" s="46">
        <v>738.61800000000005</v>
      </c>
      <c r="BJ40" s="46">
        <v>648.11099999999999</v>
      </c>
      <c r="BK40" s="46">
        <v>565.495</v>
      </c>
      <c r="BL40" s="46">
        <v>481.00200000000001</v>
      </c>
      <c r="BM40" s="46">
        <v>373.08699999999999</v>
      </c>
      <c r="BN40" s="46">
        <v>263.08499999999998</v>
      </c>
      <c r="BO40" s="46">
        <v>179.613</v>
      </c>
      <c r="BP40" s="46">
        <v>134.661</v>
      </c>
      <c r="BQ40" s="46">
        <v>105.93899999999999</v>
      </c>
      <c r="BR40" s="46">
        <v>129.071</v>
      </c>
      <c r="BS40" s="46">
        <v>9702.3529999999992</v>
      </c>
      <c r="BT40" s="55">
        <v>633.44399999999996</v>
      </c>
      <c r="BU40" s="46">
        <v>587.41899999999998</v>
      </c>
      <c r="BV40" s="46">
        <v>528.87900000000002</v>
      </c>
      <c r="BW40" s="46">
        <v>485.21899999999999</v>
      </c>
      <c r="BX40" s="46">
        <v>443.59800000000001</v>
      </c>
      <c r="BY40" s="46">
        <v>402.81200000000001</v>
      </c>
      <c r="BZ40" s="46">
        <v>374.95499999999998</v>
      </c>
      <c r="CA40" s="46">
        <v>331.41899999999998</v>
      </c>
      <c r="CB40" s="46">
        <v>292.06099999999998</v>
      </c>
      <c r="CC40" s="46">
        <v>249.86199999999999</v>
      </c>
      <c r="CD40" s="46">
        <v>190.601</v>
      </c>
      <c r="CE40" s="46">
        <v>130.43899999999999</v>
      </c>
      <c r="CF40" s="46">
        <v>88.233000000000004</v>
      </c>
      <c r="CG40" s="46">
        <v>64.977999999999994</v>
      </c>
      <c r="CH40" s="46">
        <v>49.664999999999999</v>
      </c>
      <c r="CI40" s="46">
        <v>59.623000000000005</v>
      </c>
      <c r="CJ40" s="46">
        <v>4913.2069999999994</v>
      </c>
      <c r="CK40" s="55">
        <v>606.173</v>
      </c>
      <c r="CL40" s="46">
        <v>570.46400000000006</v>
      </c>
      <c r="CM40" s="46">
        <v>518.41200000000003</v>
      </c>
      <c r="CN40" s="46">
        <v>476.30599999999998</v>
      </c>
      <c r="CO40" s="46">
        <v>435.94</v>
      </c>
      <c r="CP40" s="46">
        <v>395.00700000000001</v>
      </c>
      <c r="CQ40" s="46">
        <v>363.66300000000001</v>
      </c>
      <c r="CR40" s="46">
        <v>316.68799999999999</v>
      </c>
      <c r="CS40" s="46">
        <v>273.42899999999997</v>
      </c>
      <c r="CT40" s="46">
        <v>231.13399999999999</v>
      </c>
      <c r="CU40" s="46">
        <v>182.48400000000001</v>
      </c>
      <c r="CV40" s="46">
        <v>132.649</v>
      </c>
      <c r="CW40" s="46">
        <v>91.382000000000005</v>
      </c>
      <c r="CX40" s="46">
        <v>69.685000000000002</v>
      </c>
      <c r="CY40" s="46">
        <v>56.277000000000001</v>
      </c>
      <c r="CZ40" s="46">
        <v>69.457000000000008</v>
      </c>
      <c r="DA40" s="46">
        <v>4789.1500000000015</v>
      </c>
      <c r="DB40" t="e">
        <f>COUNTIF(#REF!,'Migrant stock by age'!A113)</f>
        <v>#REF!</v>
      </c>
    </row>
    <row r="41" spans="1:106">
      <c r="A41" s="49" t="s">
        <v>95</v>
      </c>
      <c r="B41" s="141" t="s">
        <v>1030</v>
      </c>
      <c r="C41" s="141" t="s">
        <v>1028</v>
      </c>
      <c r="D41" s="55">
        <v>184354</v>
      </c>
      <c r="E41" s="46">
        <v>179075</v>
      </c>
      <c r="F41" s="46">
        <v>134308</v>
      </c>
      <c r="G41" s="46">
        <v>104737</v>
      </c>
      <c r="H41" s="46">
        <v>227162</v>
      </c>
      <c r="I41" s="46">
        <v>311241</v>
      </c>
      <c r="J41" s="46">
        <v>426342</v>
      </c>
      <c r="K41" s="46">
        <v>435558</v>
      </c>
      <c r="L41" s="46">
        <v>379903</v>
      </c>
      <c r="M41" s="46">
        <v>306906</v>
      </c>
      <c r="N41" s="46">
        <v>191461</v>
      </c>
      <c r="O41" s="46">
        <v>126340</v>
      </c>
      <c r="P41" s="46">
        <v>66113</v>
      </c>
      <c r="Q41" s="46">
        <v>28306</v>
      </c>
      <c r="R41" s="46">
        <v>12363</v>
      </c>
      <c r="S41" s="46">
        <v>9262</v>
      </c>
      <c r="T41" s="46">
        <v>3123431</v>
      </c>
      <c r="U41" s="55">
        <v>141963</v>
      </c>
      <c r="V41" s="46">
        <v>136251</v>
      </c>
      <c r="W41" s="46">
        <v>103424</v>
      </c>
      <c r="X41" s="46">
        <v>80654</v>
      </c>
      <c r="Y41" s="46">
        <v>141496</v>
      </c>
      <c r="Z41" s="46">
        <v>182417</v>
      </c>
      <c r="AA41" s="46">
        <v>249877</v>
      </c>
      <c r="AB41" s="46">
        <v>281319</v>
      </c>
      <c r="AC41" s="46">
        <v>256860</v>
      </c>
      <c r="AD41" s="46">
        <v>216574</v>
      </c>
      <c r="AE41" s="46">
        <v>144441</v>
      </c>
      <c r="AF41" s="46">
        <v>96021</v>
      </c>
      <c r="AG41" s="46">
        <v>54445</v>
      </c>
      <c r="AH41" s="46">
        <v>22794</v>
      </c>
      <c r="AI41" s="46">
        <v>8602</v>
      </c>
      <c r="AJ41" s="46">
        <v>6154</v>
      </c>
      <c r="AK41" s="46">
        <v>2123292</v>
      </c>
      <c r="AL41" s="55">
        <v>42391</v>
      </c>
      <c r="AM41" s="46">
        <v>42824</v>
      </c>
      <c r="AN41" s="46">
        <v>30884</v>
      </c>
      <c r="AO41" s="46">
        <v>24083</v>
      </c>
      <c r="AP41" s="46">
        <v>85666</v>
      </c>
      <c r="AQ41" s="46">
        <v>128824</v>
      </c>
      <c r="AR41" s="46">
        <v>176465</v>
      </c>
      <c r="AS41" s="46">
        <v>154239</v>
      </c>
      <c r="AT41" s="46">
        <v>123043</v>
      </c>
      <c r="AU41" s="46">
        <v>90332</v>
      </c>
      <c r="AV41" s="46">
        <v>47020</v>
      </c>
      <c r="AW41" s="46">
        <v>30319</v>
      </c>
      <c r="AX41" s="46">
        <v>11668</v>
      </c>
      <c r="AY41" s="46">
        <v>5512</v>
      </c>
      <c r="AZ41" s="46">
        <v>3761</v>
      </c>
      <c r="BA41" s="46">
        <v>3108</v>
      </c>
      <c r="BB41" s="46">
        <v>1000139</v>
      </c>
      <c r="BC41" s="55">
        <v>320.41800000000001</v>
      </c>
      <c r="BD41" s="46">
        <v>301.005</v>
      </c>
      <c r="BE41" s="46">
        <v>251.02699999999999</v>
      </c>
      <c r="BF41" s="46">
        <v>240.08799999999999</v>
      </c>
      <c r="BG41" s="46">
        <v>266.16300000000001</v>
      </c>
      <c r="BH41" s="46">
        <v>352.82499999999999</v>
      </c>
      <c r="BI41" s="46">
        <v>469.46800000000002</v>
      </c>
      <c r="BJ41" s="46">
        <v>494.15499999999997</v>
      </c>
      <c r="BK41" s="46">
        <v>449.00400000000002</v>
      </c>
      <c r="BL41" s="46">
        <v>375.32900000000001</v>
      </c>
      <c r="BM41" s="46">
        <v>250.273</v>
      </c>
      <c r="BN41" s="46">
        <v>165.989</v>
      </c>
      <c r="BO41" s="46">
        <v>103.774</v>
      </c>
      <c r="BP41" s="46">
        <v>48.113999999999997</v>
      </c>
      <c r="BQ41" s="46">
        <v>24.855</v>
      </c>
      <c r="BR41" s="46">
        <v>24.040999999999997</v>
      </c>
      <c r="BS41" s="46">
        <v>4136.5280000000002</v>
      </c>
      <c r="BT41" s="55">
        <v>163.71</v>
      </c>
      <c r="BU41" s="46">
        <v>155.066</v>
      </c>
      <c r="BV41" s="46">
        <v>131.19800000000001</v>
      </c>
      <c r="BW41" s="46">
        <v>129.25</v>
      </c>
      <c r="BX41" s="46">
        <v>148.95500000000001</v>
      </c>
      <c r="BY41" s="46">
        <v>192.83099999999999</v>
      </c>
      <c r="BZ41" s="46">
        <v>265.67</v>
      </c>
      <c r="CA41" s="46">
        <v>298.76499999999999</v>
      </c>
      <c r="CB41" s="46">
        <v>275.50299999999999</v>
      </c>
      <c r="CC41" s="46">
        <v>228.89699999999999</v>
      </c>
      <c r="CD41" s="46">
        <v>152.19399999999999</v>
      </c>
      <c r="CE41" s="46">
        <v>105.069</v>
      </c>
      <c r="CF41" s="46">
        <v>70.308999999999997</v>
      </c>
      <c r="CG41" s="46">
        <v>30.184999999999999</v>
      </c>
      <c r="CH41" s="46">
        <v>13.827</v>
      </c>
      <c r="CI41" s="46">
        <v>13.822000000000003</v>
      </c>
      <c r="CJ41" s="46">
        <v>2375.2510000000007</v>
      </c>
      <c r="CK41" s="55">
        <v>156.70599999999999</v>
      </c>
      <c r="CL41" s="46">
        <v>145.93700000000001</v>
      </c>
      <c r="CM41" s="46">
        <v>119.827</v>
      </c>
      <c r="CN41" s="46">
        <v>110.83799999999999</v>
      </c>
      <c r="CO41" s="46">
        <v>117.206</v>
      </c>
      <c r="CP41" s="46">
        <v>159.994</v>
      </c>
      <c r="CQ41" s="46">
        <v>203.798</v>
      </c>
      <c r="CR41" s="46">
        <v>195.39099999999999</v>
      </c>
      <c r="CS41" s="46">
        <v>173.50200000000001</v>
      </c>
      <c r="CT41" s="46">
        <v>146.43199999999999</v>
      </c>
      <c r="CU41" s="46">
        <v>98.078000000000003</v>
      </c>
      <c r="CV41" s="46">
        <v>60.920999999999999</v>
      </c>
      <c r="CW41" s="46">
        <v>33.466000000000001</v>
      </c>
      <c r="CX41" s="46">
        <v>17.93</v>
      </c>
      <c r="CY41" s="46">
        <v>11.028</v>
      </c>
      <c r="CZ41" s="46">
        <v>10.220000000000002</v>
      </c>
      <c r="DA41" s="46">
        <v>1761.2740000000001</v>
      </c>
      <c r="DB41" t="e">
        <f>COUNTIF(#REF!,'Migrant stock by age'!A114)</f>
        <v>#REF!</v>
      </c>
    </row>
    <row r="42" spans="1:106">
      <c r="A42" s="49" t="s">
        <v>96</v>
      </c>
      <c r="B42" s="141" t="s">
        <v>1030</v>
      </c>
      <c r="C42" s="141" t="s">
        <v>1027</v>
      </c>
      <c r="D42" s="55">
        <v>270030</v>
      </c>
      <c r="E42" s="46">
        <v>229501</v>
      </c>
      <c r="F42" s="46">
        <v>197221</v>
      </c>
      <c r="G42" s="46">
        <v>156434</v>
      </c>
      <c r="H42" s="46">
        <v>151485</v>
      </c>
      <c r="I42" s="46">
        <v>153414</v>
      </c>
      <c r="J42" s="46">
        <v>141388</v>
      </c>
      <c r="K42" s="46">
        <v>131531</v>
      </c>
      <c r="L42" s="46">
        <v>121160</v>
      </c>
      <c r="M42" s="46">
        <v>106313</v>
      </c>
      <c r="N42" s="46">
        <v>86668</v>
      </c>
      <c r="O42" s="46">
        <v>70738</v>
      </c>
      <c r="P42" s="46">
        <v>50997</v>
      </c>
      <c r="Q42" s="46">
        <v>29850</v>
      </c>
      <c r="R42" s="46">
        <v>18456</v>
      </c>
      <c r="S42" s="46">
        <v>24026</v>
      </c>
      <c r="T42" s="46">
        <v>1939212</v>
      </c>
      <c r="U42" s="55">
        <v>129374</v>
      </c>
      <c r="V42" s="46">
        <v>108634</v>
      </c>
      <c r="W42" s="46">
        <v>94226</v>
      </c>
      <c r="X42" s="46">
        <v>74329</v>
      </c>
      <c r="Y42" s="46">
        <v>72622</v>
      </c>
      <c r="Z42" s="46">
        <v>73929</v>
      </c>
      <c r="AA42" s="46">
        <v>68197</v>
      </c>
      <c r="AB42" s="46">
        <v>63751</v>
      </c>
      <c r="AC42" s="46">
        <v>59797</v>
      </c>
      <c r="AD42" s="46">
        <v>53386</v>
      </c>
      <c r="AE42" s="46">
        <v>42879</v>
      </c>
      <c r="AF42" s="46">
        <v>34043</v>
      </c>
      <c r="AG42" s="46">
        <v>24146</v>
      </c>
      <c r="AH42" s="46">
        <v>13726</v>
      </c>
      <c r="AI42" s="46">
        <v>8415</v>
      </c>
      <c r="AJ42" s="46">
        <v>10995</v>
      </c>
      <c r="AK42" s="46">
        <v>932449</v>
      </c>
      <c r="AL42" s="55">
        <v>140656</v>
      </c>
      <c r="AM42" s="46">
        <v>120867</v>
      </c>
      <c r="AN42" s="46">
        <v>102995</v>
      </c>
      <c r="AO42" s="46">
        <v>82105</v>
      </c>
      <c r="AP42" s="46">
        <v>78863</v>
      </c>
      <c r="AQ42" s="46">
        <v>79485</v>
      </c>
      <c r="AR42" s="46">
        <v>73191</v>
      </c>
      <c r="AS42" s="46">
        <v>67780</v>
      </c>
      <c r="AT42" s="46">
        <v>61363</v>
      </c>
      <c r="AU42" s="46">
        <v>52927</v>
      </c>
      <c r="AV42" s="46">
        <v>43789</v>
      </c>
      <c r="AW42" s="46">
        <v>36695</v>
      </c>
      <c r="AX42" s="46">
        <v>26851</v>
      </c>
      <c r="AY42" s="46">
        <v>16124</v>
      </c>
      <c r="AZ42" s="46">
        <v>10041</v>
      </c>
      <c r="BA42" s="46">
        <v>13031</v>
      </c>
      <c r="BB42" s="46">
        <v>1006763</v>
      </c>
      <c r="BC42" s="55">
        <v>488.93099999999998</v>
      </c>
      <c r="BD42" s="46">
        <v>437.24299999999999</v>
      </c>
      <c r="BE42" s="46">
        <v>478.19299999999998</v>
      </c>
      <c r="BF42" s="46">
        <v>544.30100000000004</v>
      </c>
      <c r="BG42" s="46">
        <v>586.18799999999999</v>
      </c>
      <c r="BH42" s="46">
        <v>572.37</v>
      </c>
      <c r="BI42" s="46">
        <v>517.21500000000003</v>
      </c>
      <c r="BJ42" s="46">
        <v>433.423</v>
      </c>
      <c r="BK42" s="46">
        <v>356.65</v>
      </c>
      <c r="BL42" s="46">
        <v>335.58</v>
      </c>
      <c r="BM42" s="46">
        <v>327.78300000000002</v>
      </c>
      <c r="BN42" s="46">
        <v>274.14100000000002</v>
      </c>
      <c r="BO42" s="46">
        <v>212.48</v>
      </c>
      <c r="BP42" s="46">
        <v>170.15799999999999</v>
      </c>
      <c r="BQ42" s="46">
        <v>136.482</v>
      </c>
      <c r="BR42" s="46">
        <v>211.21899999999999</v>
      </c>
      <c r="BS42" s="46">
        <v>6082.357</v>
      </c>
      <c r="BT42" s="55">
        <v>248.715</v>
      </c>
      <c r="BU42" s="46">
        <v>219.143</v>
      </c>
      <c r="BV42" s="46">
        <v>235.85900000000001</v>
      </c>
      <c r="BW42" s="46">
        <v>265.49400000000003</v>
      </c>
      <c r="BX42" s="46">
        <v>282.53500000000003</v>
      </c>
      <c r="BY42" s="46">
        <v>270.66399999999999</v>
      </c>
      <c r="BZ42" s="46">
        <v>244.15</v>
      </c>
      <c r="CA42" s="46">
        <v>211.13</v>
      </c>
      <c r="CB42" s="46">
        <v>181.58099999999999</v>
      </c>
      <c r="CC42" s="46">
        <v>184.19200000000001</v>
      </c>
      <c r="CD42" s="46">
        <v>192.428</v>
      </c>
      <c r="CE42" s="46">
        <v>154.81800000000001</v>
      </c>
      <c r="CF42" s="46">
        <v>106.292</v>
      </c>
      <c r="CG42" s="46">
        <v>85.216999999999999</v>
      </c>
      <c r="CH42" s="46">
        <v>71.763000000000005</v>
      </c>
      <c r="CI42" s="46">
        <v>97.03</v>
      </c>
      <c r="CJ42" s="46">
        <v>3051.0110000000004</v>
      </c>
      <c r="CK42" s="55">
        <v>240.20699999999999</v>
      </c>
      <c r="CL42" s="46">
        <v>218.101</v>
      </c>
      <c r="CM42" s="46">
        <v>242.34200000000001</v>
      </c>
      <c r="CN42" s="46">
        <v>278.82400000000001</v>
      </c>
      <c r="CO42" s="46">
        <v>303.68</v>
      </c>
      <c r="CP42" s="46">
        <v>301.745</v>
      </c>
      <c r="CQ42" s="46">
        <v>273.101</v>
      </c>
      <c r="CR42" s="46">
        <v>222.30699999999999</v>
      </c>
      <c r="CS42" s="46">
        <v>175.06399999999999</v>
      </c>
      <c r="CT42" s="46">
        <v>151.352</v>
      </c>
      <c r="CU42" s="46">
        <v>135.28800000000001</v>
      </c>
      <c r="CV42" s="46">
        <v>119.28</v>
      </c>
      <c r="CW42" s="46">
        <v>106.188</v>
      </c>
      <c r="CX42" s="46">
        <v>84.941999999999993</v>
      </c>
      <c r="CY42" s="46">
        <v>64.710999999999999</v>
      </c>
      <c r="CZ42" s="46">
        <v>114.21299999999999</v>
      </c>
      <c r="DA42" s="46">
        <v>3031.3449999999998</v>
      </c>
      <c r="DB42" t="e">
        <f>COUNTIF(#REF!,'Migrant stock by age'!A115)</f>
        <v>#REF!</v>
      </c>
    </row>
    <row r="43" spans="1:106" hidden="1">
      <c r="A43" s="49" t="s">
        <v>24</v>
      </c>
      <c r="B43" s="145"/>
      <c r="C43" s="141"/>
      <c r="D43" s="55">
        <v>263</v>
      </c>
      <c r="E43" s="46">
        <v>239</v>
      </c>
      <c r="F43" s="46">
        <v>219</v>
      </c>
      <c r="G43" s="46">
        <v>266</v>
      </c>
      <c r="H43" s="46">
        <v>400</v>
      </c>
      <c r="I43" s="46">
        <v>522</v>
      </c>
      <c r="J43" s="46">
        <v>561</v>
      </c>
      <c r="K43" s="46">
        <v>542</v>
      </c>
      <c r="L43" s="46">
        <v>499</v>
      </c>
      <c r="M43" s="46">
        <v>454</v>
      </c>
      <c r="N43" s="46">
        <v>393</v>
      </c>
      <c r="O43" s="46">
        <v>324</v>
      </c>
      <c r="P43" s="46">
        <v>249</v>
      </c>
      <c r="Q43" s="46">
        <v>179</v>
      </c>
      <c r="R43" s="46">
        <v>125</v>
      </c>
      <c r="S43" s="46">
        <v>149</v>
      </c>
      <c r="T43" s="46">
        <v>5384</v>
      </c>
      <c r="U43" s="55">
        <v>148</v>
      </c>
      <c r="V43" s="46">
        <v>135</v>
      </c>
      <c r="W43" s="46">
        <v>121</v>
      </c>
      <c r="X43" s="46">
        <v>148</v>
      </c>
      <c r="Y43" s="46">
        <v>223</v>
      </c>
      <c r="Z43" s="46">
        <v>302</v>
      </c>
      <c r="AA43" s="46">
        <v>330</v>
      </c>
      <c r="AB43" s="46">
        <v>328</v>
      </c>
      <c r="AC43" s="46">
        <v>309</v>
      </c>
      <c r="AD43" s="46">
        <v>285</v>
      </c>
      <c r="AE43" s="46">
        <v>247</v>
      </c>
      <c r="AF43" s="46">
        <v>203</v>
      </c>
      <c r="AG43" s="46">
        <v>152</v>
      </c>
      <c r="AH43" s="46">
        <v>106</v>
      </c>
      <c r="AI43" s="46">
        <v>70</v>
      </c>
      <c r="AJ43" s="46">
        <v>74</v>
      </c>
      <c r="AK43" s="46">
        <v>3181</v>
      </c>
      <c r="AL43" s="55">
        <v>115</v>
      </c>
      <c r="AM43" s="46">
        <v>104</v>
      </c>
      <c r="AN43" s="46">
        <v>98</v>
      </c>
      <c r="AO43" s="46">
        <v>118</v>
      </c>
      <c r="AP43" s="46">
        <v>177</v>
      </c>
      <c r="AQ43" s="46">
        <v>220</v>
      </c>
      <c r="AR43" s="46">
        <v>231</v>
      </c>
      <c r="AS43" s="46">
        <v>214</v>
      </c>
      <c r="AT43" s="46">
        <v>190</v>
      </c>
      <c r="AU43" s="46">
        <v>169</v>
      </c>
      <c r="AV43" s="46">
        <v>146</v>
      </c>
      <c r="AW43" s="46">
        <v>121</v>
      </c>
      <c r="AX43" s="46">
        <v>97</v>
      </c>
      <c r="AY43" s="46">
        <v>73</v>
      </c>
      <c r="AZ43" s="46">
        <v>55</v>
      </c>
      <c r="BA43" s="46">
        <v>75</v>
      </c>
      <c r="BB43" s="46">
        <v>2203</v>
      </c>
      <c r="BC43" s="55">
        <v>56.372</v>
      </c>
      <c r="BD43" s="46">
        <v>51.091000000000001</v>
      </c>
      <c r="BE43" s="46">
        <v>47.591999999999999</v>
      </c>
      <c r="BF43" s="46">
        <v>46.764000000000003</v>
      </c>
      <c r="BG43" s="46">
        <v>49.616999999999997</v>
      </c>
      <c r="BH43" s="46">
        <v>52.893000000000001</v>
      </c>
      <c r="BI43" s="46">
        <v>52.256</v>
      </c>
      <c r="BJ43" s="46">
        <v>47.884999999999998</v>
      </c>
      <c r="BK43" s="46">
        <v>40.343000000000004</v>
      </c>
      <c r="BL43" s="46">
        <v>32.241</v>
      </c>
      <c r="BM43" s="46">
        <v>25.411999999999999</v>
      </c>
      <c r="BN43" s="46">
        <v>20.332000000000001</v>
      </c>
      <c r="BO43" s="46">
        <v>14.257</v>
      </c>
      <c r="BP43" s="46">
        <v>7.6689999999999996</v>
      </c>
      <c r="BQ43" s="46">
        <v>3.8119999999999998</v>
      </c>
      <c r="BR43" s="46">
        <v>4.0919999999999996</v>
      </c>
      <c r="BS43" s="46">
        <v>552.62799999999993</v>
      </c>
      <c r="BT43" s="55">
        <v>28.489000000000001</v>
      </c>
      <c r="BU43" s="46">
        <v>25.803000000000001</v>
      </c>
      <c r="BV43" s="46">
        <v>23.981000000000002</v>
      </c>
      <c r="BW43" s="46">
        <v>23.64</v>
      </c>
      <c r="BX43" s="46">
        <v>25.209</v>
      </c>
      <c r="BY43" s="46">
        <v>27.481999999999999</v>
      </c>
      <c r="BZ43" s="46">
        <v>28.170999999999999</v>
      </c>
      <c r="CA43" s="46">
        <v>26.091000000000001</v>
      </c>
      <c r="CB43" s="46">
        <v>21.651</v>
      </c>
      <c r="CC43" s="46">
        <v>17.359000000000002</v>
      </c>
      <c r="CD43" s="46">
        <v>14.138999999999999</v>
      </c>
      <c r="CE43" s="46">
        <v>11.37</v>
      </c>
      <c r="CF43" s="46">
        <v>7.9720000000000004</v>
      </c>
      <c r="CG43" s="46">
        <v>4.2690000000000001</v>
      </c>
      <c r="CH43" s="46">
        <v>1.9790000000000001</v>
      </c>
      <c r="CI43" s="46">
        <v>2.0500000000000003</v>
      </c>
      <c r="CJ43" s="46">
        <v>289.65499999999997</v>
      </c>
      <c r="CK43" s="55">
        <v>27.882999999999999</v>
      </c>
      <c r="CL43" s="46">
        <v>25.286999999999999</v>
      </c>
      <c r="CM43" s="46">
        <v>23.61</v>
      </c>
      <c r="CN43" s="46">
        <v>23.125</v>
      </c>
      <c r="CO43" s="46">
        <v>24.407</v>
      </c>
      <c r="CP43" s="46">
        <v>25.413</v>
      </c>
      <c r="CQ43" s="46">
        <v>24.085999999999999</v>
      </c>
      <c r="CR43" s="46">
        <v>21.795000000000002</v>
      </c>
      <c r="CS43" s="46">
        <v>18.693000000000001</v>
      </c>
      <c r="CT43" s="46">
        <v>14.882999999999999</v>
      </c>
      <c r="CU43" s="46">
        <v>11.275</v>
      </c>
      <c r="CV43" s="46">
        <v>8.9619999999999997</v>
      </c>
      <c r="CW43" s="46">
        <v>6.2850000000000001</v>
      </c>
      <c r="CX43" s="46">
        <v>3.4009999999999998</v>
      </c>
      <c r="CY43" s="46">
        <v>1.8320000000000001</v>
      </c>
      <c r="CZ43" s="46">
        <v>2.04</v>
      </c>
      <c r="DA43" s="46">
        <v>262.97700000000003</v>
      </c>
      <c r="DB43" t="e">
        <f>COUNTIF(#REF!,'Migrant stock by age'!A43)</f>
        <v>#REF!</v>
      </c>
    </row>
    <row r="44" spans="1:106" hidden="1">
      <c r="A44" s="48" t="s">
        <v>57</v>
      </c>
      <c r="B44" s="144"/>
      <c r="C44" s="141"/>
      <c r="D44" s="54">
        <v>204670</v>
      </c>
      <c r="E44" s="45">
        <v>190429</v>
      </c>
      <c r="F44" s="45">
        <v>180137</v>
      </c>
      <c r="G44" s="45">
        <v>208277</v>
      </c>
      <c r="H44" s="45">
        <v>363033</v>
      </c>
      <c r="I44" s="45">
        <v>558237</v>
      </c>
      <c r="J44" s="45">
        <v>619236</v>
      </c>
      <c r="K44" s="45">
        <v>538486</v>
      </c>
      <c r="L44" s="45">
        <v>407586</v>
      </c>
      <c r="M44" s="45">
        <v>289143</v>
      </c>
      <c r="N44" s="45">
        <v>207183</v>
      </c>
      <c r="O44" s="45">
        <v>158103</v>
      </c>
      <c r="P44" s="45">
        <v>124857</v>
      </c>
      <c r="Q44" s="45">
        <v>95385</v>
      </c>
      <c r="R44" s="45">
        <v>82908</v>
      </c>
      <c r="S44" s="45">
        <v>110535</v>
      </c>
      <c r="T44" s="45">
        <v>4338205</v>
      </c>
      <c r="U44" s="54">
        <v>94425</v>
      </c>
      <c r="V44" s="45">
        <v>89553</v>
      </c>
      <c r="W44" s="45">
        <v>88544</v>
      </c>
      <c r="X44" s="45">
        <v>107590</v>
      </c>
      <c r="Y44" s="45">
        <v>198230</v>
      </c>
      <c r="Z44" s="45">
        <v>321598</v>
      </c>
      <c r="AA44" s="45">
        <v>372130</v>
      </c>
      <c r="AB44" s="45">
        <v>330457</v>
      </c>
      <c r="AC44" s="45">
        <v>250023</v>
      </c>
      <c r="AD44" s="45">
        <v>174169</v>
      </c>
      <c r="AE44" s="45">
        <v>120379</v>
      </c>
      <c r="AF44" s="45">
        <v>83561</v>
      </c>
      <c r="AG44" s="45">
        <v>59006</v>
      </c>
      <c r="AH44" s="45">
        <v>43002</v>
      </c>
      <c r="AI44" s="45">
        <v>35472</v>
      </c>
      <c r="AJ44" s="45">
        <v>39402</v>
      </c>
      <c r="AK44" s="45">
        <v>2407541</v>
      </c>
      <c r="AL44" s="54">
        <v>110245</v>
      </c>
      <c r="AM44" s="45">
        <v>100876</v>
      </c>
      <c r="AN44" s="45">
        <v>91593</v>
      </c>
      <c r="AO44" s="45">
        <v>100687</v>
      </c>
      <c r="AP44" s="45">
        <v>164803</v>
      </c>
      <c r="AQ44" s="45">
        <v>236639</v>
      </c>
      <c r="AR44" s="45">
        <v>247106</v>
      </c>
      <c r="AS44" s="45">
        <v>208029</v>
      </c>
      <c r="AT44" s="45">
        <v>157563</v>
      </c>
      <c r="AU44" s="45">
        <v>114974</v>
      </c>
      <c r="AV44" s="45">
        <v>86804</v>
      </c>
      <c r="AW44" s="45">
        <v>74542</v>
      </c>
      <c r="AX44" s="45">
        <v>65851</v>
      </c>
      <c r="AY44" s="45">
        <v>52383</v>
      </c>
      <c r="AZ44" s="45">
        <v>47436</v>
      </c>
      <c r="BA44" s="45">
        <v>71133</v>
      </c>
      <c r="BB44" s="45">
        <v>1930664</v>
      </c>
      <c r="BC44" s="54">
        <v>6790.4220000000005</v>
      </c>
      <c r="BD44" s="45">
        <v>6460.9339999999993</v>
      </c>
      <c r="BE44" s="45">
        <v>6136.4120000000003</v>
      </c>
      <c r="BF44" s="45">
        <v>6020.1549999999997</v>
      </c>
      <c r="BG44" s="45">
        <v>6005.7669999999998</v>
      </c>
      <c r="BH44" s="45">
        <v>5960.3020000000006</v>
      </c>
      <c r="BI44" s="45">
        <v>5575.6869999999999</v>
      </c>
      <c r="BJ44" s="45">
        <v>4722.12</v>
      </c>
      <c r="BK44" s="45">
        <v>3888.1699999999996</v>
      </c>
      <c r="BL44" s="45">
        <v>3255.8210000000004</v>
      </c>
      <c r="BM44" s="45">
        <v>2752.5409999999997</v>
      </c>
      <c r="BN44" s="45">
        <v>2320.9799999999996</v>
      </c>
      <c r="BO44" s="45">
        <v>1898.4429999999998</v>
      </c>
      <c r="BP44" s="45">
        <v>1360.3130000000001</v>
      </c>
      <c r="BQ44" s="45">
        <v>907.9849999999999</v>
      </c>
      <c r="BR44" s="45">
        <v>1087.152</v>
      </c>
      <c r="BS44" s="45">
        <v>65143.203999999998</v>
      </c>
      <c r="BT44" s="54">
        <v>3429.6619999999998</v>
      </c>
      <c r="BU44" s="45">
        <v>3256.8910000000001</v>
      </c>
      <c r="BV44" s="45">
        <v>3086.3820000000001</v>
      </c>
      <c r="BW44" s="45">
        <v>3026.3220000000001</v>
      </c>
      <c r="BX44" s="45">
        <v>3024.5140000000001</v>
      </c>
      <c r="BY44" s="45">
        <v>3009.8799999999997</v>
      </c>
      <c r="BZ44" s="45">
        <v>2832.105</v>
      </c>
      <c r="CA44" s="45">
        <v>2403.4029999999998</v>
      </c>
      <c r="CB44" s="45">
        <v>1932.146</v>
      </c>
      <c r="CC44" s="45">
        <v>1545.4680000000001</v>
      </c>
      <c r="CD44" s="45">
        <v>1258.335</v>
      </c>
      <c r="CE44" s="45">
        <v>1034.998</v>
      </c>
      <c r="CF44" s="45">
        <v>823.93000000000006</v>
      </c>
      <c r="CG44" s="45">
        <v>571.48199999999997</v>
      </c>
      <c r="CH44" s="45">
        <v>358.67500000000001</v>
      </c>
      <c r="CI44" s="45">
        <v>353.42000000000007</v>
      </c>
      <c r="CJ44" s="45">
        <v>31947.61299999999</v>
      </c>
      <c r="CK44" s="54">
        <v>3360.7719999999999</v>
      </c>
      <c r="CL44" s="45">
        <v>3204.0540000000001</v>
      </c>
      <c r="CM44" s="45">
        <v>3050.04</v>
      </c>
      <c r="CN44" s="45">
        <v>2993.8440000000001</v>
      </c>
      <c r="CO44" s="45">
        <v>2981.26</v>
      </c>
      <c r="CP44" s="45">
        <v>2950.4320000000002</v>
      </c>
      <c r="CQ44" s="45">
        <v>2743.5970000000002</v>
      </c>
      <c r="CR44" s="45">
        <v>2318.732</v>
      </c>
      <c r="CS44" s="45">
        <v>1956.0250000000001</v>
      </c>
      <c r="CT44" s="45">
        <v>1710.3440000000001</v>
      </c>
      <c r="CU44" s="45">
        <v>1494.1990000000001</v>
      </c>
      <c r="CV44" s="45">
        <v>1285.9689999999998</v>
      </c>
      <c r="CW44" s="45">
        <v>1074.4969999999998</v>
      </c>
      <c r="CX44" s="45">
        <v>788.81599999999992</v>
      </c>
      <c r="CY44" s="45">
        <v>549.29300000000001</v>
      </c>
      <c r="CZ44" s="45">
        <v>733.70799999999986</v>
      </c>
      <c r="DA44" s="45">
        <v>33195.582000000002</v>
      </c>
      <c r="DB44" t="e">
        <f>COUNTIF(#REF!,'Migrant stock by age'!A44)</f>
        <v>#REF!</v>
      </c>
    </row>
    <row r="45" spans="1:106" hidden="1">
      <c r="A45" s="49" t="s">
        <v>58</v>
      </c>
      <c r="B45" s="145"/>
      <c r="C45" s="141"/>
      <c r="D45" s="55">
        <v>12470</v>
      </c>
      <c r="E45" s="46">
        <v>10563</v>
      </c>
      <c r="F45" s="46">
        <v>9074</v>
      </c>
      <c r="G45" s="46">
        <v>9354</v>
      </c>
      <c r="H45" s="46">
        <v>12537</v>
      </c>
      <c r="I45" s="46">
        <v>15382</v>
      </c>
      <c r="J45" s="46">
        <v>17022</v>
      </c>
      <c r="K45" s="46">
        <v>18209</v>
      </c>
      <c r="L45" s="46">
        <v>17012</v>
      </c>
      <c r="M45" s="46">
        <v>14278</v>
      </c>
      <c r="N45" s="46">
        <v>10724</v>
      </c>
      <c r="O45" s="46">
        <v>7445</v>
      </c>
      <c r="P45" s="46">
        <v>4972</v>
      </c>
      <c r="Q45" s="46">
        <v>3262</v>
      </c>
      <c r="R45" s="46">
        <v>2069</v>
      </c>
      <c r="S45" s="46">
        <v>2057</v>
      </c>
      <c r="T45" s="46">
        <v>166430</v>
      </c>
      <c r="U45" s="55">
        <v>5883</v>
      </c>
      <c r="V45" s="46">
        <v>4907</v>
      </c>
      <c r="W45" s="46">
        <v>4286</v>
      </c>
      <c r="X45" s="46">
        <v>4457</v>
      </c>
      <c r="Y45" s="46">
        <v>6137</v>
      </c>
      <c r="Z45" s="46">
        <v>7675</v>
      </c>
      <c r="AA45" s="46">
        <v>9333</v>
      </c>
      <c r="AB45" s="46">
        <v>10727</v>
      </c>
      <c r="AC45" s="46">
        <v>10780</v>
      </c>
      <c r="AD45" s="46">
        <v>9087</v>
      </c>
      <c r="AE45" s="46">
        <v>6444</v>
      </c>
      <c r="AF45" s="46">
        <v>4457</v>
      </c>
      <c r="AG45" s="46">
        <v>2930</v>
      </c>
      <c r="AH45" s="46">
        <v>1841</v>
      </c>
      <c r="AI45" s="46">
        <v>994</v>
      </c>
      <c r="AJ45" s="46">
        <v>1100</v>
      </c>
      <c r="AK45" s="46">
        <v>91038</v>
      </c>
      <c r="AL45" s="55">
        <v>6587</v>
      </c>
      <c r="AM45" s="46">
        <v>5656</v>
      </c>
      <c r="AN45" s="46">
        <v>4788</v>
      </c>
      <c r="AO45" s="46">
        <v>4897</v>
      </c>
      <c r="AP45" s="46">
        <v>6400</v>
      </c>
      <c r="AQ45" s="46">
        <v>7707</v>
      </c>
      <c r="AR45" s="46">
        <v>7689</v>
      </c>
      <c r="AS45" s="46">
        <v>7482</v>
      </c>
      <c r="AT45" s="46">
        <v>6232</v>
      </c>
      <c r="AU45" s="46">
        <v>5191</v>
      </c>
      <c r="AV45" s="46">
        <v>4280</v>
      </c>
      <c r="AW45" s="46">
        <v>2988</v>
      </c>
      <c r="AX45" s="46">
        <v>2042</v>
      </c>
      <c r="AY45" s="46">
        <v>1421</v>
      </c>
      <c r="AZ45" s="46">
        <v>1075</v>
      </c>
      <c r="BA45" s="46">
        <v>957</v>
      </c>
      <c r="BB45" s="46">
        <v>75392</v>
      </c>
      <c r="BC45" s="55">
        <v>260.108</v>
      </c>
      <c r="BD45" s="46">
        <v>239.81</v>
      </c>
      <c r="BE45" s="46">
        <v>219.8</v>
      </c>
      <c r="BF45" s="46">
        <v>214.29499999999999</v>
      </c>
      <c r="BG45" s="46">
        <v>214.99199999999999</v>
      </c>
      <c r="BH45" s="46">
        <v>212.88499999999999</v>
      </c>
      <c r="BI45" s="46">
        <v>210.096</v>
      </c>
      <c r="BJ45" s="46">
        <v>182.37899999999999</v>
      </c>
      <c r="BK45" s="46">
        <v>137.67699999999999</v>
      </c>
      <c r="BL45" s="46">
        <v>103.57899999999999</v>
      </c>
      <c r="BM45" s="46">
        <v>82.152000000000001</v>
      </c>
      <c r="BN45" s="46">
        <v>67.81</v>
      </c>
      <c r="BO45" s="46">
        <v>55.756999999999998</v>
      </c>
      <c r="BP45" s="46">
        <v>37.773000000000003</v>
      </c>
      <c r="BQ45" s="46">
        <v>24.283000000000001</v>
      </c>
      <c r="BR45" s="46">
        <v>28.264999999999993</v>
      </c>
      <c r="BS45" s="46">
        <v>2291.6609999999996</v>
      </c>
      <c r="BT45" s="55">
        <v>131.38800000000001</v>
      </c>
      <c r="BU45" s="46">
        <v>121</v>
      </c>
      <c r="BV45" s="46">
        <v>110.628</v>
      </c>
      <c r="BW45" s="46">
        <v>107.664</v>
      </c>
      <c r="BX45" s="46">
        <v>107.986</v>
      </c>
      <c r="BY45" s="46">
        <v>106.982</v>
      </c>
      <c r="BZ45" s="46">
        <v>106.09399999999999</v>
      </c>
      <c r="CA45" s="46">
        <v>92.817999999999998</v>
      </c>
      <c r="CB45" s="46">
        <v>69.563000000000002</v>
      </c>
      <c r="CC45" s="46">
        <v>50.174999999999997</v>
      </c>
      <c r="CD45" s="46">
        <v>37.634</v>
      </c>
      <c r="CE45" s="46">
        <v>29.997</v>
      </c>
      <c r="CF45" s="46">
        <v>24.257000000000001</v>
      </c>
      <c r="CG45" s="46">
        <v>16.254000000000001</v>
      </c>
      <c r="CH45" s="46">
        <v>10.057</v>
      </c>
      <c r="CI45" s="46">
        <v>10.269</v>
      </c>
      <c r="CJ45" s="46">
        <v>1132.7659999999998</v>
      </c>
      <c r="CK45" s="55">
        <v>128.72</v>
      </c>
      <c r="CL45" s="46">
        <v>118.81</v>
      </c>
      <c r="CM45" s="46">
        <v>109.173</v>
      </c>
      <c r="CN45" s="46">
        <v>106.63200000000001</v>
      </c>
      <c r="CO45" s="46">
        <v>107.005</v>
      </c>
      <c r="CP45" s="46">
        <v>105.9</v>
      </c>
      <c r="CQ45" s="46">
        <v>104.001</v>
      </c>
      <c r="CR45" s="46">
        <v>89.561000000000007</v>
      </c>
      <c r="CS45" s="46">
        <v>68.111999999999995</v>
      </c>
      <c r="CT45" s="46">
        <v>53.404000000000003</v>
      </c>
      <c r="CU45" s="46">
        <v>44.521000000000001</v>
      </c>
      <c r="CV45" s="46">
        <v>37.814</v>
      </c>
      <c r="CW45" s="46">
        <v>31.5</v>
      </c>
      <c r="CX45" s="46">
        <v>21.518999999999998</v>
      </c>
      <c r="CY45" s="46">
        <v>14.226000000000001</v>
      </c>
      <c r="CZ45" s="46">
        <v>18.001000000000001</v>
      </c>
      <c r="DA45" s="46">
        <v>1158.8990000000001</v>
      </c>
      <c r="DB45" t="e">
        <f>COUNTIF(#REF!,'Migrant stock by age'!A45)</f>
        <v>#REF!</v>
      </c>
    </row>
    <row r="46" spans="1:106" hidden="1">
      <c r="A46" s="49" t="s">
        <v>59</v>
      </c>
      <c r="B46" s="145"/>
      <c r="C46" s="141"/>
      <c r="D46" s="55">
        <v>359</v>
      </c>
      <c r="E46" s="46">
        <v>320</v>
      </c>
      <c r="F46" s="46">
        <v>291</v>
      </c>
      <c r="G46" s="46">
        <v>337</v>
      </c>
      <c r="H46" s="46">
        <v>463</v>
      </c>
      <c r="I46" s="46">
        <v>600</v>
      </c>
      <c r="J46" s="46">
        <v>677</v>
      </c>
      <c r="K46" s="46">
        <v>709</v>
      </c>
      <c r="L46" s="46">
        <v>684</v>
      </c>
      <c r="M46" s="46">
        <v>609</v>
      </c>
      <c r="N46" s="46">
        <v>503</v>
      </c>
      <c r="O46" s="46">
        <v>395</v>
      </c>
      <c r="P46" s="46">
        <v>292</v>
      </c>
      <c r="Q46" s="46">
        <v>206</v>
      </c>
      <c r="R46" s="46">
        <v>137</v>
      </c>
      <c r="S46" s="46">
        <v>167</v>
      </c>
      <c r="T46" s="46">
        <v>6749</v>
      </c>
      <c r="U46" s="55">
        <v>180</v>
      </c>
      <c r="V46" s="46">
        <v>161</v>
      </c>
      <c r="W46" s="46">
        <v>146</v>
      </c>
      <c r="X46" s="46">
        <v>173</v>
      </c>
      <c r="Y46" s="46">
        <v>244</v>
      </c>
      <c r="Z46" s="46">
        <v>317</v>
      </c>
      <c r="AA46" s="46">
        <v>356</v>
      </c>
      <c r="AB46" s="46">
        <v>389</v>
      </c>
      <c r="AC46" s="46">
        <v>384</v>
      </c>
      <c r="AD46" s="46">
        <v>338</v>
      </c>
      <c r="AE46" s="46">
        <v>268</v>
      </c>
      <c r="AF46" s="46">
        <v>221</v>
      </c>
      <c r="AG46" s="46">
        <v>200</v>
      </c>
      <c r="AH46" s="46">
        <v>115</v>
      </c>
      <c r="AI46" s="46">
        <v>78</v>
      </c>
      <c r="AJ46" s="46">
        <v>84</v>
      </c>
      <c r="AK46" s="46">
        <v>3654</v>
      </c>
      <c r="AL46" s="55">
        <v>179</v>
      </c>
      <c r="AM46" s="46">
        <v>159</v>
      </c>
      <c r="AN46" s="46">
        <v>145</v>
      </c>
      <c r="AO46" s="46">
        <v>164</v>
      </c>
      <c r="AP46" s="46">
        <v>219</v>
      </c>
      <c r="AQ46" s="46">
        <v>283</v>
      </c>
      <c r="AR46" s="46">
        <v>321</v>
      </c>
      <c r="AS46" s="46">
        <v>320</v>
      </c>
      <c r="AT46" s="46">
        <v>300</v>
      </c>
      <c r="AU46" s="46">
        <v>271</v>
      </c>
      <c r="AV46" s="46">
        <v>235</v>
      </c>
      <c r="AW46" s="46">
        <v>174</v>
      </c>
      <c r="AX46" s="46">
        <v>92</v>
      </c>
      <c r="AY46" s="46">
        <v>91</v>
      </c>
      <c r="AZ46" s="46">
        <v>59</v>
      </c>
      <c r="BA46" s="46">
        <v>83</v>
      </c>
      <c r="BB46" s="46">
        <v>3095</v>
      </c>
      <c r="BC46" s="55">
        <v>288.68</v>
      </c>
      <c r="BD46" s="46">
        <v>258.56299999999999</v>
      </c>
      <c r="BE46" s="46">
        <v>243.16399999999999</v>
      </c>
      <c r="BF46" s="46">
        <v>246.898</v>
      </c>
      <c r="BG46" s="46">
        <v>237.768</v>
      </c>
      <c r="BH46" s="46">
        <v>215.83099999999999</v>
      </c>
      <c r="BI46" s="46">
        <v>184.85300000000001</v>
      </c>
      <c r="BJ46" s="46">
        <v>137.38800000000001</v>
      </c>
      <c r="BK46" s="46">
        <v>93.54</v>
      </c>
      <c r="BL46" s="46">
        <v>68.23</v>
      </c>
      <c r="BM46" s="46">
        <v>56.039000000000001</v>
      </c>
      <c r="BN46" s="46">
        <v>52.26</v>
      </c>
      <c r="BO46" s="46">
        <v>49.494999999999997</v>
      </c>
      <c r="BP46" s="46">
        <v>40.817</v>
      </c>
      <c r="BQ46" s="46">
        <v>26.291</v>
      </c>
      <c r="BR46" s="46">
        <v>33.521999999999998</v>
      </c>
      <c r="BS46" s="46">
        <v>2233.3389999999999</v>
      </c>
      <c r="BT46" s="55">
        <v>145.351</v>
      </c>
      <c r="BU46" s="46">
        <v>129.93299999999999</v>
      </c>
      <c r="BV46" s="46">
        <v>122.129</v>
      </c>
      <c r="BW46" s="46">
        <v>123.863</v>
      </c>
      <c r="BX46" s="46">
        <v>119.241</v>
      </c>
      <c r="BY46" s="46">
        <v>108.31699999999999</v>
      </c>
      <c r="BZ46" s="46">
        <v>92.265000000000001</v>
      </c>
      <c r="CA46" s="46">
        <v>68.549000000000007</v>
      </c>
      <c r="CB46" s="46">
        <v>46.264000000000003</v>
      </c>
      <c r="CC46" s="46">
        <v>30.388999999999999</v>
      </c>
      <c r="CD46" s="46">
        <v>21.045000000000002</v>
      </c>
      <c r="CE46" s="46">
        <v>18.452000000000002</v>
      </c>
      <c r="CF46" s="46">
        <v>18.298999999999999</v>
      </c>
      <c r="CG46" s="46">
        <v>16.428000000000001</v>
      </c>
      <c r="CH46" s="46">
        <v>11.234999999999999</v>
      </c>
      <c r="CI46" s="46">
        <v>12.557000000000002</v>
      </c>
      <c r="CJ46" s="46">
        <v>1084.317</v>
      </c>
      <c r="CK46" s="55">
        <v>143.32400000000001</v>
      </c>
      <c r="CL46" s="46">
        <v>128.626</v>
      </c>
      <c r="CM46" s="46">
        <v>121.032</v>
      </c>
      <c r="CN46" s="46">
        <v>123.032</v>
      </c>
      <c r="CO46" s="46">
        <v>118.524</v>
      </c>
      <c r="CP46" s="46">
        <v>107.512</v>
      </c>
      <c r="CQ46" s="46">
        <v>92.585999999999999</v>
      </c>
      <c r="CR46" s="46">
        <v>68.838999999999999</v>
      </c>
      <c r="CS46" s="46">
        <v>47.274999999999999</v>
      </c>
      <c r="CT46" s="46">
        <v>37.841000000000001</v>
      </c>
      <c r="CU46" s="46">
        <v>34.997999999999998</v>
      </c>
      <c r="CV46" s="46">
        <v>33.811999999999998</v>
      </c>
      <c r="CW46" s="46">
        <v>31.2</v>
      </c>
      <c r="CX46" s="46">
        <v>24.390999999999998</v>
      </c>
      <c r="CY46" s="46">
        <v>15.055999999999999</v>
      </c>
      <c r="CZ46" s="46">
        <v>20.968000000000004</v>
      </c>
      <c r="DA46" s="46">
        <v>1149.0160000000001</v>
      </c>
      <c r="DB46" t="e">
        <f>COUNTIF(#REF!,'Migrant stock by age'!A46)</f>
        <v>#REF!</v>
      </c>
    </row>
    <row r="47" spans="1:106" hidden="1">
      <c r="A47" s="49" t="s">
        <v>60</v>
      </c>
      <c r="B47" s="145"/>
      <c r="C47" s="141"/>
      <c r="D47" s="55">
        <v>2302</v>
      </c>
      <c r="E47" s="46">
        <v>3217</v>
      </c>
      <c r="F47" s="46">
        <v>3584</v>
      </c>
      <c r="G47" s="46">
        <v>5083</v>
      </c>
      <c r="H47" s="46">
        <v>8360</v>
      </c>
      <c r="I47" s="46">
        <v>12005</v>
      </c>
      <c r="J47" s="46">
        <v>12501</v>
      </c>
      <c r="K47" s="46">
        <v>10264</v>
      </c>
      <c r="L47" s="46">
        <v>8143</v>
      </c>
      <c r="M47" s="46">
        <v>6951</v>
      </c>
      <c r="N47" s="46">
        <v>5746</v>
      </c>
      <c r="O47" s="46">
        <v>4716</v>
      </c>
      <c r="P47" s="46">
        <v>3698</v>
      </c>
      <c r="Q47" s="46">
        <v>2930</v>
      </c>
      <c r="R47" s="46">
        <v>2225</v>
      </c>
      <c r="S47" s="46">
        <v>3342</v>
      </c>
      <c r="T47" s="46">
        <v>95067</v>
      </c>
      <c r="U47" s="55">
        <v>1193</v>
      </c>
      <c r="V47" s="46">
        <v>1562</v>
      </c>
      <c r="W47" s="46">
        <v>1802</v>
      </c>
      <c r="X47" s="46">
        <v>2780</v>
      </c>
      <c r="Y47" s="46">
        <v>4683</v>
      </c>
      <c r="Z47" s="46">
        <v>6656</v>
      </c>
      <c r="AA47" s="46">
        <v>6977</v>
      </c>
      <c r="AB47" s="46">
        <v>5982</v>
      </c>
      <c r="AC47" s="46">
        <v>4546</v>
      </c>
      <c r="AD47" s="46">
        <v>3657</v>
      </c>
      <c r="AE47" s="46">
        <v>2945</v>
      </c>
      <c r="AF47" s="46">
        <v>2479</v>
      </c>
      <c r="AG47" s="46">
        <v>1897</v>
      </c>
      <c r="AH47" s="46">
        <v>1526</v>
      </c>
      <c r="AI47" s="46">
        <v>1131</v>
      </c>
      <c r="AJ47" s="46">
        <v>1391</v>
      </c>
      <c r="AK47" s="46">
        <v>51207</v>
      </c>
      <c r="AL47" s="55">
        <v>1109</v>
      </c>
      <c r="AM47" s="46">
        <v>1655</v>
      </c>
      <c r="AN47" s="46">
        <v>1782</v>
      </c>
      <c r="AO47" s="46">
        <v>2303</v>
      </c>
      <c r="AP47" s="46">
        <v>3677</v>
      </c>
      <c r="AQ47" s="46">
        <v>5349</v>
      </c>
      <c r="AR47" s="46">
        <v>5524</v>
      </c>
      <c r="AS47" s="46">
        <v>4282</v>
      </c>
      <c r="AT47" s="46">
        <v>3597</v>
      </c>
      <c r="AU47" s="46">
        <v>3294</v>
      </c>
      <c r="AV47" s="46">
        <v>2801</v>
      </c>
      <c r="AW47" s="46">
        <v>2237</v>
      </c>
      <c r="AX47" s="46">
        <v>1801</v>
      </c>
      <c r="AY47" s="46">
        <v>1404</v>
      </c>
      <c r="AZ47" s="46">
        <v>1094</v>
      </c>
      <c r="BA47" s="46">
        <v>1951</v>
      </c>
      <c r="BB47" s="46">
        <v>43860</v>
      </c>
      <c r="BC47" s="55">
        <v>348.51100000000002</v>
      </c>
      <c r="BD47" s="46">
        <v>304.827</v>
      </c>
      <c r="BE47" s="46">
        <v>276.44400000000002</v>
      </c>
      <c r="BF47" s="46">
        <v>267.74400000000003</v>
      </c>
      <c r="BG47" s="46">
        <v>259.46199999999999</v>
      </c>
      <c r="BH47" s="46">
        <v>228.482</v>
      </c>
      <c r="BI47" s="46">
        <v>184.316</v>
      </c>
      <c r="BJ47" s="46">
        <v>152.09</v>
      </c>
      <c r="BK47" s="46">
        <v>126.054</v>
      </c>
      <c r="BL47" s="46">
        <v>100.89700000000001</v>
      </c>
      <c r="BM47" s="46">
        <v>81.619</v>
      </c>
      <c r="BN47" s="46">
        <v>64.391000000000005</v>
      </c>
      <c r="BO47" s="46">
        <v>48.945999999999998</v>
      </c>
      <c r="BP47" s="46">
        <v>36.061999999999998</v>
      </c>
      <c r="BQ47" s="46">
        <v>25.268999999999998</v>
      </c>
      <c r="BR47" s="46">
        <v>28.680000000000003</v>
      </c>
      <c r="BS47" s="46">
        <v>2533.7939999999994</v>
      </c>
      <c r="BT47" s="55">
        <v>175.452</v>
      </c>
      <c r="BU47" s="46">
        <v>153.00899999999999</v>
      </c>
      <c r="BV47" s="46">
        <v>138.26300000000001</v>
      </c>
      <c r="BW47" s="46">
        <v>133.46600000000001</v>
      </c>
      <c r="BX47" s="46">
        <v>128.767</v>
      </c>
      <c r="BY47" s="46">
        <v>112.32299999999999</v>
      </c>
      <c r="BZ47" s="46">
        <v>89.335999999999999</v>
      </c>
      <c r="CA47" s="46">
        <v>73.174999999999997</v>
      </c>
      <c r="CB47" s="46">
        <v>60.298999999999999</v>
      </c>
      <c r="CC47" s="46">
        <v>47.402000000000001</v>
      </c>
      <c r="CD47" s="46">
        <v>37.091000000000001</v>
      </c>
      <c r="CE47" s="46">
        <v>28.032</v>
      </c>
      <c r="CF47" s="46">
        <v>20.303000000000001</v>
      </c>
      <c r="CG47" s="46">
        <v>14.771000000000001</v>
      </c>
      <c r="CH47" s="46">
        <v>10.260999999999999</v>
      </c>
      <c r="CI47" s="46">
        <v>10.72</v>
      </c>
      <c r="CJ47" s="46">
        <v>1232.67</v>
      </c>
      <c r="CK47" s="55">
        <v>173.06100000000001</v>
      </c>
      <c r="CL47" s="46">
        <v>151.81899999999999</v>
      </c>
      <c r="CM47" s="46">
        <v>138.18100000000001</v>
      </c>
      <c r="CN47" s="46">
        <v>134.279</v>
      </c>
      <c r="CO47" s="46">
        <v>130.69499999999999</v>
      </c>
      <c r="CP47" s="46">
        <v>116.15900000000001</v>
      </c>
      <c r="CQ47" s="46">
        <v>94.98</v>
      </c>
      <c r="CR47" s="46">
        <v>78.914000000000001</v>
      </c>
      <c r="CS47" s="46">
        <v>65.756</v>
      </c>
      <c r="CT47" s="46">
        <v>53.494</v>
      </c>
      <c r="CU47" s="46">
        <v>44.527999999999999</v>
      </c>
      <c r="CV47" s="46">
        <v>36.359000000000002</v>
      </c>
      <c r="CW47" s="46">
        <v>28.640999999999998</v>
      </c>
      <c r="CX47" s="46">
        <v>21.29</v>
      </c>
      <c r="CY47" s="46">
        <v>15.007</v>
      </c>
      <c r="CZ47" s="46">
        <v>17.959999999999997</v>
      </c>
      <c r="DA47" s="46">
        <v>1301.123</v>
      </c>
      <c r="DB47" t="e">
        <f>COUNTIF(#REF!,'Migrant stock by age'!A47)</f>
        <v>#REF!</v>
      </c>
    </row>
    <row r="48" spans="1:106" hidden="1">
      <c r="A48" s="49" t="s">
        <v>61</v>
      </c>
      <c r="B48" s="145"/>
      <c r="C48" s="141"/>
      <c r="D48" s="55">
        <v>187534</v>
      </c>
      <c r="E48" s="46">
        <v>174444</v>
      </c>
      <c r="F48" s="46">
        <v>165402</v>
      </c>
      <c r="G48" s="46">
        <v>191714</v>
      </c>
      <c r="H48" s="46">
        <v>339540</v>
      </c>
      <c r="I48" s="46">
        <v>527460</v>
      </c>
      <c r="J48" s="46">
        <v>585704</v>
      </c>
      <c r="K48" s="46">
        <v>505929</v>
      </c>
      <c r="L48" s="46">
        <v>378698</v>
      </c>
      <c r="M48" s="46">
        <v>264647</v>
      </c>
      <c r="N48" s="46">
        <v>187958</v>
      </c>
      <c r="O48" s="46">
        <v>143684</v>
      </c>
      <c r="P48" s="46">
        <v>114424</v>
      </c>
      <c r="Q48" s="46">
        <v>87856</v>
      </c>
      <c r="R48" s="46">
        <v>77609</v>
      </c>
      <c r="S48" s="46">
        <v>104093</v>
      </c>
      <c r="T48" s="46">
        <v>4036696</v>
      </c>
      <c r="U48" s="55">
        <v>86169</v>
      </c>
      <c r="V48" s="46">
        <v>81989</v>
      </c>
      <c r="W48" s="46">
        <v>81440</v>
      </c>
      <c r="X48" s="46">
        <v>99320</v>
      </c>
      <c r="Y48" s="46">
        <v>186128</v>
      </c>
      <c r="Z48" s="46">
        <v>305532</v>
      </c>
      <c r="AA48" s="46">
        <v>353679</v>
      </c>
      <c r="AB48" s="46">
        <v>311485</v>
      </c>
      <c r="AC48" s="46">
        <v>232599</v>
      </c>
      <c r="AD48" s="46">
        <v>159606</v>
      </c>
      <c r="AE48" s="46">
        <v>109494</v>
      </c>
      <c r="AF48" s="46">
        <v>75415</v>
      </c>
      <c r="AG48" s="46">
        <v>53231</v>
      </c>
      <c r="AH48" s="46">
        <v>38978</v>
      </c>
      <c r="AI48" s="46">
        <v>32888</v>
      </c>
      <c r="AJ48" s="46">
        <v>36468</v>
      </c>
      <c r="AK48" s="46">
        <v>2244421</v>
      </c>
      <c r="AL48" s="55">
        <v>101365</v>
      </c>
      <c r="AM48" s="46">
        <v>92455</v>
      </c>
      <c r="AN48" s="46">
        <v>83962</v>
      </c>
      <c r="AO48" s="46">
        <v>92394</v>
      </c>
      <c r="AP48" s="46">
        <v>153412</v>
      </c>
      <c r="AQ48" s="46">
        <v>221928</v>
      </c>
      <c r="AR48" s="46">
        <v>232025</v>
      </c>
      <c r="AS48" s="46">
        <v>194444</v>
      </c>
      <c r="AT48" s="46">
        <v>146099</v>
      </c>
      <c r="AU48" s="46">
        <v>105041</v>
      </c>
      <c r="AV48" s="46">
        <v>78464</v>
      </c>
      <c r="AW48" s="46">
        <v>68269</v>
      </c>
      <c r="AX48" s="46">
        <v>61193</v>
      </c>
      <c r="AY48" s="46">
        <v>48878</v>
      </c>
      <c r="AZ48" s="46">
        <v>44721</v>
      </c>
      <c r="BA48" s="46">
        <v>67625</v>
      </c>
      <c r="BB48" s="46">
        <v>1792275</v>
      </c>
      <c r="BC48" s="55">
        <v>5711.9870000000001</v>
      </c>
      <c r="BD48" s="46">
        <v>5486.7969999999996</v>
      </c>
      <c r="BE48" s="46">
        <v>5240.6530000000002</v>
      </c>
      <c r="BF48" s="46">
        <v>5142.4319999999998</v>
      </c>
      <c r="BG48" s="46">
        <v>5145.2150000000001</v>
      </c>
      <c r="BH48" s="46">
        <v>5162.7910000000002</v>
      </c>
      <c r="BI48" s="46">
        <v>4883.07</v>
      </c>
      <c r="BJ48" s="46">
        <v>4171.4480000000003</v>
      </c>
      <c r="BK48" s="46">
        <v>3476.134</v>
      </c>
      <c r="BL48" s="46">
        <v>2939.7860000000001</v>
      </c>
      <c r="BM48" s="46">
        <v>2496.8539999999998</v>
      </c>
      <c r="BN48" s="46">
        <v>2107.4789999999998</v>
      </c>
      <c r="BO48" s="46">
        <v>1721.2739999999999</v>
      </c>
      <c r="BP48" s="46">
        <v>1228.222</v>
      </c>
      <c r="BQ48" s="46">
        <v>820.00199999999995</v>
      </c>
      <c r="BR48" s="46">
        <v>983.01200000000006</v>
      </c>
      <c r="BS48" s="46">
        <v>56717.155999999995</v>
      </c>
      <c r="BT48" s="55">
        <v>2886.299</v>
      </c>
      <c r="BU48" s="46">
        <v>2767.1109999999999</v>
      </c>
      <c r="BV48" s="46">
        <v>2636.9810000000002</v>
      </c>
      <c r="BW48" s="46">
        <v>2587.0230000000001</v>
      </c>
      <c r="BX48" s="46">
        <v>2594.6559999999999</v>
      </c>
      <c r="BY48" s="46">
        <v>2612.453</v>
      </c>
      <c r="BZ48" s="46">
        <v>2488.8229999999999</v>
      </c>
      <c r="CA48" s="46">
        <v>2131.6869999999999</v>
      </c>
      <c r="CB48" s="46">
        <v>1731.088</v>
      </c>
      <c r="CC48" s="46">
        <v>1398.6020000000001</v>
      </c>
      <c r="CD48" s="46">
        <v>1147.992</v>
      </c>
      <c r="CE48" s="46">
        <v>947.12300000000005</v>
      </c>
      <c r="CF48" s="46">
        <v>751.94100000000003</v>
      </c>
      <c r="CG48" s="46">
        <v>516.95000000000005</v>
      </c>
      <c r="CH48" s="46">
        <v>322.226</v>
      </c>
      <c r="CI48" s="46">
        <v>314.76900000000006</v>
      </c>
      <c r="CJ48" s="46">
        <v>27835.723999999991</v>
      </c>
      <c r="CK48" s="55">
        <v>2825.703</v>
      </c>
      <c r="CL48" s="46">
        <v>2719.7</v>
      </c>
      <c r="CM48" s="46">
        <v>2603.6849999999999</v>
      </c>
      <c r="CN48" s="46">
        <v>2555.42</v>
      </c>
      <c r="CO48" s="46">
        <v>2550.5700000000002</v>
      </c>
      <c r="CP48" s="46">
        <v>2550.3510000000001</v>
      </c>
      <c r="CQ48" s="46">
        <v>2394.2660000000001</v>
      </c>
      <c r="CR48" s="46">
        <v>2039.7760000000001</v>
      </c>
      <c r="CS48" s="46">
        <v>1745.05</v>
      </c>
      <c r="CT48" s="46">
        <v>1541.175</v>
      </c>
      <c r="CU48" s="46">
        <v>1348.848</v>
      </c>
      <c r="CV48" s="46">
        <v>1160.3399999999999</v>
      </c>
      <c r="CW48" s="46">
        <v>969.31500000000005</v>
      </c>
      <c r="CX48" s="46">
        <v>711.25599999999997</v>
      </c>
      <c r="CY48" s="46">
        <v>497.75900000000001</v>
      </c>
      <c r="CZ48" s="46">
        <v>668.21199999999988</v>
      </c>
      <c r="DA48" s="46">
        <v>28881.425999999999</v>
      </c>
      <c r="DB48" t="e">
        <f>COUNTIF(#REF!,'Migrant stock by age'!A48)</f>
        <v>#REF!</v>
      </c>
    </row>
    <row r="49" spans="1:106" hidden="1">
      <c r="A49" s="49" t="s">
        <v>713</v>
      </c>
      <c r="B49" s="145"/>
      <c r="C49" s="141"/>
      <c r="D49" s="55">
        <v>2005</v>
      </c>
      <c r="E49" s="46">
        <v>1885</v>
      </c>
      <c r="F49" s="46">
        <v>1786</v>
      </c>
      <c r="G49" s="46">
        <v>1789</v>
      </c>
      <c r="H49" s="46">
        <v>2133</v>
      </c>
      <c r="I49" s="46">
        <v>2790</v>
      </c>
      <c r="J49" s="46">
        <v>3332</v>
      </c>
      <c r="K49" s="46">
        <v>3375</v>
      </c>
      <c r="L49" s="46">
        <v>3049</v>
      </c>
      <c r="M49" s="46">
        <v>2658</v>
      </c>
      <c r="N49" s="46">
        <v>2252</v>
      </c>
      <c r="O49" s="46">
        <v>1863</v>
      </c>
      <c r="P49" s="46">
        <v>1471</v>
      </c>
      <c r="Q49" s="46">
        <v>1131</v>
      </c>
      <c r="R49" s="46">
        <v>868</v>
      </c>
      <c r="S49" s="46">
        <v>876</v>
      </c>
      <c r="T49" s="46">
        <v>33263</v>
      </c>
      <c r="U49" s="55">
        <v>1000</v>
      </c>
      <c r="V49" s="46">
        <v>934</v>
      </c>
      <c r="W49" s="46">
        <v>870</v>
      </c>
      <c r="X49" s="46">
        <v>860</v>
      </c>
      <c r="Y49" s="46">
        <v>1038</v>
      </c>
      <c r="Z49" s="46">
        <v>1418</v>
      </c>
      <c r="AA49" s="46">
        <v>1785</v>
      </c>
      <c r="AB49" s="46">
        <v>1874</v>
      </c>
      <c r="AC49" s="46">
        <v>1714</v>
      </c>
      <c r="AD49" s="46">
        <v>1481</v>
      </c>
      <c r="AE49" s="46">
        <v>1228</v>
      </c>
      <c r="AF49" s="46">
        <v>989</v>
      </c>
      <c r="AG49" s="46">
        <v>748</v>
      </c>
      <c r="AH49" s="46">
        <v>542</v>
      </c>
      <c r="AI49" s="46">
        <v>381</v>
      </c>
      <c r="AJ49" s="46">
        <v>359</v>
      </c>
      <c r="AK49" s="46">
        <v>17221</v>
      </c>
      <c r="AL49" s="55">
        <v>1005</v>
      </c>
      <c r="AM49" s="46">
        <v>951</v>
      </c>
      <c r="AN49" s="46">
        <v>916</v>
      </c>
      <c r="AO49" s="46">
        <v>929</v>
      </c>
      <c r="AP49" s="46">
        <v>1095</v>
      </c>
      <c r="AQ49" s="46">
        <v>1372</v>
      </c>
      <c r="AR49" s="46">
        <v>1547</v>
      </c>
      <c r="AS49" s="46">
        <v>1501</v>
      </c>
      <c r="AT49" s="46">
        <v>1335</v>
      </c>
      <c r="AU49" s="46">
        <v>1177</v>
      </c>
      <c r="AV49" s="46">
        <v>1024</v>
      </c>
      <c r="AW49" s="46">
        <v>874</v>
      </c>
      <c r="AX49" s="46">
        <v>723</v>
      </c>
      <c r="AY49" s="46">
        <v>589</v>
      </c>
      <c r="AZ49" s="46">
        <v>487</v>
      </c>
      <c r="BA49" s="46">
        <v>517</v>
      </c>
      <c r="BB49" s="46">
        <v>16042</v>
      </c>
      <c r="BC49" s="55">
        <v>181.136</v>
      </c>
      <c r="BD49" s="46">
        <v>170.93700000000001</v>
      </c>
      <c r="BE49" s="46">
        <v>156.351</v>
      </c>
      <c r="BF49" s="46">
        <v>148.786</v>
      </c>
      <c r="BG49" s="46">
        <v>148.33000000000001</v>
      </c>
      <c r="BH49" s="46">
        <v>140.31299999999999</v>
      </c>
      <c r="BI49" s="46">
        <v>113.352</v>
      </c>
      <c r="BJ49" s="46">
        <v>78.814999999999998</v>
      </c>
      <c r="BK49" s="46">
        <v>54.765000000000001</v>
      </c>
      <c r="BL49" s="46">
        <v>43.329000000000001</v>
      </c>
      <c r="BM49" s="46">
        <v>35.877000000000002</v>
      </c>
      <c r="BN49" s="46">
        <v>29.04</v>
      </c>
      <c r="BO49" s="46">
        <v>22.971</v>
      </c>
      <c r="BP49" s="46">
        <v>17.439</v>
      </c>
      <c r="BQ49" s="46">
        <v>12.14</v>
      </c>
      <c r="BR49" s="46">
        <v>13.673</v>
      </c>
      <c r="BS49" s="46">
        <v>1367.2540000000004</v>
      </c>
      <c r="BT49" s="55">
        <v>91.171999999999997</v>
      </c>
      <c r="BU49" s="46">
        <v>85.837999999999994</v>
      </c>
      <c r="BV49" s="46">
        <v>78.381</v>
      </c>
      <c r="BW49" s="46">
        <v>74.305999999999997</v>
      </c>
      <c r="BX49" s="46">
        <v>73.864000000000004</v>
      </c>
      <c r="BY49" s="46">
        <v>69.805000000000007</v>
      </c>
      <c r="BZ49" s="46">
        <v>55.587000000000003</v>
      </c>
      <c r="CA49" s="46">
        <v>37.173999999999999</v>
      </c>
      <c r="CB49" s="46">
        <v>24.931999999999999</v>
      </c>
      <c r="CC49" s="46">
        <v>18.899999999999999</v>
      </c>
      <c r="CD49" s="46">
        <v>14.573</v>
      </c>
      <c r="CE49" s="46">
        <v>11.394</v>
      </c>
      <c r="CF49" s="46">
        <v>9.1300000000000008</v>
      </c>
      <c r="CG49" s="46">
        <v>7.0789999999999997</v>
      </c>
      <c r="CH49" s="46">
        <v>4.8959999999999999</v>
      </c>
      <c r="CI49" s="46">
        <v>5.1050000000000004</v>
      </c>
      <c r="CJ49" s="46">
        <v>662.13599999999997</v>
      </c>
      <c r="CK49" s="55">
        <v>89.963999999999999</v>
      </c>
      <c r="CL49" s="46">
        <v>85.099000000000004</v>
      </c>
      <c r="CM49" s="46">
        <v>77.968999999999994</v>
      </c>
      <c r="CN49" s="46">
        <v>74.480999999999995</v>
      </c>
      <c r="CO49" s="46">
        <v>74.465999999999994</v>
      </c>
      <c r="CP49" s="46">
        <v>70.510000000000005</v>
      </c>
      <c r="CQ49" s="46">
        <v>57.764000000000003</v>
      </c>
      <c r="CR49" s="46">
        <v>41.642000000000003</v>
      </c>
      <c r="CS49" s="46">
        <v>29.832000000000001</v>
      </c>
      <c r="CT49" s="46">
        <v>24.43</v>
      </c>
      <c r="CU49" s="46">
        <v>21.303999999999998</v>
      </c>
      <c r="CV49" s="46">
        <v>17.643999999999998</v>
      </c>
      <c r="CW49" s="46">
        <v>13.840999999999999</v>
      </c>
      <c r="CX49" s="46">
        <v>10.36</v>
      </c>
      <c r="CY49" s="46">
        <v>7.2450000000000001</v>
      </c>
      <c r="CZ49" s="46">
        <v>8.5670000000000019</v>
      </c>
      <c r="DA49" s="46">
        <v>705.11799999999994</v>
      </c>
      <c r="DB49" t="e">
        <f>COUNTIF(#REF!,'Migrant stock by age'!A49)</f>
        <v>#REF!</v>
      </c>
    </row>
    <row r="50" spans="1:106" hidden="1">
      <c r="A50" s="48" t="s">
        <v>62</v>
      </c>
      <c r="B50" s="144"/>
      <c r="C50" s="141"/>
      <c r="D50" s="54">
        <v>599935</v>
      </c>
      <c r="E50" s="45">
        <v>505802</v>
      </c>
      <c r="F50" s="45">
        <v>457473</v>
      </c>
      <c r="G50" s="45">
        <v>500868</v>
      </c>
      <c r="H50" s="45">
        <v>614563</v>
      </c>
      <c r="I50" s="45">
        <v>688120</v>
      </c>
      <c r="J50" s="45">
        <v>679987</v>
      </c>
      <c r="K50" s="45">
        <v>626668</v>
      </c>
      <c r="L50" s="45">
        <v>549866</v>
      </c>
      <c r="M50" s="45">
        <v>461135</v>
      </c>
      <c r="N50" s="45">
        <v>352417</v>
      </c>
      <c r="O50" s="45">
        <v>259667</v>
      </c>
      <c r="P50" s="45">
        <v>186234</v>
      </c>
      <c r="Q50" s="45">
        <v>129358</v>
      </c>
      <c r="R50" s="45">
        <v>85042</v>
      </c>
      <c r="S50" s="45">
        <v>72725</v>
      </c>
      <c r="T50" s="45">
        <v>6770466</v>
      </c>
      <c r="U50" s="54">
        <v>293722</v>
      </c>
      <c r="V50" s="45">
        <v>244288</v>
      </c>
      <c r="W50" s="45">
        <v>219091</v>
      </c>
      <c r="X50" s="45">
        <v>237675</v>
      </c>
      <c r="Y50" s="45">
        <v>294425</v>
      </c>
      <c r="Z50" s="45">
        <v>339877</v>
      </c>
      <c r="AA50" s="45">
        <v>355674</v>
      </c>
      <c r="AB50" s="45">
        <v>343603</v>
      </c>
      <c r="AC50" s="45">
        <v>318698</v>
      </c>
      <c r="AD50" s="45">
        <v>280392</v>
      </c>
      <c r="AE50" s="45">
        <v>221594</v>
      </c>
      <c r="AF50" s="45">
        <v>164713</v>
      </c>
      <c r="AG50" s="45">
        <v>117872</v>
      </c>
      <c r="AH50" s="45">
        <v>81903</v>
      </c>
      <c r="AI50" s="45">
        <v>53417</v>
      </c>
      <c r="AJ50" s="45">
        <v>43061</v>
      </c>
      <c r="AK50" s="45">
        <v>3610342</v>
      </c>
      <c r="AL50" s="54">
        <v>306213</v>
      </c>
      <c r="AM50" s="45">
        <v>261514</v>
      </c>
      <c r="AN50" s="45">
        <v>238382</v>
      </c>
      <c r="AO50" s="45">
        <v>263193</v>
      </c>
      <c r="AP50" s="45">
        <v>320138</v>
      </c>
      <c r="AQ50" s="45">
        <v>348243</v>
      </c>
      <c r="AR50" s="45">
        <v>324313</v>
      </c>
      <c r="AS50" s="45">
        <v>283065</v>
      </c>
      <c r="AT50" s="45">
        <v>231168</v>
      </c>
      <c r="AU50" s="45">
        <v>180743</v>
      </c>
      <c r="AV50" s="45">
        <v>130823</v>
      </c>
      <c r="AW50" s="45">
        <v>94954</v>
      </c>
      <c r="AX50" s="45">
        <v>68362</v>
      </c>
      <c r="AY50" s="45">
        <v>47455</v>
      </c>
      <c r="AZ50" s="45">
        <v>31625</v>
      </c>
      <c r="BA50" s="45">
        <v>29664</v>
      </c>
      <c r="BB50" s="45">
        <v>3160124</v>
      </c>
      <c r="BC50" s="54">
        <v>62354.855000000003</v>
      </c>
      <c r="BD50" s="45">
        <v>54052.978999999999</v>
      </c>
      <c r="BE50" s="45">
        <v>46277.008000000002</v>
      </c>
      <c r="BF50" s="45">
        <v>39096.125999999997</v>
      </c>
      <c r="BG50" s="45">
        <v>32748.714000000004</v>
      </c>
      <c r="BH50" s="45">
        <v>27770.629999999997</v>
      </c>
      <c r="BI50" s="45">
        <v>23913.588</v>
      </c>
      <c r="BJ50" s="45">
        <v>20228.266</v>
      </c>
      <c r="BK50" s="45">
        <v>16481.438999999998</v>
      </c>
      <c r="BL50" s="45">
        <v>13129.814999999999</v>
      </c>
      <c r="BM50" s="45">
        <v>10564.409</v>
      </c>
      <c r="BN50" s="45">
        <v>8443.4239999999991</v>
      </c>
      <c r="BO50" s="45">
        <v>6444.0840000000007</v>
      </c>
      <c r="BP50" s="45">
        <v>4664.8339999999998</v>
      </c>
      <c r="BQ50" s="45">
        <v>3100.944</v>
      </c>
      <c r="BR50" s="45">
        <v>2714.9550000000004</v>
      </c>
      <c r="BS50" s="45">
        <v>371990.11899999995</v>
      </c>
      <c r="BT50" s="54">
        <v>31806.559000000001</v>
      </c>
      <c r="BU50" s="45">
        <v>27511.612000000001</v>
      </c>
      <c r="BV50" s="45">
        <v>23519.227000000003</v>
      </c>
      <c r="BW50" s="45">
        <v>19817.087</v>
      </c>
      <c r="BX50" s="45">
        <v>16525.493999999999</v>
      </c>
      <c r="BY50" s="45">
        <v>13964.867999999999</v>
      </c>
      <c r="BZ50" s="45">
        <v>11979.974000000002</v>
      </c>
      <c r="CA50" s="45">
        <v>10101.741</v>
      </c>
      <c r="CB50" s="45">
        <v>8204.8640000000014</v>
      </c>
      <c r="CC50" s="45">
        <v>6488.0010000000002</v>
      </c>
      <c r="CD50" s="45">
        <v>5204.9260000000004</v>
      </c>
      <c r="CE50" s="45">
        <v>4128.0960000000005</v>
      </c>
      <c r="CF50" s="45">
        <v>3093.2530000000002</v>
      </c>
      <c r="CG50" s="45">
        <v>2214.0390000000002</v>
      </c>
      <c r="CH50" s="45">
        <v>1455.4159999999999</v>
      </c>
      <c r="CI50" s="45">
        <v>1220.3829999999998</v>
      </c>
      <c r="CJ50" s="45">
        <v>187235.54</v>
      </c>
      <c r="CK50" s="54">
        <v>30548.309000000001</v>
      </c>
      <c r="CL50" s="45">
        <v>26541.378999999997</v>
      </c>
      <c r="CM50" s="45">
        <v>22757.803000000004</v>
      </c>
      <c r="CN50" s="45">
        <v>19279.056</v>
      </c>
      <c r="CO50" s="45">
        <v>16223.252000000002</v>
      </c>
      <c r="CP50" s="45">
        <v>13805.780999999997</v>
      </c>
      <c r="CQ50" s="45">
        <v>11933.599</v>
      </c>
      <c r="CR50" s="45">
        <v>10126.502</v>
      </c>
      <c r="CS50" s="45">
        <v>8276.5529999999999</v>
      </c>
      <c r="CT50" s="45">
        <v>6641.808</v>
      </c>
      <c r="CU50" s="45">
        <v>5359.478000000001</v>
      </c>
      <c r="CV50" s="45">
        <v>4315.308</v>
      </c>
      <c r="CW50" s="45">
        <v>3350.8150000000001</v>
      </c>
      <c r="CX50" s="45">
        <v>2450.7940000000003</v>
      </c>
      <c r="CY50" s="45">
        <v>1645.5250000000003</v>
      </c>
      <c r="CZ50" s="45">
        <v>1494.5639999999999</v>
      </c>
      <c r="DA50" s="45">
        <v>184750.52600000001</v>
      </c>
      <c r="DB50" t="e">
        <f>COUNTIF(#REF!,'Migrant stock by age'!A50)</f>
        <v>#REF!</v>
      </c>
    </row>
    <row r="51" spans="1:106" hidden="1">
      <c r="A51" s="49" t="s">
        <v>63</v>
      </c>
      <c r="B51" s="145"/>
      <c r="C51" s="141"/>
      <c r="D51" s="55">
        <v>26461</v>
      </c>
      <c r="E51" s="46">
        <v>17566</v>
      </c>
      <c r="F51" s="46">
        <v>13459</v>
      </c>
      <c r="G51" s="46">
        <v>14783</v>
      </c>
      <c r="H51" s="46">
        <v>21715</v>
      </c>
      <c r="I51" s="46">
        <v>26961</v>
      </c>
      <c r="J51" s="46">
        <v>26911</v>
      </c>
      <c r="K51" s="46">
        <v>24434</v>
      </c>
      <c r="L51" s="46">
        <v>21426</v>
      </c>
      <c r="M51" s="46">
        <v>17936</v>
      </c>
      <c r="N51" s="46">
        <v>13625</v>
      </c>
      <c r="O51" s="46">
        <v>10016</v>
      </c>
      <c r="P51" s="46">
        <v>7005</v>
      </c>
      <c r="Q51" s="46">
        <v>4768</v>
      </c>
      <c r="R51" s="46">
        <v>3044</v>
      </c>
      <c r="S51" s="46">
        <v>3174</v>
      </c>
      <c r="T51" s="46">
        <v>253284</v>
      </c>
      <c r="U51" s="55">
        <v>13602</v>
      </c>
      <c r="V51" s="46">
        <v>8629</v>
      </c>
      <c r="W51" s="46">
        <v>6421</v>
      </c>
      <c r="X51" s="46">
        <v>7218</v>
      </c>
      <c r="Y51" s="46">
        <v>11451</v>
      </c>
      <c r="Z51" s="46">
        <v>14728</v>
      </c>
      <c r="AA51" s="46">
        <v>15727</v>
      </c>
      <c r="AB51" s="46">
        <v>14563</v>
      </c>
      <c r="AC51" s="46">
        <v>13246</v>
      </c>
      <c r="AD51" s="46">
        <v>11359</v>
      </c>
      <c r="AE51" s="46">
        <v>8617</v>
      </c>
      <c r="AF51" s="46">
        <v>6591</v>
      </c>
      <c r="AG51" s="46">
        <v>4152</v>
      </c>
      <c r="AH51" s="46">
        <v>2566</v>
      </c>
      <c r="AI51" s="46">
        <v>1715</v>
      </c>
      <c r="AJ51" s="46">
        <v>1583</v>
      </c>
      <c r="AK51" s="46">
        <v>142168</v>
      </c>
      <c r="AL51" s="55">
        <v>12859</v>
      </c>
      <c r="AM51" s="46">
        <v>8937</v>
      </c>
      <c r="AN51" s="46">
        <v>7038</v>
      </c>
      <c r="AO51" s="46">
        <v>7565</v>
      </c>
      <c r="AP51" s="46">
        <v>10264</v>
      </c>
      <c r="AQ51" s="46">
        <v>12233</v>
      </c>
      <c r="AR51" s="46">
        <v>11184</v>
      </c>
      <c r="AS51" s="46">
        <v>9871</v>
      </c>
      <c r="AT51" s="46">
        <v>8180</v>
      </c>
      <c r="AU51" s="46">
        <v>6577</v>
      </c>
      <c r="AV51" s="46">
        <v>5008</v>
      </c>
      <c r="AW51" s="46">
        <v>3425</v>
      </c>
      <c r="AX51" s="46">
        <v>2853</v>
      </c>
      <c r="AY51" s="46">
        <v>2202</v>
      </c>
      <c r="AZ51" s="46">
        <v>1329</v>
      </c>
      <c r="BA51" s="46">
        <v>1591</v>
      </c>
      <c r="BB51" s="46">
        <v>111116</v>
      </c>
      <c r="BC51" s="55">
        <v>1809.2380000000001</v>
      </c>
      <c r="BD51" s="46">
        <v>1583.4880000000001</v>
      </c>
      <c r="BE51" s="46">
        <v>1375.7329999999999</v>
      </c>
      <c r="BF51" s="46">
        <v>1193.6310000000001</v>
      </c>
      <c r="BG51" s="46">
        <v>1024.0809999999999</v>
      </c>
      <c r="BH51" s="46">
        <v>857.351</v>
      </c>
      <c r="BI51" s="46">
        <v>710.89099999999996</v>
      </c>
      <c r="BJ51" s="46">
        <v>590.13900000000001</v>
      </c>
      <c r="BK51" s="46">
        <v>487.85</v>
      </c>
      <c r="BL51" s="46">
        <v>403.07299999999998</v>
      </c>
      <c r="BM51" s="46">
        <v>326.98899999999998</v>
      </c>
      <c r="BN51" s="46">
        <v>255.66</v>
      </c>
      <c r="BO51" s="46">
        <v>194.982</v>
      </c>
      <c r="BP51" s="46">
        <v>143.506</v>
      </c>
      <c r="BQ51" s="46">
        <v>104.86199999999999</v>
      </c>
      <c r="BR51" s="46">
        <v>114.218</v>
      </c>
      <c r="BS51" s="46">
        <v>11175.691999999999</v>
      </c>
      <c r="BT51" s="55">
        <v>918.46400000000006</v>
      </c>
      <c r="BU51" s="46">
        <v>803.24300000000005</v>
      </c>
      <c r="BV51" s="46">
        <v>697.21299999999997</v>
      </c>
      <c r="BW51" s="46">
        <v>604.12199999999996</v>
      </c>
      <c r="BX51" s="46">
        <v>516.46500000000003</v>
      </c>
      <c r="BY51" s="46">
        <v>429.73200000000003</v>
      </c>
      <c r="BZ51" s="46">
        <v>353.91800000000001</v>
      </c>
      <c r="CA51" s="46">
        <v>291.72800000000001</v>
      </c>
      <c r="CB51" s="46">
        <v>239.4</v>
      </c>
      <c r="CC51" s="46">
        <v>196.63499999999999</v>
      </c>
      <c r="CD51" s="46">
        <v>157.84899999999999</v>
      </c>
      <c r="CE51" s="46">
        <v>121.61199999999999</v>
      </c>
      <c r="CF51" s="46">
        <v>91.903999999999996</v>
      </c>
      <c r="CG51" s="46">
        <v>63.305999999999997</v>
      </c>
      <c r="CH51" s="46">
        <v>43.639000000000003</v>
      </c>
      <c r="CI51" s="46">
        <v>45.325999999999993</v>
      </c>
      <c r="CJ51" s="46">
        <v>5574.5559999999996</v>
      </c>
      <c r="CK51" s="55">
        <v>890.77599999999995</v>
      </c>
      <c r="CL51" s="46">
        <v>780.24699999999996</v>
      </c>
      <c r="CM51" s="46">
        <v>678.52200000000005</v>
      </c>
      <c r="CN51" s="46">
        <v>589.50699999999995</v>
      </c>
      <c r="CO51" s="46">
        <v>507.61700000000002</v>
      </c>
      <c r="CP51" s="46">
        <v>427.61900000000003</v>
      </c>
      <c r="CQ51" s="46">
        <v>356.97300000000001</v>
      </c>
      <c r="CR51" s="46">
        <v>298.411</v>
      </c>
      <c r="CS51" s="46">
        <v>248.45</v>
      </c>
      <c r="CT51" s="46">
        <v>206.43799999999999</v>
      </c>
      <c r="CU51" s="46">
        <v>169.14099999999999</v>
      </c>
      <c r="CV51" s="46">
        <v>134.048</v>
      </c>
      <c r="CW51" s="46">
        <v>103.078</v>
      </c>
      <c r="CX51" s="46">
        <v>80.2</v>
      </c>
      <c r="CY51" s="46">
        <v>61.222000000000001</v>
      </c>
      <c r="CZ51" s="46">
        <v>68.888000000000019</v>
      </c>
      <c r="DA51" s="46">
        <v>5601.1369999999997</v>
      </c>
      <c r="DB51" t="e">
        <f>COUNTIF(#REF!,'Migrant stock by age'!A51)</f>
        <v>#REF!</v>
      </c>
    </row>
    <row r="52" spans="1:106" hidden="1">
      <c r="A52" s="49" t="s">
        <v>64</v>
      </c>
      <c r="B52" s="145"/>
      <c r="C52" s="141"/>
      <c r="D52" s="55">
        <v>46202</v>
      </c>
      <c r="E52" s="46">
        <v>38733</v>
      </c>
      <c r="F52" s="46">
        <v>33225</v>
      </c>
      <c r="G52" s="46">
        <v>53537</v>
      </c>
      <c r="H52" s="46">
        <v>77086</v>
      </c>
      <c r="I52" s="46">
        <v>88234</v>
      </c>
      <c r="J52" s="46">
        <v>85216</v>
      </c>
      <c r="K52" s="46">
        <v>73072</v>
      </c>
      <c r="L52" s="46">
        <v>59896</v>
      </c>
      <c r="M52" s="46">
        <v>47256</v>
      </c>
      <c r="N52" s="46">
        <v>35160</v>
      </c>
      <c r="O52" s="46">
        <v>25472</v>
      </c>
      <c r="P52" s="46">
        <v>17831</v>
      </c>
      <c r="Q52" s="46">
        <v>11852</v>
      </c>
      <c r="R52" s="46">
        <v>7805</v>
      </c>
      <c r="S52" s="46">
        <v>8344</v>
      </c>
      <c r="T52" s="46">
        <v>708921</v>
      </c>
      <c r="U52" s="55">
        <v>23692</v>
      </c>
      <c r="V52" s="46">
        <v>20186</v>
      </c>
      <c r="W52" s="46">
        <v>17350</v>
      </c>
      <c r="X52" s="46">
        <v>25584</v>
      </c>
      <c r="Y52" s="46">
        <v>35483</v>
      </c>
      <c r="Z52" s="46">
        <v>40689</v>
      </c>
      <c r="AA52" s="46">
        <v>41513</v>
      </c>
      <c r="AB52" s="46">
        <v>35303</v>
      </c>
      <c r="AC52" s="46">
        <v>28381</v>
      </c>
      <c r="AD52" s="46">
        <v>21596</v>
      </c>
      <c r="AE52" s="46">
        <v>16077</v>
      </c>
      <c r="AF52" s="46">
        <v>11343</v>
      </c>
      <c r="AG52" s="46">
        <v>7904</v>
      </c>
      <c r="AH52" s="46">
        <v>5478</v>
      </c>
      <c r="AI52" s="46">
        <v>3359</v>
      </c>
      <c r="AJ52" s="46">
        <v>3411</v>
      </c>
      <c r="AK52" s="46">
        <v>337349</v>
      </c>
      <c r="AL52" s="55">
        <v>22510</v>
      </c>
      <c r="AM52" s="46">
        <v>18547</v>
      </c>
      <c r="AN52" s="46">
        <v>15875</v>
      </c>
      <c r="AO52" s="46">
        <v>27953</v>
      </c>
      <c r="AP52" s="46">
        <v>41603</v>
      </c>
      <c r="AQ52" s="46">
        <v>47545</v>
      </c>
      <c r="AR52" s="46">
        <v>43703</v>
      </c>
      <c r="AS52" s="46">
        <v>37769</v>
      </c>
      <c r="AT52" s="46">
        <v>31515</v>
      </c>
      <c r="AU52" s="46">
        <v>25660</v>
      </c>
      <c r="AV52" s="46">
        <v>19083</v>
      </c>
      <c r="AW52" s="46">
        <v>14129</v>
      </c>
      <c r="AX52" s="46">
        <v>9927</v>
      </c>
      <c r="AY52" s="46">
        <v>6374</v>
      </c>
      <c r="AZ52" s="46">
        <v>4446</v>
      </c>
      <c r="BA52" s="46">
        <v>4933</v>
      </c>
      <c r="BB52" s="46">
        <v>371572</v>
      </c>
      <c r="BC52" s="55">
        <v>3281.7159999999999</v>
      </c>
      <c r="BD52" s="46">
        <v>2900.1210000000001</v>
      </c>
      <c r="BE52" s="46">
        <v>2490.0039999999999</v>
      </c>
      <c r="BF52" s="46">
        <v>2093.1329999999998</v>
      </c>
      <c r="BG52" s="46">
        <v>1744.787</v>
      </c>
      <c r="BH52" s="46">
        <v>1449.221</v>
      </c>
      <c r="BI52" s="46">
        <v>1215.5360000000001</v>
      </c>
      <c r="BJ52" s="46">
        <v>1000.248</v>
      </c>
      <c r="BK52" s="46">
        <v>786.29399999999998</v>
      </c>
      <c r="BL52" s="46">
        <v>623.15899999999999</v>
      </c>
      <c r="BM52" s="46">
        <v>491.358</v>
      </c>
      <c r="BN52" s="46">
        <v>376.63400000000001</v>
      </c>
      <c r="BO52" s="46">
        <v>278.87400000000002</v>
      </c>
      <c r="BP52" s="46">
        <v>199.59299999999999</v>
      </c>
      <c r="BQ52" s="46">
        <v>136.73599999999999</v>
      </c>
      <c r="BR52" s="46">
        <v>125.96799999999999</v>
      </c>
      <c r="BS52" s="46">
        <v>19193.382000000005</v>
      </c>
      <c r="BT52" s="55">
        <v>1670.0429999999999</v>
      </c>
      <c r="BU52" s="46">
        <v>1474.769</v>
      </c>
      <c r="BV52" s="46">
        <v>1268.5050000000001</v>
      </c>
      <c r="BW52" s="46">
        <v>1065.838</v>
      </c>
      <c r="BX52" s="46">
        <v>884.84</v>
      </c>
      <c r="BY52" s="46">
        <v>730.70500000000004</v>
      </c>
      <c r="BZ52" s="46">
        <v>608.48</v>
      </c>
      <c r="CA52" s="46">
        <v>495.52499999999998</v>
      </c>
      <c r="CB52" s="46">
        <v>383.30799999999999</v>
      </c>
      <c r="CC52" s="46">
        <v>297.24700000000001</v>
      </c>
      <c r="CD52" s="46">
        <v>227.333</v>
      </c>
      <c r="CE52" s="46">
        <v>166.89400000000001</v>
      </c>
      <c r="CF52" s="46">
        <v>116.92700000000001</v>
      </c>
      <c r="CG52" s="46">
        <v>80.623000000000005</v>
      </c>
      <c r="CH52" s="46">
        <v>53.887999999999998</v>
      </c>
      <c r="CI52" s="46">
        <v>47.009000000000007</v>
      </c>
      <c r="CJ52" s="46">
        <v>9571.9339999999993</v>
      </c>
      <c r="CK52" s="55">
        <v>1611.673</v>
      </c>
      <c r="CL52" s="46">
        <v>1425.3510000000001</v>
      </c>
      <c r="CM52" s="46">
        <v>1221.498</v>
      </c>
      <c r="CN52" s="46">
        <v>1027.2929999999999</v>
      </c>
      <c r="CO52" s="46">
        <v>859.947</v>
      </c>
      <c r="CP52" s="46">
        <v>718.51700000000005</v>
      </c>
      <c r="CQ52" s="46">
        <v>607.05399999999997</v>
      </c>
      <c r="CR52" s="46">
        <v>504.72199999999998</v>
      </c>
      <c r="CS52" s="46">
        <v>402.98700000000002</v>
      </c>
      <c r="CT52" s="46">
        <v>325.91199999999998</v>
      </c>
      <c r="CU52" s="46">
        <v>264.02499999999998</v>
      </c>
      <c r="CV52" s="46">
        <v>209.74199999999999</v>
      </c>
      <c r="CW52" s="46">
        <v>161.946</v>
      </c>
      <c r="CX52" s="46">
        <v>118.97</v>
      </c>
      <c r="CY52" s="46">
        <v>82.849000000000004</v>
      </c>
      <c r="CZ52" s="46">
        <v>78.960999999999999</v>
      </c>
      <c r="DA52" s="46">
        <v>9621.4469999999983</v>
      </c>
      <c r="DB52" t="e">
        <f>COUNTIF(#REF!,'Migrant stock by age'!A52)</f>
        <v>#REF!</v>
      </c>
    </row>
    <row r="53" spans="1:106" hidden="1">
      <c r="A53" s="49" t="s">
        <v>65</v>
      </c>
      <c r="B53" s="145"/>
      <c r="C53" s="141"/>
      <c r="D53" s="55">
        <v>257</v>
      </c>
      <c r="E53" s="46">
        <v>388</v>
      </c>
      <c r="F53" s="46">
        <v>482</v>
      </c>
      <c r="G53" s="46">
        <v>727</v>
      </c>
      <c r="H53" s="46">
        <v>1220</v>
      </c>
      <c r="I53" s="46">
        <v>1636</v>
      </c>
      <c r="J53" s="46">
        <v>1770</v>
      </c>
      <c r="K53" s="46">
        <v>1754</v>
      </c>
      <c r="L53" s="46">
        <v>1664</v>
      </c>
      <c r="M53" s="46">
        <v>1529</v>
      </c>
      <c r="N53" s="46">
        <v>1252</v>
      </c>
      <c r="O53" s="46">
        <v>954</v>
      </c>
      <c r="P53" s="46">
        <v>661</v>
      </c>
      <c r="Q53" s="46">
        <v>411</v>
      </c>
      <c r="R53" s="46">
        <v>261</v>
      </c>
      <c r="S53" s="46">
        <v>329</v>
      </c>
      <c r="T53" s="46">
        <v>15295</v>
      </c>
      <c r="U53" s="55">
        <v>129</v>
      </c>
      <c r="V53" s="46">
        <v>195</v>
      </c>
      <c r="W53" s="46">
        <v>245</v>
      </c>
      <c r="X53" s="46">
        <v>375</v>
      </c>
      <c r="Y53" s="46">
        <v>649</v>
      </c>
      <c r="Z53" s="46">
        <v>893</v>
      </c>
      <c r="AA53" s="46">
        <v>947</v>
      </c>
      <c r="AB53" s="46">
        <v>883</v>
      </c>
      <c r="AC53" s="46">
        <v>819</v>
      </c>
      <c r="AD53" s="46">
        <v>757</v>
      </c>
      <c r="AE53" s="46">
        <v>676</v>
      </c>
      <c r="AF53" s="46">
        <v>507</v>
      </c>
      <c r="AG53" s="46">
        <v>313</v>
      </c>
      <c r="AH53" s="46">
        <v>145</v>
      </c>
      <c r="AI53" s="46">
        <v>93</v>
      </c>
      <c r="AJ53" s="46">
        <v>109</v>
      </c>
      <c r="AK53" s="46">
        <v>7735</v>
      </c>
      <c r="AL53" s="55">
        <v>128</v>
      </c>
      <c r="AM53" s="46">
        <v>193</v>
      </c>
      <c r="AN53" s="46">
        <v>237</v>
      </c>
      <c r="AO53" s="46">
        <v>352</v>
      </c>
      <c r="AP53" s="46">
        <v>571</v>
      </c>
      <c r="AQ53" s="46">
        <v>743</v>
      </c>
      <c r="AR53" s="46">
        <v>823</v>
      </c>
      <c r="AS53" s="46">
        <v>871</v>
      </c>
      <c r="AT53" s="46">
        <v>845</v>
      </c>
      <c r="AU53" s="46">
        <v>772</v>
      </c>
      <c r="AV53" s="46">
        <v>576</v>
      </c>
      <c r="AW53" s="46">
        <v>447</v>
      </c>
      <c r="AX53" s="46">
        <v>348</v>
      </c>
      <c r="AY53" s="46">
        <v>266</v>
      </c>
      <c r="AZ53" s="46">
        <v>168</v>
      </c>
      <c r="BA53" s="46">
        <v>220</v>
      </c>
      <c r="BB53" s="46">
        <v>7560</v>
      </c>
      <c r="BC53" s="55">
        <v>54.713999999999999</v>
      </c>
      <c r="BD53" s="46">
        <v>54.886000000000003</v>
      </c>
      <c r="BE53" s="46">
        <v>55.441000000000003</v>
      </c>
      <c r="BF53" s="46">
        <v>56.645000000000003</v>
      </c>
      <c r="BG53" s="46">
        <v>56.820999999999998</v>
      </c>
      <c r="BH53" s="46">
        <v>53.652999999999999</v>
      </c>
      <c r="BI53" s="46">
        <v>46.143999999999998</v>
      </c>
      <c r="BJ53" s="46">
        <v>35.625</v>
      </c>
      <c r="BK53" s="46">
        <v>27.584</v>
      </c>
      <c r="BL53" s="46">
        <v>24.532</v>
      </c>
      <c r="BM53" s="46">
        <v>23.890999999999998</v>
      </c>
      <c r="BN53" s="46">
        <v>18.734000000000002</v>
      </c>
      <c r="BO53" s="46">
        <v>13.351000000000001</v>
      </c>
      <c r="BP53" s="46">
        <v>7.3319999999999999</v>
      </c>
      <c r="BQ53" s="46">
        <v>4.6619999999999999</v>
      </c>
      <c r="BR53" s="46">
        <v>12.372999999999999</v>
      </c>
      <c r="BS53" s="46">
        <v>546.38800000000015</v>
      </c>
      <c r="BT53" s="55">
        <v>27.684000000000001</v>
      </c>
      <c r="BU53" s="46">
        <v>27.72</v>
      </c>
      <c r="BV53" s="46">
        <v>27.904</v>
      </c>
      <c r="BW53" s="46">
        <v>28.452000000000002</v>
      </c>
      <c r="BX53" s="46">
        <v>28.321999999999999</v>
      </c>
      <c r="BY53" s="46">
        <v>27.238</v>
      </c>
      <c r="BZ53" s="46">
        <v>24.291</v>
      </c>
      <c r="CA53" s="46">
        <v>18.792000000000002</v>
      </c>
      <c r="CB53" s="46">
        <v>14.363</v>
      </c>
      <c r="CC53" s="46">
        <v>12.177</v>
      </c>
      <c r="CD53" s="46">
        <v>11.273999999999999</v>
      </c>
      <c r="CE53" s="46">
        <v>8.6240000000000006</v>
      </c>
      <c r="CF53" s="46">
        <v>5.9870000000000001</v>
      </c>
      <c r="CG53" s="46">
        <v>3.0720000000000001</v>
      </c>
      <c r="CH53" s="46">
        <v>1.6759999999999999</v>
      </c>
      <c r="CI53" s="46">
        <v>4.6890000000000001</v>
      </c>
      <c r="CJ53" s="46">
        <v>272.26500000000004</v>
      </c>
      <c r="CK53" s="55">
        <v>27.029</v>
      </c>
      <c r="CL53" s="46">
        <v>27.164999999999999</v>
      </c>
      <c r="CM53" s="46">
        <v>27.538</v>
      </c>
      <c r="CN53" s="46">
        <v>28.192</v>
      </c>
      <c r="CO53" s="46">
        <v>28.498000000000001</v>
      </c>
      <c r="CP53" s="46">
        <v>26.414000000000001</v>
      </c>
      <c r="CQ53" s="46">
        <v>21.852</v>
      </c>
      <c r="CR53" s="46">
        <v>16.832999999999998</v>
      </c>
      <c r="CS53" s="46">
        <v>13.22</v>
      </c>
      <c r="CT53" s="46">
        <v>12.356</v>
      </c>
      <c r="CU53" s="46">
        <v>12.617000000000001</v>
      </c>
      <c r="CV53" s="46">
        <v>10.11</v>
      </c>
      <c r="CW53" s="46">
        <v>7.3630000000000004</v>
      </c>
      <c r="CX53" s="46">
        <v>4.2619999999999996</v>
      </c>
      <c r="CY53" s="46">
        <v>2.9860000000000002</v>
      </c>
      <c r="CZ53" s="46">
        <v>7.6859999999999991</v>
      </c>
      <c r="DA53" s="46">
        <v>274.12099999999998</v>
      </c>
      <c r="DB53" t="e">
        <f>COUNTIF(#REF!,'Migrant stock by age'!A53)</f>
        <v>#REF!</v>
      </c>
    </row>
    <row r="54" spans="1:106" hidden="1">
      <c r="A54" s="49" t="s">
        <v>66</v>
      </c>
      <c r="B54" s="145"/>
      <c r="C54" s="141"/>
      <c r="D54" s="55">
        <v>88711</v>
      </c>
      <c r="E54" s="46">
        <v>80490</v>
      </c>
      <c r="F54" s="46">
        <v>77820</v>
      </c>
      <c r="G54" s="46">
        <v>110451</v>
      </c>
      <c r="H54" s="46">
        <v>178059</v>
      </c>
      <c r="I54" s="46">
        <v>238650</v>
      </c>
      <c r="J54" s="46">
        <v>264473</v>
      </c>
      <c r="K54" s="46">
        <v>259082</v>
      </c>
      <c r="L54" s="46">
        <v>233012</v>
      </c>
      <c r="M54" s="46">
        <v>198465</v>
      </c>
      <c r="N54" s="46">
        <v>153101</v>
      </c>
      <c r="O54" s="46">
        <v>113474</v>
      </c>
      <c r="P54" s="46">
        <v>82135</v>
      </c>
      <c r="Q54" s="46">
        <v>57434</v>
      </c>
      <c r="R54" s="46">
        <v>36858</v>
      </c>
      <c r="S54" s="46">
        <v>24937</v>
      </c>
      <c r="T54" s="46">
        <v>2197152</v>
      </c>
      <c r="U54" s="55">
        <v>33646</v>
      </c>
      <c r="V54" s="46">
        <v>28328</v>
      </c>
      <c r="W54" s="46">
        <v>28031</v>
      </c>
      <c r="X54" s="46">
        <v>44133</v>
      </c>
      <c r="Y54" s="46">
        <v>78627</v>
      </c>
      <c r="Z54" s="46">
        <v>114325</v>
      </c>
      <c r="AA54" s="46">
        <v>139755</v>
      </c>
      <c r="AB54" s="46">
        <v>147765</v>
      </c>
      <c r="AC54" s="46">
        <v>143789</v>
      </c>
      <c r="AD54" s="46">
        <v>130386</v>
      </c>
      <c r="AE54" s="46">
        <v>105265</v>
      </c>
      <c r="AF54" s="46">
        <v>79586</v>
      </c>
      <c r="AG54" s="46">
        <v>58165</v>
      </c>
      <c r="AH54" s="46">
        <v>41069</v>
      </c>
      <c r="AI54" s="46">
        <v>26324</v>
      </c>
      <c r="AJ54" s="46">
        <v>17468</v>
      </c>
      <c r="AK54" s="46">
        <v>1216662</v>
      </c>
      <c r="AL54" s="55">
        <v>55065</v>
      </c>
      <c r="AM54" s="46">
        <v>52162</v>
      </c>
      <c r="AN54" s="46">
        <v>49789</v>
      </c>
      <c r="AO54" s="46">
        <v>66318</v>
      </c>
      <c r="AP54" s="46">
        <v>99432</v>
      </c>
      <c r="AQ54" s="46">
        <v>124325</v>
      </c>
      <c r="AR54" s="46">
        <v>124718</v>
      </c>
      <c r="AS54" s="46">
        <v>111317</v>
      </c>
      <c r="AT54" s="46">
        <v>89223</v>
      </c>
      <c r="AU54" s="46">
        <v>68079</v>
      </c>
      <c r="AV54" s="46">
        <v>47836</v>
      </c>
      <c r="AW54" s="46">
        <v>33888</v>
      </c>
      <c r="AX54" s="46">
        <v>23970</v>
      </c>
      <c r="AY54" s="46">
        <v>16365</v>
      </c>
      <c r="AZ54" s="46">
        <v>10534</v>
      </c>
      <c r="BA54" s="46">
        <v>7469</v>
      </c>
      <c r="BB54" s="46">
        <v>980490</v>
      </c>
      <c r="BC54" s="55">
        <v>3946.7440000000001</v>
      </c>
      <c r="BD54" s="46">
        <v>3388.2640000000001</v>
      </c>
      <c r="BE54" s="46">
        <v>2973.931</v>
      </c>
      <c r="BF54" s="46">
        <v>2654.18</v>
      </c>
      <c r="BG54" s="46">
        <v>2269.1579999999999</v>
      </c>
      <c r="BH54" s="46">
        <v>1859.97</v>
      </c>
      <c r="BI54" s="46">
        <v>1534.0340000000001</v>
      </c>
      <c r="BJ54" s="46">
        <v>1296.279</v>
      </c>
      <c r="BK54" s="46">
        <v>1067.5329999999999</v>
      </c>
      <c r="BL54" s="46">
        <v>859.57</v>
      </c>
      <c r="BM54" s="46">
        <v>705.69</v>
      </c>
      <c r="BN54" s="46">
        <v>576.62400000000002</v>
      </c>
      <c r="BO54" s="46">
        <v>450.25799999999998</v>
      </c>
      <c r="BP54" s="46">
        <v>319.65800000000002</v>
      </c>
      <c r="BQ54" s="46">
        <v>207.90199999999999</v>
      </c>
      <c r="BR54" s="46">
        <v>184.95500000000001</v>
      </c>
      <c r="BS54" s="46">
        <v>24294.749999999996</v>
      </c>
      <c r="BT54" s="55">
        <v>1988.028</v>
      </c>
      <c r="BU54" s="46">
        <v>1697.1489999999999</v>
      </c>
      <c r="BV54" s="46">
        <v>1488.029</v>
      </c>
      <c r="BW54" s="46">
        <v>1332.2840000000001</v>
      </c>
      <c r="BX54" s="46">
        <v>1142.652</v>
      </c>
      <c r="BY54" s="46">
        <v>936.01199999999994</v>
      </c>
      <c r="BZ54" s="46">
        <v>768.29700000000003</v>
      </c>
      <c r="CA54" s="46">
        <v>649.94000000000005</v>
      </c>
      <c r="CB54" s="46">
        <v>541.59400000000005</v>
      </c>
      <c r="CC54" s="46">
        <v>445.31400000000002</v>
      </c>
      <c r="CD54" s="46">
        <v>373.64699999999999</v>
      </c>
      <c r="CE54" s="46">
        <v>310.517</v>
      </c>
      <c r="CF54" s="46">
        <v>244.68199999999999</v>
      </c>
      <c r="CG54" s="46">
        <v>175.72800000000001</v>
      </c>
      <c r="CH54" s="46">
        <v>114.32899999999999</v>
      </c>
      <c r="CI54" s="46">
        <v>98.888000000000005</v>
      </c>
      <c r="CJ54" s="46">
        <v>12307.090000000002</v>
      </c>
      <c r="CK54" s="55">
        <v>1958.7159999999999</v>
      </c>
      <c r="CL54" s="46">
        <v>1691.116</v>
      </c>
      <c r="CM54" s="46">
        <v>1485.902</v>
      </c>
      <c r="CN54" s="46">
        <v>1321.896</v>
      </c>
      <c r="CO54" s="46">
        <v>1126.5060000000001</v>
      </c>
      <c r="CP54" s="46">
        <v>923.95899999999995</v>
      </c>
      <c r="CQ54" s="46">
        <v>765.73599999999999</v>
      </c>
      <c r="CR54" s="46">
        <v>646.33699999999999</v>
      </c>
      <c r="CS54" s="46">
        <v>525.94100000000003</v>
      </c>
      <c r="CT54" s="46">
        <v>414.25599999999997</v>
      </c>
      <c r="CU54" s="46">
        <v>332.04199999999997</v>
      </c>
      <c r="CV54" s="46">
        <v>266.10599999999999</v>
      </c>
      <c r="CW54" s="46">
        <v>205.577</v>
      </c>
      <c r="CX54" s="46">
        <v>143.93</v>
      </c>
      <c r="CY54" s="46">
        <v>93.572999999999993</v>
      </c>
      <c r="CZ54" s="46">
        <v>86.063999999999993</v>
      </c>
      <c r="DA54" s="46">
        <v>11987.657000000001</v>
      </c>
      <c r="DB54" t="e">
        <f>COUNTIF(#REF!,'Migrant stock by age'!A54)</f>
        <v>#REF!</v>
      </c>
    </row>
    <row r="55" spans="1:106" hidden="1">
      <c r="A55" s="49" t="s">
        <v>67</v>
      </c>
      <c r="B55" s="145"/>
      <c r="C55" s="141"/>
      <c r="D55" s="55">
        <v>18311</v>
      </c>
      <c r="E55" s="46">
        <v>14377</v>
      </c>
      <c r="F55" s="46">
        <v>12603</v>
      </c>
      <c r="G55" s="46">
        <v>13681</v>
      </c>
      <c r="H55" s="46">
        <v>18175</v>
      </c>
      <c r="I55" s="46">
        <v>21899</v>
      </c>
      <c r="J55" s="46">
        <v>22761</v>
      </c>
      <c r="K55" s="46">
        <v>20887</v>
      </c>
      <c r="L55" s="46">
        <v>17325</v>
      </c>
      <c r="M55" s="46">
        <v>13882</v>
      </c>
      <c r="N55" s="46">
        <v>10198</v>
      </c>
      <c r="O55" s="46">
        <v>7404</v>
      </c>
      <c r="P55" s="46">
        <v>5371</v>
      </c>
      <c r="Q55" s="46">
        <v>3870</v>
      </c>
      <c r="R55" s="46">
        <v>2307</v>
      </c>
      <c r="S55" s="46">
        <v>2012</v>
      </c>
      <c r="T55" s="46">
        <v>205063</v>
      </c>
      <c r="U55" s="55">
        <v>8255</v>
      </c>
      <c r="V55" s="46">
        <v>6213</v>
      </c>
      <c r="W55" s="46">
        <v>5236</v>
      </c>
      <c r="X55" s="46">
        <v>5836</v>
      </c>
      <c r="Y55" s="46">
        <v>8545</v>
      </c>
      <c r="Z55" s="46">
        <v>11317</v>
      </c>
      <c r="AA55" s="46">
        <v>12201</v>
      </c>
      <c r="AB55" s="46">
        <v>11346</v>
      </c>
      <c r="AC55" s="46">
        <v>9980</v>
      </c>
      <c r="AD55" s="46">
        <v>8761</v>
      </c>
      <c r="AE55" s="46">
        <v>6813</v>
      </c>
      <c r="AF55" s="46">
        <v>4952</v>
      </c>
      <c r="AG55" s="46">
        <v>3593</v>
      </c>
      <c r="AH55" s="46">
        <v>2392</v>
      </c>
      <c r="AI55" s="46">
        <v>1427</v>
      </c>
      <c r="AJ55" s="46">
        <v>1236</v>
      </c>
      <c r="AK55" s="46">
        <v>108103</v>
      </c>
      <c r="AL55" s="55">
        <v>10056</v>
      </c>
      <c r="AM55" s="46">
        <v>8164</v>
      </c>
      <c r="AN55" s="46">
        <v>7367</v>
      </c>
      <c r="AO55" s="46">
        <v>7845</v>
      </c>
      <c r="AP55" s="46">
        <v>9630</v>
      </c>
      <c r="AQ55" s="46">
        <v>10582</v>
      </c>
      <c r="AR55" s="46">
        <v>10560</v>
      </c>
      <c r="AS55" s="46">
        <v>9541</v>
      </c>
      <c r="AT55" s="46">
        <v>7345</v>
      </c>
      <c r="AU55" s="46">
        <v>5121</v>
      </c>
      <c r="AV55" s="46">
        <v>3385</v>
      </c>
      <c r="AW55" s="46">
        <v>2452</v>
      </c>
      <c r="AX55" s="46">
        <v>1778</v>
      </c>
      <c r="AY55" s="46">
        <v>1478</v>
      </c>
      <c r="AZ55" s="46">
        <v>880</v>
      </c>
      <c r="BA55" s="46">
        <v>776</v>
      </c>
      <c r="BB55" s="46">
        <v>96960</v>
      </c>
      <c r="BC55" s="55">
        <v>367.85199999999998</v>
      </c>
      <c r="BD55" s="46">
        <v>315.11900000000003</v>
      </c>
      <c r="BE55" s="46">
        <v>269.19</v>
      </c>
      <c r="BF55" s="46">
        <v>228.86500000000001</v>
      </c>
      <c r="BG55" s="46">
        <v>191.274</v>
      </c>
      <c r="BH55" s="46">
        <v>158.87799999999999</v>
      </c>
      <c r="BI55" s="46">
        <v>133.88300000000001</v>
      </c>
      <c r="BJ55" s="46">
        <v>111.379</v>
      </c>
      <c r="BK55" s="46">
        <v>83.025999999999996</v>
      </c>
      <c r="BL55" s="46">
        <v>66.444999999999993</v>
      </c>
      <c r="BM55" s="46">
        <v>53.975999999999999</v>
      </c>
      <c r="BN55" s="46">
        <v>40.723999999999997</v>
      </c>
      <c r="BO55" s="46">
        <v>30.818999999999999</v>
      </c>
      <c r="BP55" s="46">
        <v>20.187000000000001</v>
      </c>
      <c r="BQ55" s="46">
        <v>14.473000000000001</v>
      </c>
      <c r="BR55" s="46">
        <v>14.477999999999998</v>
      </c>
      <c r="BS55" s="46">
        <v>2100.5680000000002</v>
      </c>
      <c r="BT55" s="55">
        <v>185.75299999999999</v>
      </c>
      <c r="BU55" s="46">
        <v>159.09200000000001</v>
      </c>
      <c r="BV55" s="46">
        <v>135.54900000000001</v>
      </c>
      <c r="BW55" s="46">
        <v>114.476</v>
      </c>
      <c r="BX55" s="46">
        <v>94.543000000000006</v>
      </c>
      <c r="BY55" s="46">
        <v>77.290999999999997</v>
      </c>
      <c r="BZ55" s="46">
        <v>64.179000000000002</v>
      </c>
      <c r="CA55" s="46">
        <v>52.554000000000002</v>
      </c>
      <c r="CB55" s="46">
        <v>38.982999999999997</v>
      </c>
      <c r="CC55" s="46">
        <v>31.395</v>
      </c>
      <c r="CD55" s="46">
        <v>25.489000000000001</v>
      </c>
      <c r="CE55" s="46">
        <v>19.683</v>
      </c>
      <c r="CF55" s="46">
        <v>15.417</v>
      </c>
      <c r="CG55" s="46">
        <v>10.656000000000001</v>
      </c>
      <c r="CH55" s="46">
        <v>7.532</v>
      </c>
      <c r="CI55" s="46">
        <v>7.1470000000000002</v>
      </c>
      <c r="CJ55" s="46">
        <v>1039.7389999999998</v>
      </c>
      <c r="CK55" s="55">
        <v>182.1</v>
      </c>
      <c r="CL55" s="46">
        <v>156.029</v>
      </c>
      <c r="CM55" s="46">
        <v>133.642</v>
      </c>
      <c r="CN55" s="46">
        <v>114.387</v>
      </c>
      <c r="CO55" s="46">
        <v>96.73</v>
      </c>
      <c r="CP55" s="46">
        <v>81.587999999999994</v>
      </c>
      <c r="CQ55" s="46">
        <v>69.703999999999994</v>
      </c>
      <c r="CR55" s="46">
        <v>58.826999999999998</v>
      </c>
      <c r="CS55" s="46">
        <v>44.04</v>
      </c>
      <c r="CT55" s="46">
        <v>35.048999999999999</v>
      </c>
      <c r="CU55" s="46">
        <v>28.488</v>
      </c>
      <c r="CV55" s="46">
        <v>21.04</v>
      </c>
      <c r="CW55" s="46">
        <v>15.401999999999999</v>
      </c>
      <c r="CX55" s="46">
        <v>9.532</v>
      </c>
      <c r="CY55" s="46">
        <v>6.9420000000000002</v>
      </c>
      <c r="CZ55" s="46">
        <v>7.3319999999999999</v>
      </c>
      <c r="DA55" s="46">
        <v>1060.8319999999999</v>
      </c>
      <c r="DB55" t="e">
        <f>COUNTIF(#REF!,'Migrant stock by age'!A55)</f>
        <v>#REF!</v>
      </c>
    </row>
    <row r="56" spans="1:106" hidden="1">
      <c r="A56" s="49" t="s">
        <v>68</v>
      </c>
      <c r="B56" s="145"/>
      <c r="C56" s="141"/>
      <c r="D56" s="55">
        <v>46201</v>
      </c>
      <c r="E56" s="46">
        <v>33541</v>
      </c>
      <c r="F56" s="46">
        <v>28988</v>
      </c>
      <c r="G56" s="46">
        <v>32364</v>
      </c>
      <c r="H56" s="46">
        <v>40603</v>
      </c>
      <c r="I56" s="46">
        <v>45242</v>
      </c>
      <c r="J56" s="46">
        <v>42491</v>
      </c>
      <c r="K56" s="46">
        <v>35449</v>
      </c>
      <c r="L56" s="46">
        <v>28565</v>
      </c>
      <c r="M56" s="46">
        <v>23356</v>
      </c>
      <c r="N56" s="46">
        <v>17839</v>
      </c>
      <c r="O56" s="46">
        <v>13552</v>
      </c>
      <c r="P56" s="46">
        <v>10311</v>
      </c>
      <c r="Q56" s="46">
        <v>7941</v>
      </c>
      <c r="R56" s="46">
        <v>5772</v>
      </c>
      <c r="S56" s="46">
        <v>5427</v>
      </c>
      <c r="T56" s="46">
        <v>417642</v>
      </c>
      <c r="U56" s="55">
        <v>23532</v>
      </c>
      <c r="V56" s="46">
        <v>16810</v>
      </c>
      <c r="W56" s="46">
        <v>14306</v>
      </c>
      <c r="X56" s="46">
        <v>15821</v>
      </c>
      <c r="Y56" s="46">
        <v>19662</v>
      </c>
      <c r="Z56" s="46">
        <v>21974</v>
      </c>
      <c r="AA56" s="46">
        <v>20724</v>
      </c>
      <c r="AB56" s="46">
        <v>17650</v>
      </c>
      <c r="AC56" s="46">
        <v>14816</v>
      </c>
      <c r="AD56" s="46">
        <v>12491</v>
      </c>
      <c r="AE56" s="46">
        <v>9750</v>
      </c>
      <c r="AF56" s="46">
        <v>7514</v>
      </c>
      <c r="AG56" s="46">
        <v>5946</v>
      </c>
      <c r="AH56" s="46">
        <v>4834</v>
      </c>
      <c r="AI56" s="46">
        <v>3494</v>
      </c>
      <c r="AJ56" s="46">
        <v>3277</v>
      </c>
      <c r="AK56" s="46">
        <v>212601</v>
      </c>
      <c r="AL56" s="55">
        <v>22669</v>
      </c>
      <c r="AM56" s="46">
        <v>16731</v>
      </c>
      <c r="AN56" s="46">
        <v>14682</v>
      </c>
      <c r="AO56" s="46">
        <v>16543</v>
      </c>
      <c r="AP56" s="46">
        <v>20941</v>
      </c>
      <c r="AQ56" s="46">
        <v>23268</v>
      </c>
      <c r="AR56" s="46">
        <v>21767</v>
      </c>
      <c r="AS56" s="46">
        <v>17799</v>
      </c>
      <c r="AT56" s="46">
        <v>13749</v>
      </c>
      <c r="AU56" s="46">
        <v>10865</v>
      </c>
      <c r="AV56" s="46">
        <v>8089</v>
      </c>
      <c r="AW56" s="46">
        <v>6038</v>
      </c>
      <c r="AX56" s="46">
        <v>4365</v>
      </c>
      <c r="AY56" s="46">
        <v>3107</v>
      </c>
      <c r="AZ56" s="46">
        <v>2278</v>
      </c>
      <c r="BA56" s="46">
        <v>2150</v>
      </c>
      <c r="BB56" s="46">
        <v>205041</v>
      </c>
      <c r="BC56" s="55">
        <v>4124.0150000000003</v>
      </c>
      <c r="BD56" s="46">
        <v>3719.0520000000001</v>
      </c>
      <c r="BE56" s="46">
        <v>3264.2370000000001</v>
      </c>
      <c r="BF56" s="46">
        <v>2955.9560000000001</v>
      </c>
      <c r="BG56" s="46">
        <v>2668.2779999999998</v>
      </c>
      <c r="BH56" s="46">
        <v>2347.5279999999998</v>
      </c>
      <c r="BI56" s="46">
        <v>2063.1999999999998</v>
      </c>
      <c r="BJ56" s="46">
        <v>1767.2180000000001</v>
      </c>
      <c r="BK56" s="46">
        <v>1464.9949999999999</v>
      </c>
      <c r="BL56" s="46">
        <v>1208.856</v>
      </c>
      <c r="BM56" s="46">
        <v>963.21</v>
      </c>
      <c r="BN56" s="46">
        <v>753.87599999999998</v>
      </c>
      <c r="BO56" s="46">
        <v>557.33000000000004</v>
      </c>
      <c r="BP56" s="46">
        <v>410.28699999999998</v>
      </c>
      <c r="BQ56" s="46">
        <v>272.49599999999998</v>
      </c>
      <c r="BR56" s="46">
        <v>293.09500000000003</v>
      </c>
      <c r="BS56" s="46">
        <v>28833.629000000001</v>
      </c>
      <c r="BT56" s="55">
        <v>2104.9299999999998</v>
      </c>
      <c r="BU56" s="46">
        <v>1900.2940000000001</v>
      </c>
      <c r="BV56" s="46">
        <v>1668.4970000000001</v>
      </c>
      <c r="BW56" s="46">
        <v>1510.4</v>
      </c>
      <c r="BX56" s="46">
        <v>1362.135</v>
      </c>
      <c r="BY56" s="46">
        <v>1179.5530000000001</v>
      </c>
      <c r="BZ56" s="46">
        <v>999.82799999999997</v>
      </c>
      <c r="CA56" s="46">
        <v>838.52800000000002</v>
      </c>
      <c r="CB56" s="46">
        <v>698.41700000000003</v>
      </c>
      <c r="CC56" s="46">
        <v>581.00099999999998</v>
      </c>
      <c r="CD56" s="46">
        <v>464.38799999999998</v>
      </c>
      <c r="CE56" s="46">
        <v>356.50599999999997</v>
      </c>
      <c r="CF56" s="46">
        <v>258.83999999999997</v>
      </c>
      <c r="CG56" s="46">
        <v>194.821</v>
      </c>
      <c r="CH56" s="46">
        <v>129.983</v>
      </c>
      <c r="CI56" s="46">
        <v>119.58100000000002</v>
      </c>
      <c r="CJ56" s="46">
        <v>14367.702000000001</v>
      </c>
      <c r="CK56" s="55">
        <v>2019.115</v>
      </c>
      <c r="CL56" s="46">
        <v>1818.787</v>
      </c>
      <c r="CM56" s="46">
        <v>1595.768</v>
      </c>
      <c r="CN56" s="46">
        <v>1445.5809999999999</v>
      </c>
      <c r="CO56" s="46">
        <v>1306.163</v>
      </c>
      <c r="CP56" s="46">
        <v>1167.98</v>
      </c>
      <c r="CQ56" s="46">
        <v>1063.354</v>
      </c>
      <c r="CR56" s="46">
        <v>928.66200000000003</v>
      </c>
      <c r="CS56" s="46">
        <v>766.55799999999999</v>
      </c>
      <c r="CT56" s="46">
        <v>627.84100000000001</v>
      </c>
      <c r="CU56" s="46">
        <v>498.81299999999999</v>
      </c>
      <c r="CV56" s="46">
        <v>397.35700000000003</v>
      </c>
      <c r="CW56" s="46">
        <v>298.47800000000001</v>
      </c>
      <c r="CX56" s="46">
        <v>215.46</v>
      </c>
      <c r="CY56" s="46">
        <v>142.50800000000001</v>
      </c>
      <c r="CZ56" s="46">
        <v>173.49599999999998</v>
      </c>
      <c r="DA56" s="46">
        <v>14465.920999999998</v>
      </c>
      <c r="DB56" t="e">
        <f>COUNTIF(#REF!,'Migrant stock by age'!A56)</f>
        <v>#REF!</v>
      </c>
    </row>
    <row r="57" spans="1:106" hidden="1">
      <c r="A57" s="49" t="s">
        <v>69</v>
      </c>
      <c r="B57" s="145"/>
      <c r="C57" s="141"/>
      <c r="D57" s="55">
        <v>11335</v>
      </c>
      <c r="E57" s="46">
        <v>10386</v>
      </c>
      <c r="F57" s="46">
        <v>9774</v>
      </c>
      <c r="G57" s="46">
        <v>10459</v>
      </c>
      <c r="H57" s="46">
        <v>12730</v>
      </c>
      <c r="I57" s="46">
        <v>12830</v>
      </c>
      <c r="J57" s="46">
        <v>11094</v>
      </c>
      <c r="K57" s="46">
        <v>9453</v>
      </c>
      <c r="L57" s="46">
        <v>7960</v>
      </c>
      <c r="M57" s="46">
        <v>6552</v>
      </c>
      <c r="N57" s="46">
        <v>5239</v>
      </c>
      <c r="O57" s="46">
        <v>4215</v>
      </c>
      <c r="P57" s="46">
        <v>3459</v>
      </c>
      <c r="Q57" s="46">
        <v>2998</v>
      </c>
      <c r="R57" s="46">
        <v>2143</v>
      </c>
      <c r="S57" s="46">
        <v>2169</v>
      </c>
      <c r="T57" s="46">
        <v>122796</v>
      </c>
      <c r="U57" s="55">
        <v>6941</v>
      </c>
      <c r="V57" s="46">
        <v>6339</v>
      </c>
      <c r="W57" s="46">
        <v>5895</v>
      </c>
      <c r="X57" s="46">
        <v>6010</v>
      </c>
      <c r="Y57" s="46">
        <v>6986</v>
      </c>
      <c r="Z57" s="46">
        <v>7067</v>
      </c>
      <c r="AA57" s="46">
        <v>6309</v>
      </c>
      <c r="AB57" s="46">
        <v>5624</v>
      </c>
      <c r="AC57" s="46">
        <v>4941</v>
      </c>
      <c r="AD57" s="46">
        <v>4084</v>
      </c>
      <c r="AE57" s="46">
        <v>3212</v>
      </c>
      <c r="AF57" s="46">
        <v>2523</v>
      </c>
      <c r="AG57" s="46">
        <v>2052</v>
      </c>
      <c r="AH57" s="46">
        <v>1777</v>
      </c>
      <c r="AI57" s="46">
        <v>1265</v>
      </c>
      <c r="AJ57" s="46">
        <v>1276</v>
      </c>
      <c r="AK57" s="46">
        <v>72301</v>
      </c>
      <c r="AL57" s="55">
        <v>4394</v>
      </c>
      <c r="AM57" s="46">
        <v>4047</v>
      </c>
      <c r="AN57" s="46">
        <v>3879</v>
      </c>
      <c r="AO57" s="46">
        <v>4449</v>
      </c>
      <c r="AP57" s="46">
        <v>5744</v>
      </c>
      <c r="AQ57" s="46">
        <v>5763</v>
      </c>
      <c r="AR57" s="46">
        <v>4785</v>
      </c>
      <c r="AS57" s="46">
        <v>3829</v>
      </c>
      <c r="AT57" s="46">
        <v>3019</v>
      </c>
      <c r="AU57" s="46">
        <v>2468</v>
      </c>
      <c r="AV57" s="46">
        <v>2027</v>
      </c>
      <c r="AW57" s="46">
        <v>1692</v>
      </c>
      <c r="AX57" s="46">
        <v>1407</v>
      </c>
      <c r="AY57" s="46">
        <v>1221</v>
      </c>
      <c r="AZ57" s="46">
        <v>878</v>
      </c>
      <c r="BA57" s="46">
        <v>893</v>
      </c>
      <c r="BB57" s="46">
        <v>50495</v>
      </c>
      <c r="BC57" s="55">
        <v>2016.9349999999999</v>
      </c>
      <c r="BD57" s="46">
        <v>1788.2550000000001</v>
      </c>
      <c r="BE57" s="46">
        <v>1568.9290000000001</v>
      </c>
      <c r="BF57" s="46">
        <v>1358.942</v>
      </c>
      <c r="BG57" s="46">
        <v>1166.1320000000001</v>
      </c>
      <c r="BH57" s="46">
        <v>985.75</v>
      </c>
      <c r="BI57" s="46">
        <v>820.05600000000004</v>
      </c>
      <c r="BJ57" s="46">
        <v>673.32600000000002</v>
      </c>
      <c r="BK57" s="46">
        <v>546.14200000000005</v>
      </c>
      <c r="BL57" s="46">
        <v>445.54</v>
      </c>
      <c r="BM57" s="46">
        <v>374.73899999999998</v>
      </c>
      <c r="BN57" s="46">
        <v>315.50799999999998</v>
      </c>
      <c r="BO57" s="46">
        <v>258.25299999999999</v>
      </c>
      <c r="BP57" s="46">
        <v>177.96600000000001</v>
      </c>
      <c r="BQ57" s="46">
        <v>113.039</v>
      </c>
      <c r="BR57" s="46">
        <v>107.664</v>
      </c>
      <c r="BS57" s="46">
        <v>12717.176000000003</v>
      </c>
      <c r="BT57" s="55">
        <v>1015.1369999999999</v>
      </c>
      <c r="BU57" s="46">
        <v>899.63099999999997</v>
      </c>
      <c r="BV57" s="46">
        <v>790.60699999999997</v>
      </c>
      <c r="BW57" s="46">
        <v>686.56299999999999</v>
      </c>
      <c r="BX57" s="46">
        <v>589.90899999999999</v>
      </c>
      <c r="BY57" s="46">
        <v>498.15699999999998</v>
      </c>
      <c r="BZ57" s="46">
        <v>413.48399999999998</v>
      </c>
      <c r="CA57" s="46">
        <v>338.55</v>
      </c>
      <c r="CB57" s="46">
        <v>273.49099999999999</v>
      </c>
      <c r="CC57" s="46">
        <v>222.14599999999999</v>
      </c>
      <c r="CD57" s="46">
        <v>185.27799999999999</v>
      </c>
      <c r="CE57" s="46">
        <v>153.84399999999999</v>
      </c>
      <c r="CF57" s="46">
        <v>123.81699999999999</v>
      </c>
      <c r="CG57" s="46">
        <v>84.394000000000005</v>
      </c>
      <c r="CH57" s="46">
        <v>52.877000000000002</v>
      </c>
      <c r="CI57" s="46">
        <v>48.451000000000008</v>
      </c>
      <c r="CJ57" s="46">
        <v>6376.3360000000011</v>
      </c>
      <c r="CK57" s="55">
        <v>1001.8</v>
      </c>
      <c r="CL57" s="46">
        <v>888.625</v>
      </c>
      <c r="CM57" s="46">
        <v>778.32399999999996</v>
      </c>
      <c r="CN57" s="46">
        <v>672.37900000000002</v>
      </c>
      <c r="CO57" s="46">
        <v>576.22400000000005</v>
      </c>
      <c r="CP57" s="46">
        <v>487.59300000000002</v>
      </c>
      <c r="CQ57" s="46">
        <v>406.57299999999998</v>
      </c>
      <c r="CR57" s="46">
        <v>334.77699999999999</v>
      </c>
      <c r="CS57" s="46">
        <v>272.65300000000002</v>
      </c>
      <c r="CT57" s="46">
        <v>223.39500000000001</v>
      </c>
      <c r="CU57" s="46">
        <v>189.46199999999999</v>
      </c>
      <c r="CV57" s="46">
        <v>161.66399999999999</v>
      </c>
      <c r="CW57" s="46">
        <v>134.434</v>
      </c>
      <c r="CX57" s="46">
        <v>93.57</v>
      </c>
      <c r="CY57" s="46">
        <v>60.158000000000001</v>
      </c>
      <c r="CZ57" s="46">
        <v>59.216000000000008</v>
      </c>
      <c r="DA57" s="46">
        <v>6340.8470000000007</v>
      </c>
      <c r="DB57" t="e">
        <f>COUNTIF(#REF!,'Migrant stock by age'!A57)</f>
        <v>#REF!</v>
      </c>
    </row>
    <row r="58" spans="1:106" hidden="1">
      <c r="A58" s="49" t="s">
        <v>70</v>
      </c>
      <c r="B58" s="145"/>
      <c r="C58" s="141"/>
      <c r="D58" s="55">
        <v>3406</v>
      </c>
      <c r="E58" s="46">
        <v>2607</v>
      </c>
      <c r="F58" s="46">
        <v>1870</v>
      </c>
      <c r="G58" s="46">
        <v>1547</v>
      </c>
      <c r="H58" s="46">
        <v>1974</v>
      </c>
      <c r="I58" s="46">
        <v>2522</v>
      </c>
      <c r="J58" s="46">
        <v>2387</v>
      </c>
      <c r="K58" s="46">
        <v>1861</v>
      </c>
      <c r="L58" s="46">
        <v>1383</v>
      </c>
      <c r="M58" s="46">
        <v>1081</v>
      </c>
      <c r="N58" s="46">
        <v>864</v>
      </c>
      <c r="O58" s="46">
        <v>661</v>
      </c>
      <c r="P58" s="46">
        <v>449</v>
      </c>
      <c r="Q58" s="46">
        <v>289</v>
      </c>
      <c r="R58" s="46">
        <v>217</v>
      </c>
      <c r="S58" s="46">
        <v>287</v>
      </c>
      <c r="T58" s="46">
        <v>23405</v>
      </c>
      <c r="U58" s="55">
        <v>1704</v>
      </c>
      <c r="V58" s="46">
        <v>1318</v>
      </c>
      <c r="W58" s="46">
        <v>938</v>
      </c>
      <c r="X58" s="46">
        <v>741</v>
      </c>
      <c r="Y58" s="46">
        <v>837</v>
      </c>
      <c r="Z58" s="46">
        <v>1119</v>
      </c>
      <c r="AA58" s="46">
        <v>1143</v>
      </c>
      <c r="AB58" s="46">
        <v>944</v>
      </c>
      <c r="AC58" s="46">
        <v>712</v>
      </c>
      <c r="AD58" s="46">
        <v>555</v>
      </c>
      <c r="AE58" s="46">
        <v>436</v>
      </c>
      <c r="AF58" s="46">
        <v>325</v>
      </c>
      <c r="AG58" s="46">
        <v>220</v>
      </c>
      <c r="AH58" s="46">
        <v>135</v>
      </c>
      <c r="AI58" s="46">
        <v>97</v>
      </c>
      <c r="AJ58" s="46">
        <v>122</v>
      </c>
      <c r="AK58" s="46">
        <v>11346</v>
      </c>
      <c r="AL58" s="55">
        <v>1702</v>
      </c>
      <c r="AM58" s="46">
        <v>1289</v>
      </c>
      <c r="AN58" s="46">
        <v>932</v>
      </c>
      <c r="AO58" s="46">
        <v>806</v>
      </c>
      <c r="AP58" s="46">
        <v>1137</v>
      </c>
      <c r="AQ58" s="46">
        <v>1403</v>
      </c>
      <c r="AR58" s="46">
        <v>1244</v>
      </c>
      <c r="AS58" s="46">
        <v>917</v>
      </c>
      <c r="AT58" s="46">
        <v>671</v>
      </c>
      <c r="AU58" s="46">
        <v>526</v>
      </c>
      <c r="AV58" s="46">
        <v>428</v>
      </c>
      <c r="AW58" s="46">
        <v>336</v>
      </c>
      <c r="AX58" s="46">
        <v>229</v>
      </c>
      <c r="AY58" s="46">
        <v>154</v>
      </c>
      <c r="AZ58" s="46">
        <v>120</v>
      </c>
      <c r="BA58" s="46">
        <v>165</v>
      </c>
      <c r="BB58" s="46">
        <v>12059</v>
      </c>
      <c r="BC58" s="55">
        <v>295.03100000000001</v>
      </c>
      <c r="BD58" s="46">
        <v>257.23899999999998</v>
      </c>
      <c r="BE58" s="46">
        <v>220.09399999999999</v>
      </c>
      <c r="BF58" s="46">
        <v>192.547</v>
      </c>
      <c r="BG58" s="46">
        <v>174.267</v>
      </c>
      <c r="BH58" s="46">
        <v>154.43</v>
      </c>
      <c r="BI58" s="46">
        <v>131.55099999999999</v>
      </c>
      <c r="BJ58" s="46">
        <v>104.489</v>
      </c>
      <c r="BK58" s="46">
        <v>82.721999999999994</v>
      </c>
      <c r="BL58" s="46">
        <v>64.483999999999995</v>
      </c>
      <c r="BM58" s="46">
        <v>50.828000000000003</v>
      </c>
      <c r="BN58" s="46">
        <v>41.625</v>
      </c>
      <c r="BO58" s="46">
        <v>36.101999999999997</v>
      </c>
      <c r="BP58" s="46">
        <v>26.123000000000001</v>
      </c>
      <c r="BQ58" s="46">
        <v>15.981999999999999</v>
      </c>
      <c r="BR58" s="46">
        <v>13.769</v>
      </c>
      <c r="BS58" s="46">
        <v>1861.2830000000001</v>
      </c>
      <c r="BT58" s="55">
        <v>148.15199999999999</v>
      </c>
      <c r="BU58" s="46">
        <v>128.655</v>
      </c>
      <c r="BV58" s="46">
        <v>110.11199999999999</v>
      </c>
      <c r="BW58" s="46">
        <v>96.275999999999996</v>
      </c>
      <c r="BX58" s="46">
        <v>86.394999999999996</v>
      </c>
      <c r="BY58" s="46">
        <v>75.536000000000001</v>
      </c>
      <c r="BZ58" s="46">
        <v>63.674999999999997</v>
      </c>
      <c r="CA58" s="46">
        <v>50.405000000000001</v>
      </c>
      <c r="CB58" s="46">
        <v>40.21</v>
      </c>
      <c r="CC58" s="46">
        <v>31.53</v>
      </c>
      <c r="CD58" s="46">
        <v>24.609000000000002</v>
      </c>
      <c r="CE58" s="46">
        <v>19.696000000000002</v>
      </c>
      <c r="CF58" s="46">
        <v>16.366</v>
      </c>
      <c r="CG58" s="46">
        <v>11.497</v>
      </c>
      <c r="CH58" s="46">
        <v>6.9249999999999998</v>
      </c>
      <c r="CI58" s="46">
        <v>5.758</v>
      </c>
      <c r="CJ58" s="46">
        <v>915.79699999999991</v>
      </c>
      <c r="CK58" s="55">
        <v>146.87700000000001</v>
      </c>
      <c r="CL58" s="46">
        <v>128.58500000000001</v>
      </c>
      <c r="CM58" s="46">
        <v>109.98099999999999</v>
      </c>
      <c r="CN58" s="46">
        <v>96.271000000000001</v>
      </c>
      <c r="CO58" s="46">
        <v>87.870999999999995</v>
      </c>
      <c r="CP58" s="46">
        <v>78.893000000000001</v>
      </c>
      <c r="CQ58" s="46">
        <v>67.876000000000005</v>
      </c>
      <c r="CR58" s="46">
        <v>54.084000000000003</v>
      </c>
      <c r="CS58" s="46">
        <v>42.512</v>
      </c>
      <c r="CT58" s="46">
        <v>32.953000000000003</v>
      </c>
      <c r="CU58" s="46">
        <v>26.219000000000001</v>
      </c>
      <c r="CV58" s="46">
        <v>21.93</v>
      </c>
      <c r="CW58" s="46">
        <v>19.734999999999999</v>
      </c>
      <c r="CX58" s="46">
        <v>14.625999999999999</v>
      </c>
      <c r="CY58" s="46">
        <v>9.0570000000000004</v>
      </c>
      <c r="CZ58" s="46">
        <v>8.0090000000000003</v>
      </c>
      <c r="DA58" s="46">
        <v>945.47900000000004</v>
      </c>
      <c r="DB58" t="e">
        <f>COUNTIF(#REF!,'Migrant stock by age'!A58)</f>
        <v>#REF!</v>
      </c>
    </row>
    <row r="59" spans="1:106" hidden="1">
      <c r="A59" s="49" t="s">
        <v>71</v>
      </c>
      <c r="B59" s="145"/>
      <c r="C59" s="141"/>
      <c r="D59" s="55">
        <v>9508</v>
      </c>
      <c r="E59" s="46">
        <v>6942</v>
      </c>
      <c r="F59" s="46">
        <v>7035</v>
      </c>
      <c r="G59" s="46">
        <v>8418</v>
      </c>
      <c r="H59" s="46">
        <v>8680</v>
      </c>
      <c r="I59" s="46">
        <v>9413</v>
      </c>
      <c r="J59" s="46">
        <v>10496</v>
      </c>
      <c r="K59" s="46">
        <v>9544</v>
      </c>
      <c r="L59" s="46">
        <v>7970</v>
      </c>
      <c r="M59" s="46">
        <v>6478</v>
      </c>
      <c r="N59" s="46">
        <v>4780</v>
      </c>
      <c r="O59" s="46">
        <v>3395</v>
      </c>
      <c r="P59" s="46">
        <v>2294</v>
      </c>
      <c r="Q59" s="46">
        <v>1562</v>
      </c>
      <c r="R59" s="46">
        <v>1049</v>
      </c>
      <c r="S59" s="46">
        <v>1066</v>
      </c>
      <c r="T59" s="46">
        <v>98630</v>
      </c>
      <c r="U59" s="55">
        <v>4113</v>
      </c>
      <c r="V59" s="46">
        <v>2969</v>
      </c>
      <c r="W59" s="46">
        <v>2856</v>
      </c>
      <c r="X59" s="46">
        <v>3725</v>
      </c>
      <c r="Y59" s="46">
        <v>4478</v>
      </c>
      <c r="Z59" s="46">
        <v>5680</v>
      </c>
      <c r="AA59" s="46">
        <v>6782</v>
      </c>
      <c r="AB59" s="46">
        <v>6407</v>
      </c>
      <c r="AC59" s="46">
        <v>5425</v>
      </c>
      <c r="AD59" s="46">
        <v>4505</v>
      </c>
      <c r="AE59" s="46">
        <v>3297</v>
      </c>
      <c r="AF59" s="46">
        <v>2277</v>
      </c>
      <c r="AG59" s="46">
        <v>1499</v>
      </c>
      <c r="AH59" s="46">
        <v>992</v>
      </c>
      <c r="AI59" s="46">
        <v>630</v>
      </c>
      <c r="AJ59" s="46">
        <v>606</v>
      </c>
      <c r="AK59" s="46">
        <v>56241</v>
      </c>
      <c r="AL59" s="55">
        <v>5395</v>
      </c>
      <c r="AM59" s="46">
        <v>3973</v>
      </c>
      <c r="AN59" s="46">
        <v>4179</v>
      </c>
      <c r="AO59" s="46">
        <v>4693</v>
      </c>
      <c r="AP59" s="46">
        <v>4202</v>
      </c>
      <c r="AQ59" s="46">
        <v>3733</v>
      </c>
      <c r="AR59" s="46">
        <v>3714</v>
      </c>
      <c r="AS59" s="46">
        <v>3137</v>
      </c>
      <c r="AT59" s="46">
        <v>2545</v>
      </c>
      <c r="AU59" s="46">
        <v>1973</v>
      </c>
      <c r="AV59" s="46">
        <v>1483</v>
      </c>
      <c r="AW59" s="46">
        <v>1118</v>
      </c>
      <c r="AX59" s="46">
        <v>795</v>
      </c>
      <c r="AY59" s="46">
        <v>570</v>
      </c>
      <c r="AZ59" s="46">
        <v>419</v>
      </c>
      <c r="BA59" s="46">
        <v>460</v>
      </c>
      <c r="BB59" s="46">
        <v>42389</v>
      </c>
      <c r="BC59" s="55">
        <v>727.17</v>
      </c>
      <c r="BD59" s="46">
        <v>658.81600000000003</v>
      </c>
      <c r="BE59" s="46">
        <v>592.46799999999996</v>
      </c>
      <c r="BF59" s="46">
        <v>509.15899999999999</v>
      </c>
      <c r="BG59" s="46">
        <v>416.798</v>
      </c>
      <c r="BH59" s="46">
        <v>356.39800000000002</v>
      </c>
      <c r="BI59" s="46">
        <v>316.38900000000001</v>
      </c>
      <c r="BJ59" s="46">
        <v>268.62599999999998</v>
      </c>
      <c r="BK59" s="46">
        <v>220.36600000000001</v>
      </c>
      <c r="BL59" s="46">
        <v>177.84700000000001</v>
      </c>
      <c r="BM59" s="46">
        <v>142.59899999999999</v>
      </c>
      <c r="BN59" s="46">
        <v>113.45699999999999</v>
      </c>
      <c r="BO59" s="46">
        <v>87.159000000000006</v>
      </c>
      <c r="BP59" s="46">
        <v>61.128999999999998</v>
      </c>
      <c r="BQ59" s="46">
        <v>42.747999999999998</v>
      </c>
      <c r="BR59" s="46">
        <v>40.776999999999994</v>
      </c>
      <c r="BS59" s="46">
        <v>4731.9059999999999</v>
      </c>
      <c r="BT59" s="55">
        <v>371.44900000000001</v>
      </c>
      <c r="BU59" s="46">
        <v>336.58800000000002</v>
      </c>
      <c r="BV59" s="46">
        <v>302.44400000000002</v>
      </c>
      <c r="BW59" s="46">
        <v>259.14</v>
      </c>
      <c r="BX59" s="46">
        <v>211.52500000000001</v>
      </c>
      <c r="BY59" s="46">
        <v>180.471</v>
      </c>
      <c r="BZ59" s="46">
        <v>159.875</v>
      </c>
      <c r="CA59" s="46">
        <v>135.40199999999999</v>
      </c>
      <c r="CB59" s="46">
        <v>110.502</v>
      </c>
      <c r="CC59" s="46">
        <v>88.293999999999997</v>
      </c>
      <c r="CD59" s="46">
        <v>69.765000000000001</v>
      </c>
      <c r="CE59" s="46">
        <v>54.488999999999997</v>
      </c>
      <c r="CF59" s="46">
        <v>40.838000000000001</v>
      </c>
      <c r="CG59" s="46">
        <v>28.358000000000001</v>
      </c>
      <c r="CH59" s="46">
        <v>19.873000000000001</v>
      </c>
      <c r="CI59" s="46">
        <v>18.347000000000001</v>
      </c>
      <c r="CJ59" s="46">
        <v>2387.3600000000006</v>
      </c>
      <c r="CK59" s="55">
        <v>355.721</v>
      </c>
      <c r="CL59" s="46">
        <v>322.22699999999998</v>
      </c>
      <c r="CM59" s="46">
        <v>290.024</v>
      </c>
      <c r="CN59" s="46">
        <v>250.02099999999999</v>
      </c>
      <c r="CO59" s="46">
        <v>205.273</v>
      </c>
      <c r="CP59" s="46">
        <v>175.92699999999999</v>
      </c>
      <c r="CQ59" s="46">
        <v>156.51400000000001</v>
      </c>
      <c r="CR59" s="46">
        <v>133.22300000000001</v>
      </c>
      <c r="CS59" s="46">
        <v>109.863</v>
      </c>
      <c r="CT59" s="46">
        <v>89.554000000000002</v>
      </c>
      <c r="CU59" s="46">
        <v>72.834999999999994</v>
      </c>
      <c r="CV59" s="46">
        <v>58.966999999999999</v>
      </c>
      <c r="CW59" s="46">
        <v>46.323</v>
      </c>
      <c r="CX59" s="46">
        <v>32.771999999999998</v>
      </c>
      <c r="CY59" s="46">
        <v>22.873999999999999</v>
      </c>
      <c r="CZ59" s="46">
        <v>22.430000000000003</v>
      </c>
      <c r="DA59" s="46">
        <v>2344.5479999999993</v>
      </c>
      <c r="DB59" t="e">
        <f>COUNTIF(#REF!,'Migrant stock by age'!A59)</f>
        <v>#REF!</v>
      </c>
    </row>
    <row r="60" spans="1:106" hidden="1">
      <c r="A60" s="49" t="s">
        <v>72</v>
      </c>
      <c r="B60" s="145"/>
      <c r="C60" s="141"/>
      <c r="D60" s="55">
        <v>24132</v>
      </c>
      <c r="E60" s="46">
        <v>24141</v>
      </c>
      <c r="F60" s="46">
        <v>31150</v>
      </c>
      <c r="G60" s="46">
        <v>42945</v>
      </c>
      <c r="H60" s="46">
        <v>50890</v>
      </c>
      <c r="I60" s="46">
        <v>48221</v>
      </c>
      <c r="J60" s="46">
        <v>39100</v>
      </c>
      <c r="K60" s="46">
        <v>30291</v>
      </c>
      <c r="L60" s="46">
        <v>23979</v>
      </c>
      <c r="M60" s="46">
        <v>19404</v>
      </c>
      <c r="N60" s="46">
        <v>14528</v>
      </c>
      <c r="O60" s="46">
        <v>10843</v>
      </c>
      <c r="P60" s="46">
        <v>8178</v>
      </c>
      <c r="Q60" s="46">
        <v>6250</v>
      </c>
      <c r="R60" s="46">
        <v>4763</v>
      </c>
      <c r="S60" s="46">
        <v>4906</v>
      </c>
      <c r="T60" s="46">
        <v>383721</v>
      </c>
      <c r="U60" s="55">
        <v>12413</v>
      </c>
      <c r="V60" s="46">
        <v>12493</v>
      </c>
      <c r="W60" s="46">
        <v>16294</v>
      </c>
      <c r="X60" s="46">
        <v>22626</v>
      </c>
      <c r="Y60" s="46">
        <v>26622</v>
      </c>
      <c r="Z60" s="46">
        <v>24660</v>
      </c>
      <c r="AA60" s="46">
        <v>19498</v>
      </c>
      <c r="AB60" s="46">
        <v>14948</v>
      </c>
      <c r="AC60" s="46">
        <v>11962</v>
      </c>
      <c r="AD60" s="46">
        <v>9862</v>
      </c>
      <c r="AE60" s="46">
        <v>7443</v>
      </c>
      <c r="AF60" s="46">
        <v>5517</v>
      </c>
      <c r="AG60" s="46">
        <v>4122</v>
      </c>
      <c r="AH60" s="46">
        <v>3157</v>
      </c>
      <c r="AI60" s="46">
        <v>2457</v>
      </c>
      <c r="AJ60" s="46">
        <v>2556</v>
      </c>
      <c r="AK60" s="46">
        <v>196630</v>
      </c>
      <c r="AL60" s="55">
        <v>11719</v>
      </c>
      <c r="AM60" s="46">
        <v>11648</v>
      </c>
      <c r="AN60" s="46">
        <v>14856</v>
      </c>
      <c r="AO60" s="46">
        <v>20319</v>
      </c>
      <c r="AP60" s="46">
        <v>24268</v>
      </c>
      <c r="AQ60" s="46">
        <v>23561</v>
      </c>
      <c r="AR60" s="46">
        <v>19602</v>
      </c>
      <c r="AS60" s="46">
        <v>15343</v>
      </c>
      <c r="AT60" s="46">
        <v>12017</v>
      </c>
      <c r="AU60" s="46">
        <v>9542</v>
      </c>
      <c r="AV60" s="46">
        <v>7085</v>
      </c>
      <c r="AW60" s="46">
        <v>5326</v>
      </c>
      <c r="AX60" s="46">
        <v>4056</v>
      </c>
      <c r="AY60" s="46">
        <v>3093</v>
      </c>
      <c r="AZ60" s="46">
        <v>2306</v>
      </c>
      <c r="BA60" s="46">
        <v>2350</v>
      </c>
      <c r="BB60" s="46">
        <v>187091</v>
      </c>
      <c r="BC60" s="55">
        <v>3395.6030000000001</v>
      </c>
      <c r="BD60" s="46">
        <v>2970.3150000000001</v>
      </c>
      <c r="BE60" s="46">
        <v>2479.694</v>
      </c>
      <c r="BF60" s="46">
        <v>1986.134</v>
      </c>
      <c r="BG60" s="46">
        <v>1596.6020000000001</v>
      </c>
      <c r="BH60" s="46">
        <v>1300.2349999999999</v>
      </c>
      <c r="BI60" s="46">
        <v>1088.972</v>
      </c>
      <c r="BJ60" s="46">
        <v>918.64200000000005</v>
      </c>
      <c r="BK60" s="46">
        <v>747.88</v>
      </c>
      <c r="BL60" s="46">
        <v>573.06600000000003</v>
      </c>
      <c r="BM60" s="46">
        <v>423.38799999999998</v>
      </c>
      <c r="BN60" s="46">
        <v>326.15199999999999</v>
      </c>
      <c r="BO60" s="46">
        <v>268.26799999999997</v>
      </c>
      <c r="BP60" s="46">
        <v>196.47399999999999</v>
      </c>
      <c r="BQ60" s="46">
        <v>137.25299999999999</v>
      </c>
      <c r="BR60" s="46">
        <v>133.30199999999999</v>
      </c>
      <c r="BS60" s="46">
        <v>18541.979999999996</v>
      </c>
      <c r="BT60" s="55">
        <v>1727.752</v>
      </c>
      <c r="BU60" s="46">
        <v>1510.2919999999999</v>
      </c>
      <c r="BV60" s="46">
        <v>1258.771</v>
      </c>
      <c r="BW60" s="46">
        <v>1005.207</v>
      </c>
      <c r="BX60" s="46">
        <v>803.86699999999996</v>
      </c>
      <c r="BY60" s="46">
        <v>652.399</v>
      </c>
      <c r="BZ60" s="46">
        <v>544.19899999999996</v>
      </c>
      <c r="CA60" s="46">
        <v>456.28699999999998</v>
      </c>
      <c r="CB60" s="46">
        <v>368.36</v>
      </c>
      <c r="CC60" s="46">
        <v>277.45499999999998</v>
      </c>
      <c r="CD60" s="46">
        <v>199.142</v>
      </c>
      <c r="CE60" s="46">
        <v>148.917</v>
      </c>
      <c r="CF60" s="46">
        <v>120.861</v>
      </c>
      <c r="CG60" s="46">
        <v>86.614000000000004</v>
      </c>
      <c r="CH60" s="46">
        <v>59.695</v>
      </c>
      <c r="CI60" s="46">
        <v>59.244</v>
      </c>
      <c r="CJ60" s="46">
        <v>9279.0619999999999</v>
      </c>
      <c r="CK60" s="55">
        <v>1667.8430000000001</v>
      </c>
      <c r="CL60" s="46">
        <v>1460.0150000000001</v>
      </c>
      <c r="CM60" s="46">
        <v>1220.9179999999999</v>
      </c>
      <c r="CN60" s="46">
        <v>980.92200000000003</v>
      </c>
      <c r="CO60" s="46">
        <v>792.73400000000004</v>
      </c>
      <c r="CP60" s="46">
        <v>647.83600000000001</v>
      </c>
      <c r="CQ60" s="46">
        <v>544.77300000000002</v>
      </c>
      <c r="CR60" s="46">
        <v>462.35599999999999</v>
      </c>
      <c r="CS60" s="46">
        <v>379.52</v>
      </c>
      <c r="CT60" s="46">
        <v>295.613</v>
      </c>
      <c r="CU60" s="46">
        <v>224.25</v>
      </c>
      <c r="CV60" s="46">
        <v>177.239</v>
      </c>
      <c r="CW60" s="46">
        <v>147.41200000000001</v>
      </c>
      <c r="CX60" s="46">
        <v>109.864</v>
      </c>
      <c r="CY60" s="46">
        <v>77.561999999999998</v>
      </c>
      <c r="CZ60" s="46">
        <v>74.058000000000007</v>
      </c>
      <c r="DA60" s="46">
        <v>9262.9150000000009</v>
      </c>
      <c r="DB60" t="e">
        <f>COUNTIF(#REF!,'Migrant stock by age'!A60)</f>
        <v>#REF!</v>
      </c>
    </row>
    <row r="61" spans="1:106">
      <c r="A61" s="49" t="s">
        <v>82</v>
      </c>
      <c r="B61" s="141" t="s">
        <v>1030</v>
      </c>
      <c r="C61" s="141" t="s">
        <v>1026</v>
      </c>
      <c r="D61" s="55">
        <v>59726</v>
      </c>
      <c r="E61" s="46">
        <v>46391</v>
      </c>
      <c r="F61" s="46">
        <v>47025</v>
      </c>
      <c r="G61" s="46">
        <v>54773</v>
      </c>
      <c r="H61" s="46">
        <v>67382</v>
      </c>
      <c r="I61" s="46">
        <v>80090</v>
      </c>
      <c r="J61" s="46">
        <v>86801</v>
      </c>
      <c r="K61" s="46">
        <v>84250</v>
      </c>
      <c r="L61" s="46">
        <v>73712</v>
      </c>
      <c r="M61" s="46">
        <v>59023</v>
      </c>
      <c r="N61" s="46">
        <v>44471</v>
      </c>
      <c r="O61" s="46">
        <v>32871</v>
      </c>
      <c r="P61" s="46">
        <v>24334</v>
      </c>
      <c r="Q61" s="46">
        <v>14151</v>
      </c>
      <c r="R61" s="46">
        <v>6724</v>
      </c>
      <c r="S61" s="46">
        <v>6695</v>
      </c>
      <c r="T61" s="46">
        <v>788419</v>
      </c>
      <c r="U61" s="55">
        <v>34975</v>
      </c>
      <c r="V61" s="46">
        <v>26999</v>
      </c>
      <c r="W61" s="46">
        <v>25973</v>
      </c>
      <c r="X61" s="46">
        <v>32036</v>
      </c>
      <c r="Y61" s="46">
        <v>42419</v>
      </c>
      <c r="Z61" s="46">
        <v>54835</v>
      </c>
      <c r="AA61" s="46">
        <v>64352</v>
      </c>
      <c r="AB61" s="46">
        <v>66761</v>
      </c>
      <c r="AC61" s="46">
        <v>61190</v>
      </c>
      <c r="AD61" s="46">
        <v>50241</v>
      </c>
      <c r="AE61" s="46">
        <v>37829</v>
      </c>
      <c r="AF61" s="46">
        <v>26935</v>
      </c>
      <c r="AG61" s="46">
        <v>18380</v>
      </c>
      <c r="AH61" s="46">
        <v>9940</v>
      </c>
      <c r="AI61" s="46">
        <v>4345</v>
      </c>
      <c r="AJ61" s="46">
        <v>4244</v>
      </c>
      <c r="AK61" s="46">
        <v>561454</v>
      </c>
      <c r="AL61" s="55">
        <v>24751</v>
      </c>
      <c r="AM61" s="46">
        <v>19392</v>
      </c>
      <c r="AN61" s="46">
        <v>21052</v>
      </c>
      <c r="AO61" s="46">
        <v>22737</v>
      </c>
      <c r="AP61" s="46">
        <v>24963</v>
      </c>
      <c r="AQ61" s="46">
        <v>25255</v>
      </c>
      <c r="AR61" s="46">
        <v>22449</v>
      </c>
      <c r="AS61" s="46">
        <v>17489</v>
      </c>
      <c r="AT61" s="46">
        <v>12522</v>
      </c>
      <c r="AU61" s="46">
        <v>8782</v>
      </c>
      <c r="AV61" s="46">
        <v>6642</v>
      </c>
      <c r="AW61" s="46">
        <v>5936</v>
      </c>
      <c r="AX61" s="46">
        <v>5954</v>
      </c>
      <c r="AY61" s="46">
        <v>4211</v>
      </c>
      <c r="AZ61" s="46">
        <v>2379</v>
      </c>
      <c r="BA61" s="46">
        <v>2451</v>
      </c>
      <c r="BB61" s="46">
        <v>226965</v>
      </c>
      <c r="BC61" s="55">
        <v>619.24599999999998</v>
      </c>
      <c r="BD61" s="46">
        <v>608.322</v>
      </c>
      <c r="BE61" s="46">
        <v>567.48699999999997</v>
      </c>
      <c r="BF61" s="46">
        <v>536.73299999999995</v>
      </c>
      <c r="BG61" s="46">
        <v>531.72799999999995</v>
      </c>
      <c r="BH61" s="46">
        <v>558.12</v>
      </c>
      <c r="BI61" s="46">
        <v>566.34</v>
      </c>
      <c r="BJ61" s="46">
        <v>560.245</v>
      </c>
      <c r="BK61" s="46">
        <v>509.65600000000001</v>
      </c>
      <c r="BL61" s="46">
        <v>411.34899999999999</v>
      </c>
      <c r="BM61" s="46">
        <v>290.06200000000001</v>
      </c>
      <c r="BN61" s="46">
        <v>191.91900000000001</v>
      </c>
      <c r="BO61" s="46">
        <v>141.42099999999999</v>
      </c>
      <c r="BP61" s="46">
        <v>101.776</v>
      </c>
      <c r="BQ61" s="46">
        <v>76.057000000000002</v>
      </c>
      <c r="BR61" s="46">
        <v>104.15500000000002</v>
      </c>
      <c r="BS61" s="46">
        <v>6374.6159999999991</v>
      </c>
      <c r="BT61" s="55">
        <v>317.48599999999999</v>
      </c>
      <c r="BU61" s="46">
        <v>311.28800000000001</v>
      </c>
      <c r="BV61" s="46">
        <v>290.76499999999999</v>
      </c>
      <c r="BW61" s="46">
        <v>274.48099999999999</v>
      </c>
      <c r="BX61" s="46">
        <v>269.173</v>
      </c>
      <c r="BY61" s="46">
        <v>278.96199999999999</v>
      </c>
      <c r="BZ61" s="46">
        <v>282.31400000000002</v>
      </c>
      <c r="CA61" s="46">
        <v>282.71499999999997</v>
      </c>
      <c r="CB61" s="46">
        <v>260.09100000000001</v>
      </c>
      <c r="CC61" s="46">
        <v>210.58600000000001</v>
      </c>
      <c r="CD61" s="46">
        <v>145.149</v>
      </c>
      <c r="CE61" s="46">
        <v>92.997</v>
      </c>
      <c r="CF61" s="46">
        <v>68.134</v>
      </c>
      <c r="CG61" s="46">
        <v>48.335999999999999</v>
      </c>
      <c r="CH61" s="46">
        <v>35.481000000000002</v>
      </c>
      <c r="CI61" s="46">
        <v>45.471999999999994</v>
      </c>
      <c r="CJ61" s="46">
        <v>3213.43</v>
      </c>
      <c r="CK61" s="55">
        <v>301.75299999999999</v>
      </c>
      <c r="CL61" s="46">
        <v>297.029</v>
      </c>
      <c r="CM61" s="46">
        <v>276.71499999999997</v>
      </c>
      <c r="CN61" s="46">
        <v>262.24599999999998</v>
      </c>
      <c r="CO61" s="46">
        <v>262.55500000000001</v>
      </c>
      <c r="CP61" s="46">
        <v>279.15899999999999</v>
      </c>
      <c r="CQ61" s="46">
        <v>284.029</v>
      </c>
      <c r="CR61" s="46">
        <v>277.52999999999997</v>
      </c>
      <c r="CS61" s="46">
        <v>249.56</v>
      </c>
      <c r="CT61" s="46">
        <v>200.76</v>
      </c>
      <c r="CU61" s="46">
        <v>144.91499999999999</v>
      </c>
      <c r="CV61" s="46">
        <v>98.929000000000002</v>
      </c>
      <c r="CW61" s="46">
        <v>73.292000000000002</v>
      </c>
      <c r="CX61" s="46">
        <v>53.445</v>
      </c>
      <c r="CY61" s="46">
        <v>40.581000000000003</v>
      </c>
      <c r="CZ61" s="46">
        <v>58.695999999999998</v>
      </c>
      <c r="DA61" s="46">
        <v>3161.1939999999995</v>
      </c>
      <c r="DB61" t="e">
        <f>COUNTIF(#REF!,'Migrant stock by age'!A39)</f>
        <v>#REF!</v>
      </c>
    </row>
    <row r="62" spans="1:106" hidden="1">
      <c r="A62" s="49" t="s">
        <v>74</v>
      </c>
      <c r="B62" s="145"/>
      <c r="C62" s="141"/>
      <c r="D62" s="55">
        <v>32528</v>
      </c>
      <c r="E62" s="46">
        <v>29120</v>
      </c>
      <c r="F62" s="46">
        <v>27368</v>
      </c>
      <c r="G62" s="46">
        <v>27816</v>
      </c>
      <c r="H62" s="46">
        <v>29556</v>
      </c>
      <c r="I62" s="46">
        <v>28772</v>
      </c>
      <c r="J62" s="46">
        <v>24337</v>
      </c>
      <c r="K62" s="46">
        <v>21017</v>
      </c>
      <c r="L62" s="46">
        <v>18606</v>
      </c>
      <c r="M62" s="46">
        <v>16066</v>
      </c>
      <c r="N62" s="46">
        <v>12503</v>
      </c>
      <c r="O62" s="46">
        <v>9264</v>
      </c>
      <c r="P62" s="46">
        <v>7090</v>
      </c>
      <c r="Q62" s="46">
        <v>5309</v>
      </c>
      <c r="R62" s="46">
        <v>3474</v>
      </c>
      <c r="S62" s="46">
        <v>2784</v>
      </c>
      <c r="T62" s="46">
        <v>295610</v>
      </c>
      <c r="U62" s="55">
        <v>15379</v>
      </c>
      <c r="V62" s="46">
        <v>13759</v>
      </c>
      <c r="W62" s="46">
        <v>12795</v>
      </c>
      <c r="X62" s="46">
        <v>12436</v>
      </c>
      <c r="Y62" s="46">
        <v>12714</v>
      </c>
      <c r="Z62" s="46">
        <v>12864</v>
      </c>
      <c r="AA62" s="46">
        <v>11411</v>
      </c>
      <c r="AB62" s="46">
        <v>10040</v>
      </c>
      <c r="AC62" s="46">
        <v>9386</v>
      </c>
      <c r="AD62" s="46">
        <v>8637</v>
      </c>
      <c r="AE62" s="46">
        <v>6624</v>
      </c>
      <c r="AF62" s="46">
        <v>4414</v>
      </c>
      <c r="AG62" s="46">
        <v>3253</v>
      </c>
      <c r="AH62" s="46">
        <v>2722</v>
      </c>
      <c r="AI62" s="46">
        <v>2071</v>
      </c>
      <c r="AJ62" s="46">
        <v>1608</v>
      </c>
      <c r="AK62" s="46">
        <v>140113</v>
      </c>
      <c r="AL62" s="55">
        <v>17149</v>
      </c>
      <c r="AM62" s="46">
        <v>15361</v>
      </c>
      <c r="AN62" s="46">
        <v>14573</v>
      </c>
      <c r="AO62" s="46">
        <v>15380</v>
      </c>
      <c r="AP62" s="46">
        <v>16842</v>
      </c>
      <c r="AQ62" s="46">
        <v>15908</v>
      </c>
      <c r="AR62" s="46">
        <v>12926</v>
      </c>
      <c r="AS62" s="46">
        <v>10977</v>
      </c>
      <c r="AT62" s="46">
        <v>9220</v>
      </c>
      <c r="AU62" s="46">
        <v>7429</v>
      </c>
      <c r="AV62" s="46">
        <v>5879</v>
      </c>
      <c r="AW62" s="46">
        <v>4850</v>
      </c>
      <c r="AX62" s="46">
        <v>3837</v>
      </c>
      <c r="AY62" s="46">
        <v>2587</v>
      </c>
      <c r="AZ62" s="46">
        <v>1403</v>
      </c>
      <c r="BA62" s="46">
        <v>1176</v>
      </c>
      <c r="BB62" s="46">
        <v>155497</v>
      </c>
      <c r="BC62" s="55">
        <v>4366.4539999999997</v>
      </c>
      <c r="BD62" s="46">
        <v>3535.1370000000002</v>
      </c>
      <c r="BE62" s="46">
        <v>2879.7150000000001</v>
      </c>
      <c r="BF62" s="46">
        <v>2275.8449999999998</v>
      </c>
      <c r="BG62" s="46">
        <v>1702.549</v>
      </c>
      <c r="BH62" s="46">
        <v>1316.4570000000001</v>
      </c>
      <c r="BI62" s="46">
        <v>1106.952</v>
      </c>
      <c r="BJ62" s="46">
        <v>945.33799999999997</v>
      </c>
      <c r="BK62" s="46">
        <v>776.10299999999995</v>
      </c>
      <c r="BL62" s="46">
        <v>626.16</v>
      </c>
      <c r="BM62" s="46">
        <v>571.173</v>
      </c>
      <c r="BN62" s="46">
        <v>481.69</v>
      </c>
      <c r="BO62" s="46">
        <v>345.41699999999997</v>
      </c>
      <c r="BP62" s="46">
        <v>245.523</v>
      </c>
      <c r="BQ62" s="46">
        <v>164.053</v>
      </c>
      <c r="BR62" s="46">
        <v>138.78199999999998</v>
      </c>
      <c r="BS62" s="46">
        <v>21477.347999999998</v>
      </c>
      <c r="BT62" s="55">
        <v>2229.9920000000002</v>
      </c>
      <c r="BU62" s="46">
        <v>1801.586</v>
      </c>
      <c r="BV62" s="46">
        <v>1470.0540000000001</v>
      </c>
      <c r="BW62" s="46">
        <v>1145.6389999999999</v>
      </c>
      <c r="BX62" s="46">
        <v>816.28499999999997</v>
      </c>
      <c r="BY62" s="46">
        <v>617.55700000000002</v>
      </c>
      <c r="BZ62" s="46">
        <v>526.31600000000003</v>
      </c>
      <c r="CA62" s="46">
        <v>461.51900000000001</v>
      </c>
      <c r="CB62" s="46">
        <v>382.97800000000001</v>
      </c>
      <c r="CC62" s="46">
        <v>300.923</v>
      </c>
      <c r="CD62" s="46">
        <v>303.69</v>
      </c>
      <c r="CE62" s="46">
        <v>270.822</v>
      </c>
      <c r="CF62" s="46">
        <v>186.624</v>
      </c>
      <c r="CG62" s="46">
        <v>121.741</v>
      </c>
      <c r="CH62" s="46">
        <v>74.061999999999998</v>
      </c>
      <c r="CI62" s="46">
        <v>59.99</v>
      </c>
      <c r="CJ62" s="46">
        <v>10769.778</v>
      </c>
      <c r="CK62" s="55">
        <v>2136.4490000000001</v>
      </c>
      <c r="CL62" s="46">
        <v>1733.54</v>
      </c>
      <c r="CM62" s="46">
        <v>1409.652</v>
      </c>
      <c r="CN62" s="46">
        <v>1130.2059999999999</v>
      </c>
      <c r="CO62" s="46">
        <v>886.27700000000004</v>
      </c>
      <c r="CP62" s="46">
        <v>698.91399999999999</v>
      </c>
      <c r="CQ62" s="46">
        <v>580.64300000000003</v>
      </c>
      <c r="CR62" s="46">
        <v>483.822</v>
      </c>
      <c r="CS62" s="46">
        <v>393.12599999999998</v>
      </c>
      <c r="CT62" s="46">
        <v>325.24200000000002</v>
      </c>
      <c r="CU62" s="46">
        <v>267.47699999999998</v>
      </c>
      <c r="CV62" s="46">
        <v>210.86</v>
      </c>
      <c r="CW62" s="46">
        <v>158.78899999999999</v>
      </c>
      <c r="CX62" s="46">
        <v>123.782</v>
      </c>
      <c r="CY62" s="46">
        <v>89.994</v>
      </c>
      <c r="CZ62" s="46">
        <v>78.795000000000002</v>
      </c>
      <c r="DA62" s="46">
        <v>10707.568000000003</v>
      </c>
      <c r="DB62" t="e">
        <f>COUNTIF(#REF!,'Migrant stock by age'!A62)</f>
        <v>#REF!</v>
      </c>
    </row>
    <row r="63" spans="1:106" hidden="1">
      <c r="A63" s="49" t="s">
        <v>75</v>
      </c>
      <c r="B63" s="145"/>
      <c r="C63" s="141"/>
      <c r="D63" s="55">
        <v>220103</v>
      </c>
      <c r="E63" s="46">
        <v>178060</v>
      </c>
      <c r="F63" s="46">
        <v>138493</v>
      </c>
      <c r="G63" s="46">
        <v>103181</v>
      </c>
      <c r="H63" s="46">
        <v>87734</v>
      </c>
      <c r="I63" s="46">
        <v>76883</v>
      </c>
      <c r="J63" s="46">
        <v>69025</v>
      </c>
      <c r="K63" s="46">
        <v>71827</v>
      </c>
      <c r="L63" s="46">
        <v>73904</v>
      </c>
      <c r="M63" s="46">
        <v>67112</v>
      </c>
      <c r="N63" s="46">
        <v>52074</v>
      </c>
      <c r="O63" s="46">
        <v>36791</v>
      </c>
      <c r="P63" s="46">
        <v>24741</v>
      </c>
      <c r="Q63" s="46">
        <v>16253</v>
      </c>
      <c r="R63" s="46">
        <v>10471</v>
      </c>
      <c r="S63" s="46">
        <v>8436</v>
      </c>
      <c r="T63" s="46">
        <v>1235088</v>
      </c>
      <c r="U63" s="55">
        <v>114466</v>
      </c>
      <c r="V63" s="46">
        <v>92073</v>
      </c>
      <c r="W63" s="46">
        <v>70900</v>
      </c>
      <c r="X63" s="46">
        <v>52480</v>
      </c>
      <c r="Y63" s="46">
        <v>44643</v>
      </c>
      <c r="Z63" s="46">
        <v>39609</v>
      </c>
      <c r="AA63" s="46">
        <v>36631</v>
      </c>
      <c r="AB63" s="46">
        <v>40117</v>
      </c>
      <c r="AC63" s="46">
        <v>44009</v>
      </c>
      <c r="AD63" s="46">
        <v>42503</v>
      </c>
      <c r="AE63" s="46">
        <v>34573</v>
      </c>
      <c r="AF63" s="46">
        <v>25077</v>
      </c>
      <c r="AG63" s="46">
        <v>16959</v>
      </c>
      <c r="AH63" s="46">
        <v>11041</v>
      </c>
      <c r="AI63" s="46">
        <v>6983</v>
      </c>
      <c r="AJ63" s="46">
        <v>5560</v>
      </c>
      <c r="AK63" s="46">
        <v>677624</v>
      </c>
      <c r="AL63" s="55">
        <v>105637</v>
      </c>
      <c r="AM63" s="46">
        <v>85987</v>
      </c>
      <c r="AN63" s="46">
        <v>67593</v>
      </c>
      <c r="AO63" s="46">
        <v>50701</v>
      </c>
      <c r="AP63" s="46">
        <v>43091</v>
      </c>
      <c r="AQ63" s="46">
        <v>37274</v>
      </c>
      <c r="AR63" s="46">
        <v>32394</v>
      </c>
      <c r="AS63" s="46">
        <v>31710</v>
      </c>
      <c r="AT63" s="46">
        <v>29895</v>
      </c>
      <c r="AU63" s="46">
        <v>24609</v>
      </c>
      <c r="AV63" s="46">
        <v>17501</v>
      </c>
      <c r="AW63" s="46">
        <v>11714</v>
      </c>
      <c r="AX63" s="46">
        <v>7782</v>
      </c>
      <c r="AY63" s="46">
        <v>5212</v>
      </c>
      <c r="AZ63" s="46">
        <v>3488</v>
      </c>
      <c r="BA63" s="46">
        <v>2876</v>
      </c>
      <c r="BB63" s="46">
        <v>557464</v>
      </c>
      <c r="BC63" s="55">
        <v>32378.337</v>
      </c>
      <c r="BD63" s="46">
        <v>27851.883999999998</v>
      </c>
      <c r="BE63" s="46">
        <v>23743.833999999999</v>
      </c>
      <c r="BF63" s="46">
        <v>19853.710999999999</v>
      </c>
      <c r="BG63" s="46">
        <v>16505.310000000001</v>
      </c>
      <c r="BH63" s="46">
        <v>14106.695</v>
      </c>
      <c r="BI63" s="46">
        <v>12297.050999999999</v>
      </c>
      <c r="BJ63" s="46">
        <v>10478.507</v>
      </c>
      <c r="BK63" s="46">
        <v>8548.41</v>
      </c>
      <c r="BL63" s="46">
        <v>6765.8789999999999</v>
      </c>
      <c r="BM63" s="46">
        <v>5430.674</v>
      </c>
      <c r="BN63" s="46">
        <v>4358.0879999999997</v>
      </c>
      <c r="BO63" s="46">
        <v>3317.21</v>
      </c>
      <c r="BP63" s="46">
        <v>2415.2139999999999</v>
      </c>
      <c r="BQ63" s="46">
        <v>1586.9559999999999</v>
      </c>
      <c r="BR63" s="46">
        <v>1248.5510000000004</v>
      </c>
      <c r="BS63" s="46">
        <v>190886.31099999999</v>
      </c>
      <c r="BT63" s="55">
        <v>16595.594000000001</v>
      </c>
      <c r="BU63" s="46">
        <v>14237.880999999999</v>
      </c>
      <c r="BV63" s="46">
        <v>12105.188</v>
      </c>
      <c r="BW63" s="46">
        <v>10093.419</v>
      </c>
      <c r="BX63" s="46">
        <v>8372.4459999999999</v>
      </c>
      <c r="BY63" s="46">
        <v>7153.0029999999997</v>
      </c>
      <c r="BZ63" s="46">
        <v>6241.4560000000001</v>
      </c>
      <c r="CA63" s="46">
        <v>5315.1049999999996</v>
      </c>
      <c r="CB63" s="46">
        <v>4320.241</v>
      </c>
      <c r="CC63" s="46">
        <v>3388.3359999999998</v>
      </c>
      <c r="CD63" s="46">
        <v>2688.7620000000002</v>
      </c>
      <c r="CE63" s="46">
        <v>2131.9949999999999</v>
      </c>
      <c r="CF63" s="46">
        <v>1593.0550000000001</v>
      </c>
      <c r="CG63" s="46">
        <v>1153.479</v>
      </c>
      <c r="CH63" s="46">
        <v>757.12599999999998</v>
      </c>
      <c r="CI63" s="46">
        <v>582.149</v>
      </c>
      <c r="CJ63" s="46">
        <v>96729.235000000001</v>
      </c>
      <c r="CK63" s="55">
        <v>15782.741</v>
      </c>
      <c r="CL63" s="46">
        <v>13614.001</v>
      </c>
      <c r="CM63" s="46">
        <v>11638.646000000001</v>
      </c>
      <c r="CN63" s="46">
        <v>9760.2919999999995</v>
      </c>
      <c r="CO63" s="46">
        <v>8132.8620000000001</v>
      </c>
      <c r="CP63" s="46">
        <v>6953.69</v>
      </c>
      <c r="CQ63" s="46">
        <v>6055.5950000000003</v>
      </c>
      <c r="CR63" s="46">
        <v>5163.4030000000002</v>
      </c>
      <c r="CS63" s="46">
        <v>4228.1689999999999</v>
      </c>
      <c r="CT63" s="46">
        <v>3377.5430000000001</v>
      </c>
      <c r="CU63" s="46">
        <v>2741.9140000000002</v>
      </c>
      <c r="CV63" s="46">
        <v>2226.0929999999998</v>
      </c>
      <c r="CW63" s="46">
        <v>1724.154</v>
      </c>
      <c r="CX63" s="46">
        <v>1261.7349999999999</v>
      </c>
      <c r="CY63" s="46">
        <v>829.83100000000002</v>
      </c>
      <c r="CZ63" s="46">
        <v>666.40900000000011</v>
      </c>
      <c r="DA63" s="46">
        <v>94157.078000000009</v>
      </c>
      <c r="DB63" t="e">
        <f>COUNTIF(#REF!,'Migrant stock by age'!A63)</f>
        <v>#REF!</v>
      </c>
    </row>
    <row r="64" spans="1:106" hidden="1">
      <c r="A64" s="49" t="s">
        <v>714</v>
      </c>
      <c r="B64" s="145"/>
      <c r="C64" s="141"/>
      <c r="D64" s="55" t="s">
        <v>723</v>
      </c>
      <c r="E64" s="46" t="s">
        <v>723</v>
      </c>
      <c r="F64" s="46" t="s">
        <v>723</v>
      </c>
      <c r="G64" s="46" t="s">
        <v>723</v>
      </c>
      <c r="H64" s="46" t="s">
        <v>723</v>
      </c>
      <c r="I64" s="46" t="s">
        <v>723</v>
      </c>
      <c r="J64" s="46" t="s">
        <v>723</v>
      </c>
      <c r="K64" s="46" t="s">
        <v>723</v>
      </c>
      <c r="L64" s="46" t="s">
        <v>723</v>
      </c>
      <c r="M64" s="46" t="s">
        <v>723</v>
      </c>
      <c r="N64" s="46" t="s">
        <v>723</v>
      </c>
      <c r="O64" s="46" t="s">
        <v>723</v>
      </c>
      <c r="P64" s="46" t="s">
        <v>723</v>
      </c>
      <c r="Q64" s="46" t="s">
        <v>723</v>
      </c>
      <c r="R64" s="46" t="s">
        <v>723</v>
      </c>
      <c r="S64" s="46" t="s">
        <v>723</v>
      </c>
      <c r="T64" s="46">
        <v>606</v>
      </c>
      <c r="U64" s="55" t="s">
        <v>723</v>
      </c>
      <c r="V64" s="46" t="s">
        <v>723</v>
      </c>
      <c r="W64" s="46" t="s">
        <v>723</v>
      </c>
      <c r="X64" s="46" t="s">
        <v>723</v>
      </c>
      <c r="Y64" s="46" t="s">
        <v>723</v>
      </c>
      <c r="Z64" s="46" t="s">
        <v>723</v>
      </c>
      <c r="AA64" s="46" t="s">
        <v>723</v>
      </c>
      <c r="AB64" s="46" t="s">
        <v>723</v>
      </c>
      <c r="AC64" s="46" t="s">
        <v>723</v>
      </c>
      <c r="AD64" s="46" t="s">
        <v>723</v>
      </c>
      <c r="AE64" s="46" t="s">
        <v>723</v>
      </c>
      <c r="AF64" s="46" t="s">
        <v>723</v>
      </c>
      <c r="AG64" s="46" t="s">
        <v>723</v>
      </c>
      <c r="AH64" s="46" t="s">
        <v>723</v>
      </c>
      <c r="AI64" s="46" t="s">
        <v>723</v>
      </c>
      <c r="AJ64" s="46" t="s">
        <v>723</v>
      </c>
      <c r="AK64" s="46">
        <v>337</v>
      </c>
      <c r="AL64" s="55" t="s">
        <v>723</v>
      </c>
      <c r="AM64" s="46" t="s">
        <v>723</v>
      </c>
      <c r="AN64" s="46" t="s">
        <v>723</v>
      </c>
      <c r="AO64" s="46" t="s">
        <v>723</v>
      </c>
      <c r="AP64" s="46" t="s">
        <v>723</v>
      </c>
      <c r="AQ64" s="46" t="s">
        <v>723</v>
      </c>
      <c r="AR64" s="46" t="s">
        <v>723</v>
      </c>
      <c r="AS64" s="46" t="s">
        <v>723</v>
      </c>
      <c r="AT64" s="46" t="s">
        <v>723</v>
      </c>
      <c r="AU64" s="46" t="s">
        <v>723</v>
      </c>
      <c r="AV64" s="46" t="s">
        <v>723</v>
      </c>
      <c r="AW64" s="46" t="s">
        <v>723</v>
      </c>
      <c r="AX64" s="46" t="s">
        <v>723</v>
      </c>
      <c r="AY64" s="46" t="s">
        <v>723</v>
      </c>
      <c r="AZ64" s="46" t="s">
        <v>723</v>
      </c>
      <c r="BA64" s="46" t="s">
        <v>723</v>
      </c>
      <c r="BB64" s="46">
        <v>269</v>
      </c>
      <c r="BC64" s="55" t="s">
        <v>723</v>
      </c>
      <c r="BD64" s="46" t="s">
        <v>723</v>
      </c>
      <c r="BE64" s="46" t="s">
        <v>723</v>
      </c>
      <c r="BF64" s="46" t="s">
        <v>723</v>
      </c>
      <c r="BG64" s="46" t="s">
        <v>723</v>
      </c>
      <c r="BH64" s="46" t="s">
        <v>723</v>
      </c>
      <c r="BI64" s="46" t="s">
        <v>723</v>
      </c>
      <c r="BJ64" s="46" t="s">
        <v>723</v>
      </c>
      <c r="BK64" s="46" t="s">
        <v>723</v>
      </c>
      <c r="BL64" s="46" t="s">
        <v>723</v>
      </c>
      <c r="BM64" s="46" t="s">
        <v>723</v>
      </c>
      <c r="BN64" s="46" t="s">
        <v>723</v>
      </c>
      <c r="BO64" s="46" t="s">
        <v>723</v>
      </c>
      <c r="BP64" s="46" t="s">
        <v>723</v>
      </c>
      <c r="BQ64" s="46" t="s">
        <v>723</v>
      </c>
      <c r="BR64" s="46" t="s">
        <v>723</v>
      </c>
      <c r="BS64" s="46">
        <v>4.0490000000000004</v>
      </c>
      <c r="BT64" s="55" t="s">
        <v>723</v>
      </c>
      <c r="BU64" s="46" t="s">
        <v>723</v>
      </c>
      <c r="BV64" s="46" t="s">
        <v>723</v>
      </c>
      <c r="BW64" s="46" t="s">
        <v>723</v>
      </c>
      <c r="BX64" s="46" t="s">
        <v>723</v>
      </c>
      <c r="BY64" s="46" t="s">
        <v>723</v>
      </c>
      <c r="BZ64" s="46" t="s">
        <v>723</v>
      </c>
      <c r="CA64" s="46" t="s">
        <v>723</v>
      </c>
      <c r="CB64" s="46" t="s">
        <v>723</v>
      </c>
      <c r="CC64" s="46" t="s">
        <v>723</v>
      </c>
      <c r="CD64" s="46" t="s">
        <v>723</v>
      </c>
      <c r="CE64" s="46" t="s">
        <v>723</v>
      </c>
      <c r="CF64" s="46" t="s">
        <v>723</v>
      </c>
      <c r="CG64" s="46" t="s">
        <v>723</v>
      </c>
      <c r="CH64" s="46" t="s">
        <v>723</v>
      </c>
      <c r="CI64" s="46" t="s">
        <v>723</v>
      </c>
      <c r="CJ64" s="46" t="s">
        <v>723</v>
      </c>
      <c r="CK64" s="55" t="s">
        <v>723</v>
      </c>
      <c r="CL64" s="46" t="s">
        <v>723</v>
      </c>
      <c r="CM64" s="46" t="s">
        <v>723</v>
      </c>
      <c r="CN64" s="46" t="s">
        <v>723</v>
      </c>
      <c r="CO64" s="46" t="s">
        <v>723</v>
      </c>
      <c r="CP64" s="46" t="s">
        <v>723</v>
      </c>
      <c r="CQ64" s="46" t="s">
        <v>723</v>
      </c>
      <c r="CR64" s="46" t="s">
        <v>723</v>
      </c>
      <c r="CS64" s="46" t="s">
        <v>723</v>
      </c>
      <c r="CT64" s="46" t="s">
        <v>723</v>
      </c>
      <c r="CU64" s="46" t="s">
        <v>723</v>
      </c>
      <c r="CV64" s="46" t="s">
        <v>723</v>
      </c>
      <c r="CW64" s="46" t="s">
        <v>723</v>
      </c>
      <c r="CX64" s="46" t="s">
        <v>723</v>
      </c>
      <c r="CY64" s="46" t="s">
        <v>723</v>
      </c>
      <c r="CZ64" s="46" t="s">
        <v>723</v>
      </c>
      <c r="DA64" s="46" t="s">
        <v>723</v>
      </c>
      <c r="DB64" t="e">
        <f>COUNTIF(#REF!,'Migrant stock by age'!A64)</f>
        <v>#REF!</v>
      </c>
    </row>
    <row r="65" spans="1:106" hidden="1">
      <c r="A65" s="49" t="s">
        <v>76</v>
      </c>
      <c r="B65" s="145"/>
      <c r="C65" s="141"/>
      <c r="D65" s="55">
        <v>13364</v>
      </c>
      <c r="E65" s="46">
        <v>14370</v>
      </c>
      <c r="F65" s="46">
        <v>20400</v>
      </c>
      <c r="G65" s="46">
        <v>26741</v>
      </c>
      <c r="H65" s="46">
        <v>31377</v>
      </c>
      <c r="I65" s="46">
        <v>32398</v>
      </c>
      <c r="J65" s="46">
        <v>29798</v>
      </c>
      <c r="K65" s="46">
        <v>25085</v>
      </c>
      <c r="L65" s="46">
        <v>19708</v>
      </c>
      <c r="M65" s="46">
        <v>15143</v>
      </c>
      <c r="N65" s="46">
        <v>11781</v>
      </c>
      <c r="O65" s="46">
        <v>9537</v>
      </c>
      <c r="P65" s="46">
        <v>6822</v>
      </c>
      <c r="Q65" s="46">
        <v>3554</v>
      </c>
      <c r="R65" s="46">
        <v>2117</v>
      </c>
      <c r="S65" s="46">
        <v>3406</v>
      </c>
      <c r="T65" s="46">
        <v>265601</v>
      </c>
      <c r="U65" s="55">
        <v>7036</v>
      </c>
      <c r="V65" s="46">
        <v>8171</v>
      </c>
      <c r="W65" s="46">
        <v>11103</v>
      </c>
      <c r="X65" s="46">
        <v>14159</v>
      </c>
      <c r="Y65" s="46">
        <v>16034</v>
      </c>
      <c r="Z65" s="46">
        <v>16000</v>
      </c>
      <c r="AA65" s="46">
        <v>14932</v>
      </c>
      <c r="AB65" s="46">
        <v>13026</v>
      </c>
      <c r="AC65" s="46">
        <v>10651</v>
      </c>
      <c r="AD65" s="46">
        <v>8670</v>
      </c>
      <c r="AE65" s="46">
        <v>7012</v>
      </c>
      <c r="AF65" s="46">
        <v>5781</v>
      </c>
      <c r="AG65" s="46">
        <v>4046</v>
      </c>
      <c r="AH65" s="46">
        <v>1814</v>
      </c>
      <c r="AI65" s="46">
        <v>997</v>
      </c>
      <c r="AJ65" s="46">
        <v>1509</v>
      </c>
      <c r="AK65" s="46">
        <v>140941</v>
      </c>
      <c r="AL65" s="55">
        <v>6328</v>
      </c>
      <c r="AM65" s="46">
        <v>6199</v>
      </c>
      <c r="AN65" s="46">
        <v>9297</v>
      </c>
      <c r="AO65" s="46">
        <v>12582</v>
      </c>
      <c r="AP65" s="46">
        <v>15343</v>
      </c>
      <c r="AQ65" s="46">
        <v>16398</v>
      </c>
      <c r="AR65" s="46">
        <v>14866</v>
      </c>
      <c r="AS65" s="46">
        <v>12059</v>
      </c>
      <c r="AT65" s="46">
        <v>9057</v>
      </c>
      <c r="AU65" s="46">
        <v>6473</v>
      </c>
      <c r="AV65" s="46">
        <v>4769</v>
      </c>
      <c r="AW65" s="46">
        <v>3756</v>
      </c>
      <c r="AX65" s="46">
        <v>2776</v>
      </c>
      <c r="AY65" s="46">
        <v>1740</v>
      </c>
      <c r="AZ65" s="46">
        <v>1120</v>
      </c>
      <c r="BA65" s="46">
        <v>1897</v>
      </c>
      <c r="BB65" s="46">
        <v>124660</v>
      </c>
      <c r="BC65" s="55">
        <v>2583.8240000000001</v>
      </c>
      <c r="BD65" s="46">
        <v>2283.0610000000001</v>
      </c>
      <c r="BE65" s="46">
        <v>1930.095</v>
      </c>
      <c r="BF65" s="46">
        <v>1646.327</v>
      </c>
      <c r="BG65" s="46">
        <v>1443.184</v>
      </c>
      <c r="BH65" s="46">
        <v>1261.1600000000001</v>
      </c>
      <c r="BI65" s="46">
        <v>1084.93</v>
      </c>
      <c r="BJ65" s="46">
        <v>883.36199999999997</v>
      </c>
      <c r="BK65" s="46">
        <v>695.88</v>
      </c>
      <c r="BL65" s="46">
        <v>542.78099999999995</v>
      </c>
      <c r="BM65" s="46">
        <v>422.57900000000001</v>
      </c>
      <c r="BN65" s="46">
        <v>332.32499999999999</v>
      </c>
      <c r="BO65" s="46">
        <v>264.233</v>
      </c>
      <c r="BP65" s="46">
        <v>193.77699999999999</v>
      </c>
      <c r="BQ65" s="46">
        <v>136.102</v>
      </c>
      <c r="BR65" s="46">
        <v>146.947</v>
      </c>
      <c r="BS65" s="46">
        <v>15850.567000000001</v>
      </c>
      <c r="BT65" s="55">
        <v>1310.0350000000001</v>
      </c>
      <c r="BU65" s="46">
        <v>1155.596</v>
      </c>
      <c r="BV65" s="46">
        <v>975.83</v>
      </c>
      <c r="BW65" s="46">
        <v>829.07600000000002</v>
      </c>
      <c r="BX65" s="46">
        <v>722.17499999999995</v>
      </c>
      <c r="BY65" s="46">
        <v>625.20399999999995</v>
      </c>
      <c r="BZ65" s="46">
        <v>528.94899999999996</v>
      </c>
      <c r="CA65" s="46">
        <v>420.18299999999999</v>
      </c>
      <c r="CB65" s="46">
        <v>322.40600000000001</v>
      </c>
      <c r="CC65" s="46">
        <v>246.27500000000001</v>
      </c>
      <c r="CD65" s="46">
        <v>188.42599999999999</v>
      </c>
      <c r="CE65" s="46">
        <v>145.63499999999999</v>
      </c>
      <c r="CF65" s="46">
        <v>114.887</v>
      </c>
      <c r="CG65" s="46">
        <v>83.236999999999995</v>
      </c>
      <c r="CH65" s="46">
        <v>58.055999999999997</v>
      </c>
      <c r="CI65" s="46">
        <v>61.348000000000006</v>
      </c>
      <c r="CJ65" s="46">
        <v>7787.3179999999993</v>
      </c>
      <c r="CK65" s="55">
        <v>1273.7940000000001</v>
      </c>
      <c r="CL65" s="46">
        <v>1127.4670000000001</v>
      </c>
      <c r="CM65" s="46">
        <v>954.26700000000005</v>
      </c>
      <c r="CN65" s="46">
        <v>817.25199999999995</v>
      </c>
      <c r="CO65" s="46">
        <v>721.00900000000001</v>
      </c>
      <c r="CP65" s="46">
        <v>635.95699999999999</v>
      </c>
      <c r="CQ65" s="46">
        <v>555.97900000000004</v>
      </c>
      <c r="CR65" s="46">
        <v>463.18</v>
      </c>
      <c r="CS65" s="46">
        <v>373.47</v>
      </c>
      <c r="CT65" s="46">
        <v>296.50400000000002</v>
      </c>
      <c r="CU65" s="46">
        <v>234.15299999999999</v>
      </c>
      <c r="CV65" s="46">
        <v>186.68600000000001</v>
      </c>
      <c r="CW65" s="46">
        <v>149.345</v>
      </c>
      <c r="CX65" s="46">
        <v>110.541</v>
      </c>
      <c r="CY65" s="46">
        <v>78.045000000000002</v>
      </c>
      <c r="CZ65" s="46">
        <v>85.59899999999999</v>
      </c>
      <c r="DA65" s="46">
        <v>8063.2480000000023</v>
      </c>
      <c r="DB65" t="e">
        <f>COUNTIF(#REF!,'Migrant stock by age'!A65)</f>
        <v>#REF!</v>
      </c>
    </row>
    <row r="66" spans="1:106" hidden="1">
      <c r="A66" s="49" t="s">
        <v>77</v>
      </c>
      <c r="B66" s="145"/>
      <c r="C66" s="141"/>
      <c r="D66" s="55">
        <v>7226</v>
      </c>
      <c r="E66" s="46">
        <v>7680</v>
      </c>
      <c r="F66" s="46">
        <v>8565</v>
      </c>
      <c r="G66" s="46">
        <v>8755</v>
      </c>
      <c r="H66" s="46">
        <v>8859</v>
      </c>
      <c r="I66" s="46">
        <v>9064</v>
      </c>
      <c r="J66" s="46">
        <v>9316</v>
      </c>
      <c r="K66" s="46">
        <v>8746</v>
      </c>
      <c r="L66" s="46">
        <v>7488</v>
      </c>
      <c r="M66" s="46">
        <v>6171</v>
      </c>
      <c r="N66" s="46">
        <v>4582</v>
      </c>
      <c r="O66" s="46">
        <v>3245</v>
      </c>
      <c r="P66" s="46">
        <v>2218</v>
      </c>
      <c r="Q66" s="46">
        <v>1498</v>
      </c>
      <c r="R66" s="46">
        <v>995</v>
      </c>
      <c r="S66" s="46">
        <v>840</v>
      </c>
      <c r="T66" s="46">
        <v>95248</v>
      </c>
      <c r="U66" s="55">
        <v>3062</v>
      </c>
      <c r="V66" s="46">
        <v>3252</v>
      </c>
      <c r="W66" s="46">
        <v>3609</v>
      </c>
      <c r="X66" s="46">
        <v>3729</v>
      </c>
      <c r="Y66" s="46">
        <v>4109</v>
      </c>
      <c r="Z66" s="46">
        <v>4813</v>
      </c>
      <c r="AA66" s="46">
        <v>5606</v>
      </c>
      <c r="AB66" s="46">
        <v>5653</v>
      </c>
      <c r="AC66" s="46">
        <v>5019</v>
      </c>
      <c r="AD66" s="46">
        <v>4228</v>
      </c>
      <c r="AE66" s="46">
        <v>3182</v>
      </c>
      <c r="AF66" s="46">
        <v>2251</v>
      </c>
      <c r="AG66" s="46">
        <v>1508</v>
      </c>
      <c r="AH66" s="46">
        <v>992</v>
      </c>
      <c r="AI66" s="46">
        <v>637</v>
      </c>
      <c r="AJ66" s="46">
        <v>523</v>
      </c>
      <c r="AK66" s="46">
        <v>52173</v>
      </c>
      <c r="AL66" s="55">
        <v>4164</v>
      </c>
      <c r="AM66" s="46">
        <v>4428</v>
      </c>
      <c r="AN66" s="46">
        <v>4956</v>
      </c>
      <c r="AO66" s="46">
        <v>5026</v>
      </c>
      <c r="AP66" s="46">
        <v>4750</v>
      </c>
      <c r="AQ66" s="46">
        <v>4251</v>
      </c>
      <c r="AR66" s="46">
        <v>3710</v>
      </c>
      <c r="AS66" s="46">
        <v>3093</v>
      </c>
      <c r="AT66" s="46">
        <v>2469</v>
      </c>
      <c r="AU66" s="46">
        <v>1943</v>
      </c>
      <c r="AV66" s="46">
        <v>1400</v>
      </c>
      <c r="AW66" s="46">
        <v>994</v>
      </c>
      <c r="AX66" s="46">
        <v>710</v>
      </c>
      <c r="AY66" s="46">
        <v>506</v>
      </c>
      <c r="AZ66" s="46">
        <v>358</v>
      </c>
      <c r="BA66" s="46">
        <v>317</v>
      </c>
      <c r="BB66" s="46">
        <v>43075</v>
      </c>
      <c r="BC66" s="55">
        <v>1149.902</v>
      </c>
      <c r="BD66" s="46">
        <v>1071.1959999999999</v>
      </c>
      <c r="BE66" s="46">
        <v>959.82399999999996</v>
      </c>
      <c r="BF66" s="46">
        <v>830.17899999999997</v>
      </c>
      <c r="BG66" s="46">
        <v>701.39499999999998</v>
      </c>
      <c r="BH66" s="46">
        <v>593.88</v>
      </c>
      <c r="BI66" s="46">
        <v>512.61800000000005</v>
      </c>
      <c r="BJ66" s="46">
        <v>429.84500000000003</v>
      </c>
      <c r="BK66" s="46">
        <v>348.63799999999998</v>
      </c>
      <c r="BL66" s="46">
        <v>273.08699999999999</v>
      </c>
      <c r="BM66" s="46">
        <v>210.45099999999999</v>
      </c>
      <c r="BN66" s="46">
        <v>161.77799999999999</v>
      </c>
      <c r="BO66" s="46">
        <v>122.652</v>
      </c>
      <c r="BP66" s="46">
        <v>90.412999999999997</v>
      </c>
      <c r="BQ66" s="46">
        <v>58.481999999999999</v>
      </c>
      <c r="BR66" s="46">
        <v>42.872</v>
      </c>
      <c r="BS66" s="46">
        <v>7557.2120000000004</v>
      </c>
      <c r="BT66" s="55">
        <v>576.96199999999999</v>
      </c>
      <c r="BU66" s="46">
        <v>535.00599999999997</v>
      </c>
      <c r="BV66" s="46">
        <v>478.28199999999998</v>
      </c>
      <c r="BW66" s="46">
        <v>411.20800000000003</v>
      </c>
      <c r="BX66" s="46">
        <v>345.76799999999997</v>
      </c>
      <c r="BY66" s="46">
        <v>293.48200000000003</v>
      </c>
      <c r="BZ66" s="46">
        <v>254.001</v>
      </c>
      <c r="CA66" s="46">
        <v>212.52500000000001</v>
      </c>
      <c r="CB66" s="46">
        <v>171.108</v>
      </c>
      <c r="CC66" s="46">
        <v>133.029</v>
      </c>
      <c r="CD66" s="46">
        <v>102.045</v>
      </c>
      <c r="CE66" s="46">
        <v>78.001000000000005</v>
      </c>
      <c r="CF66" s="46">
        <v>58.28</v>
      </c>
      <c r="CG66" s="46">
        <v>43.59</v>
      </c>
      <c r="CH66" s="46">
        <v>28.704999999999998</v>
      </c>
      <c r="CI66" s="46">
        <v>20.555000000000003</v>
      </c>
      <c r="CJ66" s="46">
        <v>3742.5470000000005</v>
      </c>
      <c r="CK66" s="55">
        <v>572.93799999999999</v>
      </c>
      <c r="CL66" s="46">
        <v>536.18899999999996</v>
      </c>
      <c r="CM66" s="46">
        <v>481.54199999999997</v>
      </c>
      <c r="CN66" s="46">
        <v>418.97199999999998</v>
      </c>
      <c r="CO66" s="46">
        <v>355.62799999999999</v>
      </c>
      <c r="CP66" s="46">
        <v>300.39800000000002</v>
      </c>
      <c r="CQ66" s="46">
        <v>258.61900000000003</v>
      </c>
      <c r="CR66" s="46">
        <v>217.322</v>
      </c>
      <c r="CS66" s="46">
        <v>177.53</v>
      </c>
      <c r="CT66" s="46">
        <v>140.059</v>
      </c>
      <c r="CU66" s="46">
        <v>108.405</v>
      </c>
      <c r="CV66" s="46">
        <v>83.775999999999996</v>
      </c>
      <c r="CW66" s="46">
        <v>64.373000000000005</v>
      </c>
      <c r="CX66" s="46">
        <v>46.822000000000003</v>
      </c>
      <c r="CY66" s="46">
        <v>29.777000000000001</v>
      </c>
      <c r="CZ66" s="46">
        <v>22.319000000000003</v>
      </c>
      <c r="DA66" s="46">
        <v>3814.6690000000008</v>
      </c>
      <c r="DB66" t="e">
        <f>COUNTIF(#REF!,'Migrant stock by age'!A66)</f>
        <v>#REF!</v>
      </c>
    </row>
    <row r="67" spans="1:106" hidden="1">
      <c r="A67" s="49" t="s">
        <v>78</v>
      </c>
      <c r="B67" s="145"/>
      <c r="C67" s="141"/>
      <c r="D67" s="55">
        <v>30220</v>
      </c>
      <c r="E67" s="46">
        <v>29695</v>
      </c>
      <c r="F67" s="46">
        <v>32408</v>
      </c>
      <c r="G67" s="46">
        <v>31760</v>
      </c>
      <c r="H67" s="46">
        <v>28752</v>
      </c>
      <c r="I67" s="46">
        <v>26882</v>
      </c>
      <c r="J67" s="46">
        <v>24577</v>
      </c>
      <c r="K67" s="46">
        <v>21357</v>
      </c>
      <c r="L67" s="46">
        <v>17042</v>
      </c>
      <c r="M67" s="46">
        <v>12893</v>
      </c>
      <c r="N67" s="46">
        <v>9279</v>
      </c>
      <c r="O67" s="46">
        <v>6559</v>
      </c>
      <c r="P67" s="46">
        <v>4642</v>
      </c>
      <c r="Q67" s="46">
        <v>3232</v>
      </c>
      <c r="R67" s="46">
        <v>2183</v>
      </c>
      <c r="S67" s="46">
        <v>2485</v>
      </c>
      <c r="T67" s="46">
        <v>283966</v>
      </c>
      <c r="U67" s="55">
        <v>14268</v>
      </c>
      <c r="V67" s="46">
        <v>14201</v>
      </c>
      <c r="W67" s="46">
        <v>15718</v>
      </c>
      <c r="X67" s="46">
        <v>15205</v>
      </c>
      <c r="Y67" s="46">
        <v>13680</v>
      </c>
      <c r="Z67" s="46">
        <v>13199</v>
      </c>
      <c r="AA67" s="46">
        <v>12847</v>
      </c>
      <c r="AB67" s="46">
        <v>11837</v>
      </c>
      <c r="AC67" s="46">
        <v>9653</v>
      </c>
      <c r="AD67" s="46">
        <v>7278</v>
      </c>
      <c r="AE67" s="46">
        <v>5183</v>
      </c>
      <c r="AF67" s="46">
        <v>3538</v>
      </c>
      <c r="AG67" s="46">
        <v>2448</v>
      </c>
      <c r="AH67" s="46">
        <v>1656</v>
      </c>
      <c r="AI67" s="46">
        <v>1042</v>
      </c>
      <c r="AJ67" s="46">
        <v>1129</v>
      </c>
      <c r="AK67" s="46">
        <v>142882</v>
      </c>
      <c r="AL67" s="55">
        <v>15952</v>
      </c>
      <c r="AM67" s="46">
        <v>15494</v>
      </c>
      <c r="AN67" s="46">
        <v>16690</v>
      </c>
      <c r="AO67" s="46">
        <v>16555</v>
      </c>
      <c r="AP67" s="46">
        <v>15072</v>
      </c>
      <c r="AQ67" s="46">
        <v>13683</v>
      </c>
      <c r="AR67" s="46">
        <v>11730</v>
      </c>
      <c r="AS67" s="46">
        <v>9520</v>
      </c>
      <c r="AT67" s="46">
        <v>7389</v>
      </c>
      <c r="AU67" s="46">
        <v>5615</v>
      </c>
      <c r="AV67" s="46">
        <v>4096</v>
      </c>
      <c r="AW67" s="46">
        <v>3021</v>
      </c>
      <c r="AX67" s="46">
        <v>2194</v>
      </c>
      <c r="AY67" s="46">
        <v>1576</v>
      </c>
      <c r="AZ67" s="46">
        <v>1141</v>
      </c>
      <c r="BA67" s="46">
        <v>1356</v>
      </c>
      <c r="BB67" s="46">
        <v>141084</v>
      </c>
      <c r="BC67" s="55">
        <v>1190.095</v>
      </c>
      <c r="BD67" s="46">
        <v>1090.5740000000001</v>
      </c>
      <c r="BE67" s="46">
        <v>961.73500000000001</v>
      </c>
      <c r="BF67" s="46">
        <v>809.15599999999995</v>
      </c>
      <c r="BG67" s="46">
        <v>687.98900000000003</v>
      </c>
      <c r="BH67" s="46">
        <v>615.36699999999996</v>
      </c>
      <c r="BI67" s="46">
        <v>543.30999999999995</v>
      </c>
      <c r="BJ67" s="46">
        <v>462.012</v>
      </c>
      <c r="BK67" s="46">
        <v>377.60399999999998</v>
      </c>
      <c r="BL67" s="46">
        <v>295.92399999999998</v>
      </c>
      <c r="BM67" s="46">
        <v>229.54900000000001</v>
      </c>
      <c r="BN67" s="46">
        <v>177.63800000000001</v>
      </c>
      <c r="BO67" s="46">
        <v>135.40299999999999</v>
      </c>
      <c r="BP67" s="46">
        <v>98.933999999999997</v>
      </c>
      <c r="BQ67" s="46">
        <v>65.456999999999994</v>
      </c>
      <c r="BR67" s="46">
        <v>56.947000000000003</v>
      </c>
      <c r="BS67" s="46">
        <v>7797.6940000000013</v>
      </c>
      <c r="BT67" s="55">
        <v>596.83199999999999</v>
      </c>
      <c r="BU67" s="46">
        <v>546.71699999999998</v>
      </c>
      <c r="BV67" s="46">
        <v>482.42700000000002</v>
      </c>
      <c r="BW67" s="46">
        <v>405.904</v>
      </c>
      <c r="BX67" s="46">
        <v>344.96</v>
      </c>
      <c r="BY67" s="46">
        <v>308.48700000000002</v>
      </c>
      <c r="BZ67" s="46">
        <v>272.04700000000003</v>
      </c>
      <c r="CA67" s="46">
        <v>230.8</v>
      </c>
      <c r="CB67" s="46">
        <v>188.04400000000001</v>
      </c>
      <c r="CC67" s="46">
        <v>146.40100000000001</v>
      </c>
      <c r="CD67" s="46">
        <v>112.294</v>
      </c>
      <c r="CE67" s="46">
        <v>85.701999999999998</v>
      </c>
      <c r="CF67" s="46">
        <v>64.363</v>
      </c>
      <c r="CG67" s="46">
        <v>46.308999999999997</v>
      </c>
      <c r="CH67" s="46">
        <v>30.277999999999999</v>
      </c>
      <c r="CI67" s="46">
        <v>25.492000000000001</v>
      </c>
      <c r="CJ67" s="46">
        <v>3887.0569999999998</v>
      </c>
      <c r="CK67" s="55">
        <v>593.26400000000001</v>
      </c>
      <c r="CL67" s="46">
        <v>543.85699999999997</v>
      </c>
      <c r="CM67" s="46">
        <v>479.30900000000003</v>
      </c>
      <c r="CN67" s="46">
        <v>403.25200000000001</v>
      </c>
      <c r="CO67" s="46">
        <v>343.03</v>
      </c>
      <c r="CP67" s="46">
        <v>306.88</v>
      </c>
      <c r="CQ67" s="46">
        <v>271.26400000000001</v>
      </c>
      <c r="CR67" s="46">
        <v>231.21199999999999</v>
      </c>
      <c r="CS67" s="46">
        <v>189.56</v>
      </c>
      <c r="CT67" s="46">
        <v>149.523</v>
      </c>
      <c r="CU67" s="46">
        <v>117.256</v>
      </c>
      <c r="CV67" s="46">
        <v>91.936999999999998</v>
      </c>
      <c r="CW67" s="46">
        <v>71.039000000000001</v>
      </c>
      <c r="CX67" s="46">
        <v>52.625</v>
      </c>
      <c r="CY67" s="46">
        <v>35.179000000000002</v>
      </c>
      <c r="CZ67" s="46">
        <v>31.451999999999998</v>
      </c>
      <c r="DA67" s="46">
        <v>3910.6390000000001</v>
      </c>
      <c r="DB67" t="e">
        <f>COUNTIF(#REF!,'Migrant stock by age'!A67)</f>
        <v>#REF!</v>
      </c>
    </row>
    <row r="68" spans="1:106" hidden="1">
      <c r="A68" s="47" t="s">
        <v>715</v>
      </c>
      <c r="B68" s="143"/>
      <c r="C68" s="141"/>
      <c r="D68" s="54">
        <v>3864877</v>
      </c>
      <c r="E68" s="45">
        <v>3638468</v>
      </c>
      <c r="F68" s="45">
        <v>3284438</v>
      </c>
      <c r="G68" s="45">
        <v>3652140</v>
      </c>
      <c r="H68" s="45">
        <v>5889348</v>
      </c>
      <c r="I68" s="45">
        <v>9022246</v>
      </c>
      <c r="J68" s="45">
        <v>10311508</v>
      </c>
      <c r="K68" s="45">
        <v>9413704</v>
      </c>
      <c r="L68" s="45">
        <v>7830111</v>
      </c>
      <c r="M68" s="45">
        <v>6218676</v>
      </c>
      <c r="N68" s="45">
        <v>4675702</v>
      </c>
      <c r="O68" s="45">
        <v>3531506</v>
      </c>
      <c r="P68" s="45">
        <v>2527956</v>
      </c>
      <c r="Q68" s="45">
        <v>1895741</v>
      </c>
      <c r="R68" s="45">
        <v>1455454</v>
      </c>
      <c r="S68" s="45">
        <v>2374834</v>
      </c>
      <c r="T68" s="45">
        <v>79586709</v>
      </c>
      <c r="U68" s="54">
        <v>2021458</v>
      </c>
      <c r="V68" s="45">
        <v>1894723</v>
      </c>
      <c r="W68" s="45">
        <v>1723855</v>
      </c>
      <c r="X68" s="45">
        <v>1910456</v>
      </c>
      <c r="Y68" s="45">
        <v>3275614</v>
      </c>
      <c r="Z68" s="45">
        <v>5376705</v>
      </c>
      <c r="AA68" s="45">
        <v>6345906</v>
      </c>
      <c r="AB68" s="45">
        <v>5808472</v>
      </c>
      <c r="AC68" s="45">
        <v>4837892</v>
      </c>
      <c r="AD68" s="45">
        <v>3792889</v>
      </c>
      <c r="AE68" s="45">
        <v>2804776</v>
      </c>
      <c r="AF68" s="45">
        <v>2003083</v>
      </c>
      <c r="AG68" s="45">
        <v>1340988</v>
      </c>
      <c r="AH68" s="45">
        <v>972770</v>
      </c>
      <c r="AI68" s="45">
        <v>695996</v>
      </c>
      <c r="AJ68" s="45">
        <v>1046094</v>
      </c>
      <c r="AK68" s="45">
        <v>45851677</v>
      </c>
      <c r="AL68" s="54">
        <v>1843419</v>
      </c>
      <c r="AM68" s="45">
        <v>1743745</v>
      </c>
      <c r="AN68" s="45">
        <v>1560583</v>
      </c>
      <c r="AO68" s="45">
        <v>1741684</v>
      </c>
      <c r="AP68" s="45">
        <v>2613734</v>
      </c>
      <c r="AQ68" s="45">
        <v>3645541</v>
      </c>
      <c r="AR68" s="45">
        <v>3965602</v>
      </c>
      <c r="AS68" s="45">
        <v>3605232</v>
      </c>
      <c r="AT68" s="45">
        <v>2992219</v>
      </c>
      <c r="AU68" s="45">
        <v>2425787</v>
      </c>
      <c r="AV68" s="45">
        <v>1870926</v>
      </c>
      <c r="AW68" s="45">
        <v>1528423</v>
      </c>
      <c r="AX68" s="45">
        <v>1186968</v>
      </c>
      <c r="AY68" s="45">
        <v>922971</v>
      </c>
      <c r="AZ68" s="45">
        <v>759458</v>
      </c>
      <c r="BA68" s="45">
        <v>1328740</v>
      </c>
      <c r="BB68" s="45">
        <v>33735032</v>
      </c>
      <c r="BC68" s="54">
        <v>366205.864</v>
      </c>
      <c r="BD68" s="45">
        <v>365794.52400000009</v>
      </c>
      <c r="BE68" s="45">
        <v>356761.84400000004</v>
      </c>
      <c r="BF68" s="45">
        <v>349113.24100000015</v>
      </c>
      <c r="BG68" s="45">
        <v>357071.81200000009</v>
      </c>
      <c r="BH68" s="45">
        <v>382348.02999999991</v>
      </c>
      <c r="BI68" s="45">
        <v>361667.74700000009</v>
      </c>
      <c r="BJ68" s="45">
        <v>317189.36900000018</v>
      </c>
      <c r="BK68" s="45">
        <v>308931.19099999999</v>
      </c>
      <c r="BL68" s="45">
        <v>303915.07300000003</v>
      </c>
      <c r="BM68" s="45">
        <v>268399.95099999988</v>
      </c>
      <c r="BN68" s="45">
        <v>217784.02499999997</v>
      </c>
      <c r="BO68" s="45">
        <v>185364.15400000004</v>
      </c>
      <c r="BP68" s="45">
        <v>140452.67499999996</v>
      </c>
      <c r="BQ68" s="45">
        <v>92674.797999999995</v>
      </c>
      <c r="BR68" s="45">
        <v>130754.07499999998</v>
      </c>
      <c r="BS68" s="45">
        <v>4504428.3729999987</v>
      </c>
      <c r="BT68" s="54">
        <v>191526.80199999997</v>
      </c>
      <c r="BU68" s="45">
        <v>191454.17299999998</v>
      </c>
      <c r="BV68" s="45">
        <v>186897.90299999999</v>
      </c>
      <c r="BW68" s="45">
        <v>182659.00399999993</v>
      </c>
      <c r="BX68" s="45">
        <v>186192.69400000002</v>
      </c>
      <c r="BY68" s="45">
        <v>197646.016</v>
      </c>
      <c r="BZ68" s="45">
        <v>185441.98099999997</v>
      </c>
      <c r="CA68" s="45">
        <v>162130.72299999988</v>
      </c>
      <c r="CB68" s="45">
        <v>158037.16499999998</v>
      </c>
      <c r="CC68" s="45">
        <v>154654.95799999998</v>
      </c>
      <c r="CD68" s="45">
        <v>135855.11300000001</v>
      </c>
      <c r="CE68" s="45">
        <v>109625.732</v>
      </c>
      <c r="CF68" s="45">
        <v>92422.729000000036</v>
      </c>
      <c r="CG68" s="45">
        <v>68678.01999999999</v>
      </c>
      <c r="CH68" s="45">
        <v>44234.629999999983</v>
      </c>
      <c r="CI68" s="45">
        <v>57273.728000000025</v>
      </c>
      <c r="CJ68" s="45">
        <v>2304731.3709999998</v>
      </c>
      <c r="CK68" s="54">
        <v>174677.99899999998</v>
      </c>
      <c r="CL68" s="45">
        <v>174339.55200000003</v>
      </c>
      <c r="CM68" s="45">
        <v>169863.10200000007</v>
      </c>
      <c r="CN68" s="45">
        <v>166453.52100000001</v>
      </c>
      <c r="CO68" s="45">
        <v>170879.02500000005</v>
      </c>
      <c r="CP68" s="45">
        <v>184702.7600000001</v>
      </c>
      <c r="CQ68" s="45">
        <v>176226.777</v>
      </c>
      <c r="CR68" s="45">
        <v>155059.33799999999</v>
      </c>
      <c r="CS68" s="45">
        <v>150894.421</v>
      </c>
      <c r="CT68" s="45">
        <v>149260.21100000001</v>
      </c>
      <c r="CU68" s="45">
        <v>132544.891</v>
      </c>
      <c r="CV68" s="45">
        <v>108158.34699999999</v>
      </c>
      <c r="CW68" s="45">
        <v>92941.308000000005</v>
      </c>
      <c r="CX68" s="45">
        <v>71774.474000000017</v>
      </c>
      <c r="CY68" s="45">
        <v>48440.009999999995</v>
      </c>
      <c r="CZ68" s="45">
        <v>73481.212</v>
      </c>
      <c r="DA68" s="45">
        <v>2199696.9479999999</v>
      </c>
      <c r="DB68" t="e">
        <f>COUNTIF(#REF!,'Migrant stock by age'!A68)</f>
        <v>#REF!</v>
      </c>
    </row>
    <row r="69" spans="1:106" hidden="1">
      <c r="A69" s="48" t="s">
        <v>104</v>
      </c>
      <c r="B69" s="144"/>
      <c r="C69" s="141"/>
      <c r="D69" s="54">
        <v>89341</v>
      </c>
      <c r="E69" s="45">
        <v>142856</v>
      </c>
      <c r="F69" s="45">
        <v>170170</v>
      </c>
      <c r="G69" s="45">
        <v>232422</v>
      </c>
      <c r="H69" s="45">
        <v>377609</v>
      </c>
      <c r="I69" s="45">
        <v>485568</v>
      </c>
      <c r="J69" s="45">
        <v>510162</v>
      </c>
      <c r="K69" s="45">
        <v>475731</v>
      </c>
      <c r="L69" s="45">
        <v>431214</v>
      </c>
      <c r="M69" s="45">
        <v>399135</v>
      </c>
      <c r="N69" s="45">
        <v>380746</v>
      </c>
      <c r="O69" s="45">
        <v>363969</v>
      </c>
      <c r="P69" s="45">
        <v>339882</v>
      </c>
      <c r="Q69" s="45">
        <v>313034</v>
      </c>
      <c r="R69" s="45">
        <v>293612</v>
      </c>
      <c r="S69" s="45">
        <v>457521</v>
      </c>
      <c r="T69" s="45">
        <v>5462972</v>
      </c>
      <c r="U69" s="54">
        <v>45904</v>
      </c>
      <c r="V69" s="45">
        <v>74615</v>
      </c>
      <c r="W69" s="45">
        <v>88716</v>
      </c>
      <c r="X69" s="45">
        <v>116408</v>
      </c>
      <c r="Y69" s="45">
        <v>183976</v>
      </c>
      <c r="Z69" s="45">
        <v>243176</v>
      </c>
      <c r="AA69" s="45">
        <v>256860</v>
      </c>
      <c r="AB69" s="45">
        <v>246715</v>
      </c>
      <c r="AC69" s="45">
        <v>225042</v>
      </c>
      <c r="AD69" s="45">
        <v>197298</v>
      </c>
      <c r="AE69" s="45">
        <v>186478</v>
      </c>
      <c r="AF69" s="45">
        <v>168664</v>
      </c>
      <c r="AG69" s="45">
        <v>153498</v>
      </c>
      <c r="AH69" s="45">
        <v>147601</v>
      </c>
      <c r="AI69" s="45">
        <v>123483</v>
      </c>
      <c r="AJ69" s="45">
        <v>173533</v>
      </c>
      <c r="AK69" s="45">
        <v>2631967</v>
      </c>
      <c r="AL69" s="54">
        <v>43437</v>
      </c>
      <c r="AM69" s="45">
        <v>68241</v>
      </c>
      <c r="AN69" s="45">
        <v>81454</v>
      </c>
      <c r="AO69" s="45">
        <v>116014</v>
      </c>
      <c r="AP69" s="45">
        <v>193633</v>
      </c>
      <c r="AQ69" s="45">
        <v>242392</v>
      </c>
      <c r="AR69" s="45">
        <v>253302</v>
      </c>
      <c r="AS69" s="45">
        <v>229016</v>
      </c>
      <c r="AT69" s="45">
        <v>206172</v>
      </c>
      <c r="AU69" s="45">
        <v>201837</v>
      </c>
      <c r="AV69" s="45">
        <v>194268</v>
      </c>
      <c r="AW69" s="45">
        <v>195305</v>
      </c>
      <c r="AX69" s="45">
        <v>186384</v>
      </c>
      <c r="AY69" s="45">
        <v>165433</v>
      </c>
      <c r="AZ69" s="45">
        <v>170129</v>
      </c>
      <c r="BA69" s="45">
        <v>283988</v>
      </c>
      <c r="BB69" s="45">
        <v>2831005</v>
      </c>
      <c r="BC69" s="54">
        <v>7814.2550000000001</v>
      </c>
      <c r="BD69" s="45">
        <v>7207.9789999999994</v>
      </c>
      <c r="BE69" s="45">
        <v>5841.8279999999995</v>
      </c>
      <c r="BF69" s="45">
        <v>5498.9050000000007</v>
      </c>
      <c r="BG69" s="45">
        <v>6322.509</v>
      </c>
      <c r="BH69" s="45">
        <v>6821.6120000000001</v>
      </c>
      <c r="BI69" s="45">
        <v>5959.2510000000002</v>
      </c>
      <c r="BJ69" s="45">
        <v>4841.4870000000001</v>
      </c>
      <c r="BK69" s="45">
        <v>4239.875</v>
      </c>
      <c r="BL69" s="45">
        <v>3724.2149999999997</v>
      </c>
      <c r="BM69" s="45">
        <v>3591.9650000000001</v>
      </c>
      <c r="BN69" s="45">
        <v>3125.4169999999999</v>
      </c>
      <c r="BO69" s="45">
        <v>2324.7520000000004</v>
      </c>
      <c r="BP69" s="45">
        <v>1344.49</v>
      </c>
      <c r="BQ69" s="45">
        <v>749.40800000000002</v>
      </c>
      <c r="BR69" s="45">
        <v>1431.7269999999999</v>
      </c>
      <c r="BS69" s="45">
        <v>70839.675000000003</v>
      </c>
      <c r="BT69" s="54">
        <v>4023.6329999999998</v>
      </c>
      <c r="BU69" s="45">
        <v>3700.732</v>
      </c>
      <c r="BV69" s="45">
        <v>2988.8500000000004</v>
      </c>
      <c r="BW69" s="45">
        <v>2808.5950000000003</v>
      </c>
      <c r="BX69" s="45">
        <v>3220.8810000000003</v>
      </c>
      <c r="BY69" s="45">
        <v>3426.57</v>
      </c>
      <c r="BZ69" s="45">
        <v>2972.3789999999999</v>
      </c>
      <c r="CA69" s="45">
        <v>2405.9279999999999</v>
      </c>
      <c r="CB69" s="45">
        <v>2082.607</v>
      </c>
      <c r="CC69" s="45">
        <v>1799.837</v>
      </c>
      <c r="CD69" s="45">
        <v>1695.808</v>
      </c>
      <c r="CE69" s="45">
        <v>1448.412</v>
      </c>
      <c r="CF69" s="45">
        <v>1048.3910000000001</v>
      </c>
      <c r="CG69" s="45">
        <v>582.31600000000003</v>
      </c>
      <c r="CH69" s="45">
        <v>309.19100000000003</v>
      </c>
      <c r="CI69" s="45">
        <v>523.41999999999996</v>
      </c>
      <c r="CJ69" s="45">
        <v>35037.550000000003</v>
      </c>
      <c r="CK69" s="54">
        <v>3790.6379999999999</v>
      </c>
      <c r="CL69" s="45">
        <v>3507.259</v>
      </c>
      <c r="CM69" s="45">
        <v>2852.9880000000003</v>
      </c>
      <c r="CN69" s="45">
        <v>2690.32</v>
      </c>
      <c r="CO69" s="45">
        <v>3101.6329999999998</v>
      </c>
      <c r="CP69" s="45">
        <v>3395.05</v>
      </c>
      <c r="CQ69" s="45">
        <v>2986.873</v>
      </c>
      <c r="CR69" s="45">
        <v>2435.56</v>
      </c>
      <c r="CS69" s="45">
        <v>2157.268</v>
      </c>
      <c r="CT69" s="45">
        <v>1924.3739999999998</v>
      </c>
      <c r="CU69" s="45">
        <v>1896.145</v>
      </c>
      <c r="CV69" s="45">
        <v>1676.991</v>
      </c>
      <c r="CW69" s="45">
        <v>1276.3469999999998</v>
      </c>
      <c r="CX69" s="45">
        <v>762.16100000000006</v>
      </c>
      <c r="CY69" s="45">
        <v>440.20600000000002</v>
      </c>
      <c r="CZ69" s="45">
        <v>908.30600000000027</v>
      </c>
      <c r="DA69" s="45">
        <v>35802.119000000006</v>
      </c>
      <c r="DB69" t="e">
        <f>COUNTIF(#REF!,'Migrant stock by age'!A69)</f>
        <v>#REF!</v>
      </c>
    </row>
    <row r="70" spans="1:106" hidden="1">
      <c r="A70" s="49" t="s">
        <v>105</v>
      </c>
      <c r="B70" s="145"/>
      <c r="C70" s="141"/>
      <c r="D70" s="55">
        <v>64312</v>
      </c>
      <c r="E70" s="46">
        <v>109939</v>
      </c>
      <c r="F70" s="46">
        <v>125717</v>
      </c>
      <c r="G70" s="46">
        <v>171981</v>
      </c>
      <c r="H70" s="46">
        <v>294950</v>
      </c>
      <c r="I70" s="46">
        <v>381581</v>
      </c>
      <c r="J70" s="46">
        <v>393231</v>
      </c>
      <c r="K70" s="46">
        <v>350890</v>
      </c>
      <c r="L70" s="46">
        <v>297929</v>
      </c>
      <c r="M70" s="46">
        <v>258034</v>
      </c>
      <c r="N70" s="46">
        <v>233149</v>
      </c>
      <c r="O70" s="46">
        <v>211232</v>
      </c>
      <c r="P70" s="46">
        <v>187741</v>
      </c>
      <c r="Q70" s="46">
        <v>162342</v>
      </c>
      <c r="R70" s="46">
        <v>141408</v>
      </c>
      <c r="S70" s="46">
        <v>250732</v>
      </c>
      <c r="T70" s="46">
        <v>3635168</v>
      </c>
      <c r="U70" s="55">
        <v>33337</v>
      </c>
      <c r="V70" s="46">
        <v>57308</v>
      </c>
      <c r="W70" s="46">
        <v>64971</v>
      </c>
      <c r="X70" s="46">
        <v>84994</v>
      </c>
      <c r="Y70" s="46">
        <v>142466</v>
      </c>
      <c r="Z70" s="46">
        <v>192825</v>
      </c>
      <c r="AA70" s="46">
        <v>201585</v>
      </c>
      <c r="AB70" s="46">
        <v>188202</v>
      </c>
      <c r="AC70" s="46">
        <v>162926</v>
      </c>
      <c r="AD70" s="46">
        <v>131761</v>
      </c>
      <c r="AE70" s="46">
        <v>118845</v>
      </c>
      <c r="AF70" s="46">
        <v>99609</v>
      </c>
      <c r="AG70" s="46">
        <v>87340</v>
      </c>
      <c r="AH70" s="46">
        <v>84172</v>
      </c>
      <c r="AI70" s="46">
        <v>60946</v>
      </c>
      <c r="AJ70" s="46">
        <v>90712</v>
      </c>
      <c r="AK70" s="46">
        <v>1801999</v>
      </c>
      <c r="AL70" s="55">
        <v>30975</v>
      </c>
      <c r="AM70" s="46">
        <v>52631</v>
      </c>
      <c r="AN70" s="46">
        <v>60746</v>
      </c>
      <c r="AO70" s="46">
        <v>86987</v>
      </c>
      <c r="AP70" s="46">
        <v>152484</v>
      </c>
      <c r="AQ70" s="46">
        <v>188756</v>
      </c>
      <c r="AR70" s="46">
        <v>191646</v>
      </c>
      <c r="AS70" s="46">
        <v>162688</v>
      </c>
      <c r="AT70" s="46">
        <v>135003</v>
      </c>
      <c r="AU70" s="46">
        <v>126273</v>
      </c>
      <c r="AV70" s="46">
        <v>114304</v>
      </c>
      <c r="AW70" s="46">
        <v>111623</v>
      </c>
      <c r="AX70" s="46">
        <v>100401</v>
      </c>
      <c r="AY70" s="46">
        <v>78170</v>
      </c>
      <c r="AZ70" s="46">
        <v>80462</v>
      </c>
      <c r="BA70" s="46">
        <v>160020</v>
      </c>
      <c r="BB70" s="46">
        <v>1833169</v>
      </c>
      <c r="BC70" s="55">
        <v>1970.4739999999999</v>
      </c>
      <c r="BD70" s="46">
        <v>1814.288</v>
      </c>
      <c r="BE70" s="46">
        <v>1299.4380000000001</v>
      </c>
      <c r="BF70" s="46">
        <v>1068.232</v>
      </c>
      <c r="BG70" s="46">
        <v>1349.5830000000001</v>
      </c>
      <c r="BH70" s="46">
        <v>1680.854</v>
      </c>
      <c r="BI70" s="46">
        <v>1509.8869999999999</v>
      </c>
      <c r="BJ70" s="46">
        <v>1248.2470000000001</v>
      </c>
      <c r="BK70" s="46">
        <v>1163.546</v>
      </c>
      <c r="BL70" s="46">
        <v>1034.682</v>
      </c>
      <c r="BM70" s="46">
        <v>1079.758</v>
      </c>
      <c r="BN70" s="46">
        <v>963.92399999999998</v>
      </c>
      <c r="BO70" s="46">
        <v>748.89200000000005</v>
      </c>
      <c r="BP70" s="46">
        <v>468.29899999999998</v>
      </c>
      <c r="BQ70" s="46">
        <v>278.25900000000001</v>
      </c>
      <c r="BR70" s="46">
        <v>526.13599999999997</v>
      </c>
      <c r="BS70" s="46">
        <v>18204.498999999996</v>
      </c>
      <c r="BT70" s="55">
        <v>1012.279</v>
      </c>
      <c r="BU70" s="46">
        <v>933.65800000000002</v>
      </c>
      <c r="BV70" s="46">
        <v>666.56500000000005</v>
      </c>
      <c r="BW70" s="46">
        <v>548.17499999999995</v>
      </c>
      <c r="BX70" s="46">
        <v>684.51099999999997</v>
      </c>
      <c r="BY70" s="46">
        <v>832.06700000000001</v>
      </c>
      <c r="BZ70" s="46">
        <v>749.74099999999999</v>
      </c>
      <c r="CA70" s="46">
        <v>619.96100000000001</v>
      </c>
      <c r="CB70" s="46">
        <v>569.10799999999995</v>
      </c>
      <c r="CC70" s="46">
        <v>494.79500000000002</v>
      </c>
      <c r="CD70" s="46">
        <v>502.55</v>
      </c>
      <c r="CE70" s="46">
        <v>436.68799999999999</v>
      </c>
      <c r="CF70" s="46">
        <v>315.92200000000003</v>
      </c>
      <c r="CG70" s="46">
        <v>186.58099999999999</v>
      </c>
      <c r="CH70" s="46">
        <v>100</v>
      </c>
      <c r="CI70" s="46">
        <v>164.345</v>
      </c>
      <c r="CJ70" s="46">
        <v>8816.9459999999999</v>
      </c>
      <c r="CK70" s="55">
        <v>958.20399999999995</v>
      </c>
      <c r="CL70" s="46">
        <v>880.63800000000003</v>
      </c>
      <c r="CM70" s="46">
        <v>632.87800000000004</v>
      </c>
      <c r="CN70" s="46">
        <v>520.06200000000001</v>
      </c>
      <c r="CO70" s="46">
        <v>665.07600000000002</v>
      </c>
      <c r="CP70" s="46">
        <v>848.79</v>
      </c>
      <c r="CQ70" s="46">
        <v>760.14800000000002</v>
      </c>
      <c r="CR70" s="46">
        <v>628.28700000000003</v>
      </c>
      <c r="CS70" s="46">
        <v>594.43899999999996</v>
      </c>
      <c r="CT70" s="46">
        <v>539.88699999999994</v>
      </c>
      <c r="CU70" s="46">
        <v>577.20299999999997</v>
      </c>
      <c r="CV70" s="46">
        <v>527.23099999999999</v>
      </c>
      <c r="CW70" s="46">
        <v>432.96499999999997</v>
      </c>
      <c r="CX70" s="46">
        <v>281.70999999999998</v>
      </c>
      <c r="CY70" s="46">
        <v>178.25399999999999</v>
      </c>
      <c r="CZ70" s="46">
        <v>361.7820000000001</v>
      </c>
      <c r="DA70" s="46">
        <v>9387.5540000000001</v>
      </c>
      <c r="DB70" t="e">
        <f>COUNTIF(#REF!,'Migrant stock by age'!A70)</f>
        <v>#REF!</v>
      </c>
    </row>
    <row r="71" spans="1:106" hidden="1">
      <c r="A71" s="49" t="s">
        <v>106</v>
      </c>
      <c r="B71" s="145"/>
      <c r="C71" s="141"/>
      <c r="D71" s="55">
        <v>3588</v>
      </c>
      <c r="E71" s="46">
        <v>3928</v>
      </c>
      <c r="F71" s="46">
        <v>4136</v>
      </c>
      <c r="G71" s="46">
        <v>5394</v>
      </c>
      <c r="H71" s="46">
        <v>10607</v>
      </c>
      <c r="I71" s="46">
        <v>16306</v>
      </c>
      <c r="J71" s="46">
        <v>17654</v>
      </c>
      <c r="K71" s="46">
        <v>16493</v>
      </c>
      <c r="L71" s="46">
        <v>16160</v>
      </c>
      <c r="M71" s="46">
        <v>15862</v>
      </c>
      <c r="N71" s="46">
        <v>15878</v>
      </c>
      <c r="O71" s="46">
        <v>16174</v>
      </c>
      <c r="P71" s="46">
        <v>14735</v>
      </c>
      <c r="Q71" s="46">
        <v>11436</v>
      </c>
      <c r="R71" s="46">
        <v>9865</v>
      </c>
      <c r="S71" s="46">
        <v>22078</v>
      </c>
      <c r="T71" s="46">
        <v>200294</v>
      </c>
      <c r="U71" s="55">
        <v>1843</v>
      </c>
      <c r="V71" s="46">
        <v>2005</v>
      </c>
      <c r="W71" s="46">
        <v>2082</v>
      </c>
      <c r="X71" s="46">
        <v>2781</v>
      </c>
      <c r="Y71" s="46">
        <v>5235</v>
      </c>
      <c r="Z71" s="46">
        <v>7362</v>
      </c>
      <c r="AA71" s="46">
        <v>7419</v>
      </c>
      <c r="AB71" s="46">
        <v>6793</v>
      </c>
      <c r="AC71" s="46">
        <v>6564</v>
      </c>
      <c r="AD71" s="46">
        <v>6506</v>
      </c>
      <c r="AE71" s="46">
        <v>6387</v>
      </c>
      <c r="AF71" s="46">
        <v>6351</v>
      </c>
      <c r="AG71" s="46">
        <v>5606</v>
      </c>
      <c r="AH71" s="46">
        <v>4135</v>
      </c>
      <c r="AI71" s="46">
        <v>3567</v>
      </c>
      <c r="AJ71" s="46">
        <v>6328</v>
      </c>
      <c r="AK71" s="46">
        <v>80964</v>
      </c>
      <c r="AL71" s="55">
        <v>1745</v>
      </c>
      <c r="AM71" s="46">
        <v>1923</v>
      </c>
      <c r="AN71" s="46">
        <v>2054</v>
      </c>
      <c r="AO71" s="46">
        <v>2613</v>
      </c>
      <c r="AP71" s="46">
        <v>5372</v>
      </c>
      <c r="AQ71" s="46">
        <v>8944</v>
      </c>
      <c r="AR71" s="46">
        <v>10235</v>
      </c>
      <c r="AS71" s="46">
        <v>9700</v>
      </c>
      <c r="AT71" s="46">
        <v>9596</v>
      </c>
      <c r="AU71" s="46">
        <v>9356</v>
      </c>
      <c r="AV71" s="46">
        <v>9491</v>
      </c>
      <c r="AW71" s="46">
        <v>9823</v>
      </c>
      <c r="AX71" s="46">
        <v>9129</v>
      </c>
      <c r="AY71" s="46">
        <v>7301</v>
      </c>
      <c r="AZ71" s="46">
        <v>6298</v>
      </c>
      <c r="BA71" s="46">
        <v>15750</v>
      </c>
      <c r="BB71" s="46">
        <v>119330</v>
      </c>
      <c r="BC71" s="55">
        <v>756.84299999999996</v>
      </c>
      <c r="BD71" s="46">
        <v>661.33</v>
      </c>
      <c r="BE71" s="46">
        <v>506.83600000000001</v>
      </c>
      <c r="BF71" s="46">
        <v>480.23700000000002</v>
      </c>
      <c r="BG71" s="46">
        <v>535.07399999999996</v>
      </c>
      <c r="BH71" s="46">
        <v>587.64400000000001</v>
      </c>
      <c r="BI71" s="46">
        <v>493.55799999999999</v>
      </c>
      <c r="BJ71" s="46">
        <v>370.15</v>
      </c>
      <c r="BK71" s="46">
        <v>326.51299999999998</v>
      </c>
      <c r="BL71" s="46">
        <v>306.23399999999998</v>
      </c>
      <c r="BM71" s="46">
        <v>305.97300000000001</v>
      </c>
      <c r="BN71" s="46">
        <v>255.846</v>
      </c>
      <c r="BO71" s="46">
        <v>187.52799999999999</v>
      </c>
      <c r="BP71" s="46">
        <v>107.67700000000001</v>
      </c>
      <c r="BQ71" s="46">
        <v>53.402000000000001</v>
      </c>
      <c r="BR71" s="46">
        <v>110.27199999999999</v>
      </c>
      <c r="BS71" s="46">
        <v>6045.1169999999993</v>
      </c>
      <c r="BT71" s="55">
        <v>388.79599999999999</v>
      </c>
      <c r="BU71" s="46">
        <v>338.13</v>
      </c>
      <c r="BV71" s="46">
        <v>258.48700000000002</v>
      </c>
      <c r="BW71" s="46">
        <v>245.245</v>
      </c>
      <c r="BX71" s="46">
        <v>273.125</v>
      </c>
      <c r="BY71" s="46">
        <v>294.55200000000002</v>
      </c>
      <c r="BZ71" s="46">
        <v>248.31299999999999</v>
      </c>
      <c r="CA71" s="46">
        <v>186.64099999999999</v>
      </c>
      <c r="CB71" s="46">
        <v>161.15100000000001</v>
      </c>
      <c r="CC71" s="46">
        <v>148.661</v>
      </c>
      <c r="CD71" s="46">
        <v>145.626</v>
      </c>
      <c r="CE71" s="46">
        <v>118.059</v>
      </c>
      <c r="CF71" s="46">
        <v>84.495000000000005</v>
      </c>
      <c r="CG71" s="46">
        <v>45.76</v>
      </c>
      <c r="CH71" s="46">
        <v>20.972999999999999</v>
      </c>
      <c r="CI71" s="46">
        <v>39.499000000000002</v>
      </c>
      <c r="CJ71" s="46">
        <v>2997.5130000000004</v>
      </c>
      <c r="CK71" s="55">
        <v>368.05500000000001</v>
      </c>
      <c r="CL71" s="46">
        <v>323.20499999999998</v>
      </c>
      <c r="CM71" s="46">
        <v>248.35300000000001</v>
      </c>
      <c r="CN71" s="46">
        <v>234.99700000000001</v>
      </c>
      <c r="CO71" s="46">
        <v>261.95299999999997</v>
      </c>
      <c r="CP71" s="46">
        <v>293.09500000000003</v>
      </c>
      <c r="CQ71" s="46">
        <v>245.244</v>
      </c>
      <c r="CR71" s="46">
        <v>183.51</v>
      </c>
      <c r="CS71" s="46">
        <v>165.36199999999999</v>
      </c>
      <c r="CT71" s="46">
        <v>157.57</v>
      </c>
      <c r="CU71" s="46">
        <v>160.34299999999999</v>
      </c>
      <c r="CV71" s="46">
        <v>137.78299999999999</v>
      </c>
      <c r="CW71" s="46">
        <v>103.029</v>
      </c>
      <c r="CX71" s="46">
        <v>61.911999999999999</v>
      </c>
      <c r="CY71" s="46">
        <v>32.426000000000002</v>
      </c>
      <c r="CZ71" s="46">
        <v>70.763999999999996</v>
      </c>
      <c r="DA71" s="46">
        <v>3047.6010000000001</v>
      </c>
      <c r="DB71" t="e">
        <f>COUNTIF(#REF!,'Migrant stock by age'!A71)</f>
        <v>#REF!</v>
      </c>
    </row>
    <row r="72" spans="1:106" hidden="1">
      <c r="A72" s="49" t="s">
        <v>107</v>
      </c>
      <c r="B72" s="145"/>
      <c r="C72" s="141"/>
      <c r="D72" s="55">
        <v>2671</v>
      </c>
      <c r="E72" s="46">
        <v>3632</v>
      </c>
      <c r="F72" s="46">
        <v>5378</v>
      </c>
      <c r="G72" s="46">
        <v>7541</v>
      </c>
      <c r="H72" s="46">
        <v>9729</v>
      </c>
      <c r="I72" s="46">
        <v>12320</v>
      </c>
      <c r="J72" s="46">
        <v>14723</v>
      </c>
      <c r="K72" s="46">
        <v>17336</v>
      </c>
      <c r="L72" s="46">
        <v>19957</v>
      </c>
      <c r="M72" s="46">
        <v>22741</v>
      </c>
      <c r="N72" s="46">
        <v>25847</v>
      </c>
      <c r="O72" s="46">
        <v>28240</v>
      </c>
      <c r="P72" s="46">
        <v>29104</v>
      </c>
      <c r="Q72" s="46">
        <v>27044</v>
      </c>
      <c r="R72" s="46">
        <v>22533</v>
      </c>
      <c r="S72" s="46">
        <v>24463</v>
      </c>
      <c r="T72" s="46">
        <v>273259</v>
      </c>
      <c r="U72" s="55">
        <v>1359</v>
      </c>
      <c r="V72" s="46">
        <v>1832</v>
      </c>
      <c r="W72" s="46">
        <v>2724</v>
      </c>
      <c r="X72" s="46">
        <v>3704</v>
      </c>
      <c r="Y72" s="46">
        <v>4622</v>
      </c>
      <c r="Z72" s="46">
        <v>5660</v>
      </c>
      <c r="AA72" s="46">
        <v>6589</v>
      </c>
      <c r="AB72" s="46">
        <v>7629</v>
      </c>
      <c r="AC72" s="46">
        <v>8704</v>
      </c>
      <c r="AD72" s="46">
        <v>9851</v>
      </c>
      <c r="AE72" s="46">
        <v>11074</v>
      </c>
      <c r="AF72" s="46">
        <v>11851</v>
      </c>
      <c r="AG72" s="46">
        <v>11835</v>
      </c>
      <c r="AH72" s="46">
        <v>10633</v>
      </c>
      <c r="AI72" s="46">
        <v>9337</v>
      </c>
      <c r="AJ72" s="46">
        <v>10417</v>
      </c>
      <c r="AK72" s="46">
        <v>117821</v>
      </c>
      <c r="AL72" s="55">
        <v>1312</v>
      </c>
      <c r="AM72" s="46">
        <v>1800</v>
      </c>
      <c r="AN72" s="46">
        <v>2654</v>
      </c>
      <c r="AO72" s="46">
        <v>3837</v>
      </c>
      <c r="AP72" s="46">
        <v>5107</v>
      </c>
      <c r="AQ72" s="46">
        <v>6660</v>
      </c>
      <c r="AR72" s="46">
        <v>8134</v>
      </c>
      <c r="AS72" s="46">
        <v>9707</v>
      </c>
      <c r="AT72" s="46">
        <v>11253</v>
      </c>
      <c r="AU72" s="46">
        <v>12890</v>
      </c>
      <c r="AV72" s="46">
        <v>14773</v>
      </c>
      <c r="AW72" s="46">
        <v>16389</v>
      </c>
      <c r="AX72" s="46">
        <v>17269</v>
      </c>
      <c r="AY72" s="46">
        <v>16411</v>
      </c>
      <c r="AZ72" s="46">
        <v>13196</v>
      </c>
      <c r="BA72" s="46">
        <v>14046</v>
      </c>
      <c r="BB72" s="46">
        <v>155438</v>
      </c>
      <c r="BC72" s="55">
        <v>1194.242</v>
      </c>
      <c r="BD72" s="46">
        <v>1068.0419999999999</v>
      </c>
      <c r="BE72" s="46">
        <v>882.625</v>
      </c>
      <c r="BF72" s="46">
        <v>843.678</v>
      </c>
      <c r="BG72" s="46">
        <v>847.76900000000001</v>
      </c>
      <c r="BH72" s="46">
        <v>830.85</v>
      </c>
      <c r="BI72" s="46">
        <v>702.28</v>
      </c>
      <c r="BJ72" s="46">
        <v>532.69899999999996</v>
      </c>
      <c r="BK72" s="46">
        <v>447.89499999999998</v>
      </c>
      <c r="BL72" s="46">
        <v>400.74400000000003</v>
      </c>
      <c r="BM72" s="46">
        <v>355.65600000000001</v>
      </c>
      <c r="BN72" s="46">
        <v>294.76100000000002</v>
      </c>
      <c r="BO72" s="46">
        <v>210.87100000000001</v>
      </c>
      <c r="BP72" s="46">
        <v>121.831</v>
      </c>
      <c r="BQ72" s="46">
        <v>64.602999999999994</v>
      </c>
      <c r="BR72" s="46">
        <v>122.79700000000003</v>
      </c>
      <c r="BS72" s="46">
        <v>8921.3429999999989</v>
      </c>
      <c r="BT72" s="55">
        <v>612.87099999999998</v>
      </c>
      <c r="BU72" s="46">
        <v>548.46400000000006</v>
      </c>
      <c r="BV72" s="46">
        <v>452.84500000000003</v>
      </c>
      <c r="BW72" s="46">
        <v>431.19200000000001</v>
      </c>
      <c r="BX72" s="46">
        <v>430</v>
      </c>
      <c r="BY72" s="46">
        <v>416.06400000000002</v>
      </c>
      <c r="BZ72" s="46">
        <v>350.654</v>
      </c>
      <c r="CA72" s="46">
        <v>266.495</v>
      </c>
      <c r="CB72" s="46">
        <v>221.232</v>
      </c>
      <c r="CC72" s="46">
        <v>194.67599999999999</v>
      </c>
      <c r="CD72" s="46">
        <v>170.92400000000001</v>
      </c>
      <c r="CE72" s="46">
        <v>139.60499999999999</v>
      </c>
      <c r="CF72" s="46">
        <v>100.41800000000001</v>
      </c>
      <c r="CG72" s="46">
        <v>58.72</v>
      </c>
      <c r="CH72" s="46">
        <v>32.448999999999998</v>
      </c>
      <c r="CI72" s="46">
        <v>54.007999999999996</v>
      </c>
      <c r="CJ72" s="46">
        <v>4480.6169999999993</v>
      </c>
      <c r="CK72" s="55">
        <v>581.37</v>
      </c>
      <c r="CL72" s="46">
        <v>519.57600000000002</v>
      </c>
      <c r="CM72" s="46">
        <v>429.78</v>
      </c>
      <c r="CN72" s="46">
        <v>412.48599999999999</v>
      </c>
      <c r="CO72" s="46">
        <v>417.76900000000001</v>
      </c>
      <c r="CP72" s="46">
        <v>414.786</v>
      </c>
      <c r="CQ72" s="46">
        <v>351.625</v>
      </c>
      <c r="CR72" s="46">
        <v>266.20400000000001</v>
      </c>
      <c r="CS72" s="46">
        <v>226.66200000000001</v>
      </c>
      <c r="CT72" s="46">
        <v>206.06800000000001</v>
      </c>
      <c r="CU72" s="46">
        <v>184.73099999999999</v>
      </c>
      <c r="CV72" s="46">
        <v>155.155</v>
      </c>
      <c r="CW72" s="46">
        <v>110.452</v>
      </c>
      <c r="CX72" s="46">
        <v>63.11</v>
      </c>
      <c r="CY72" s="46">
        <v>32.154000000000003</v>
      </c>
      <c r="CZ72" s="46">
        <v>68.797999999999988</v>
      </c>
      <c r="DA72" s="46">
        <v>4440.7259999999997</v>
      </c>
      <c r="DB72" t="e">
        <f>COUNTIF(#REF!,'Migrant stock by age'!A72)</f>
        <v>#REF!</v>
      </c>
    </row>
    <row r="73" spans="1:106" hidden="1">
      <c r="A73" s="49" t="s">
        <v>108</v>
      </c>
      <c r="B73" s="145"/>
      <c r="C73" s="141"/>
      <c r="D73" s="55">
        <v>2796</v>
      </c>
      <c r="E73" s="46">
        <v>3359</v>
      </c>
      <c r="F73" s="46">
        <v>4575</v>
      </c>
      <c r="G73" s="46">
        <v>6340</v>
      </c>
      <c r="H73" s="46">
        <v>8155</v>
      </c>
      <c r="I73" s="46">
        <v>9846</v>
      </c>
      <c r="J73" s="46">
        <v>11388</v>
      </c>
      <c r="K73" s="46">
        <v>12739</v>
      </c>
      <c r="L73" s="46">
        <v>13901</v>
      </c>
      <c r="M73" s="46">
        <v>14929</v>
      </c>
      <c r="N73" s="46">
        <v>15676</v>
      </c>
      <c r="O73" s="46">
        <v>16256</v>
      </c>
      <c r="P73" s="46">
        <v>16490</v>
      </c>
      <c r="Q73" s="46">
        <v>16657</v>
      </c>
      <c r="R73" s="46">
        <v>17628</v>
      </c>
      <c r="S73" s="46">
        <v>24326</v>
      </c>
      <c r="T73" s="46">
        <v>195061</v>
      </c>
      <c r="U73" s="55">
        <v>1370</v>
      </c>
      <c r="V73" s="46">
        <v>1757</v>
      </c>
      <c r="W73" s="46">
        <v>2461</v>
      </c>
      <c r="X73" s="46">
        <v>3305</v>
      </c>
      <c r="Y73" s="46">
        <v>4109</v>
      </c>
      <c r="Z73" s="46">
        <v>4821</v>
      </c>
      <c r="AA73" s="46">
        <v>5478</v>
      </c>
      <c r="AB73" s="46">
        <v>6070</v>
      </c>
      <c r="AC73" s="46">
        <v>6588</v>
      </c>
      <c r="AD73" s="46">
        <v>7042</v>
      </c>
      <c r="AE73" s="46">
        <v>7319</v>
      </c>
      <c r="AF73" s="46">
        <v>7503</v>
      </c>
      <c r="AG73" s="46">
        <v>7564</v>
      </c>
      <c r="AH73" s="46">
        <v>7565</v>
      </c>
      <c r="AI73" s="46">
        <v>7678</v>
      </c>
      <c r="AJ73" s="46">
        <v>10276</v>
      </c>
      <c r="AK73" s="46">
        <v>90906</v>
      </c>
      <c r="AL73" s="55">
        <v>1426</v>
      </c>
      <c r="AM73" s="46">
        <v>1602</v>
      </c>
      <c r="AN73" s="46">
        <v>2114</v>
      </c>
      <c r="AO73" s="46">
        <v>3035</v>
      </c>
      <c r="AP73" s="46">
        <v>4046</v>
      </c>
      <c r="AQ73" s="46">
        <v>5025</v>
      </c>
      <c r="AR73" s="46">
        <v>5910</v>
      </c>
      <c r="AS73" s="46">
        <v>6669</v>
      </c>
      <c r="AT73" s="46">
        <v>7313</v>
      </c>
      <c r="AU73" s="46">
        <v>7887</v>
      </c>
      <c r="AV73" s="46">
        <v>8357</v>
      </c>
      <c r="AW73" s="46">
        <v>8753</v>
      </c>
      <c r="AX73" s="46">
        <v>8926</v>
      </c>
      <c r="AY73" s="46">
        <v>9092</v>
      </c>
      <c r="AZ73" s="46">
        <v>9950</v>
      </c>
      <c r="BA73" s="46">
        <v>14050</v>
      </c>
      <c r="BB73" s="46">
        <v>104155</v>
      </c>
      <c r="BC73" s="55">
        <v>712.48699999999997</v>
      </c>
      <c r="BD73" s="46">
        <v>572.01700000000005</v>
      </c>
      <c r="BE73" s="46">
        <v>495.40499999999997</v>
      </c>
      <c r="BF73" s="46">
        <v>461.05200000000002</v>
      </c>
      <c r="BG73" s="46">
        <v>517.65300000000002</v>
      </c>
      <c r="BH73" s="46">
        <v>550.58900000000006</v>
      </c>
      <c r="BI73" s="46">
        <v>472.48099999999999</v>
      </c>
      <c r="BJ73" s="46">
        <v>401.79899999999998</v>
      </c>
      <c r="BK73" s="46">
        <v>346.03199999999998</v>
      </c>
      <c r="BL73" s="46">
        <v>301.53300000000002</v>
      </c>
      <c r="BM73" s="46">
        <v>273.51499999999999</v>
      </c>
      <c r="BN73" s="46">
        <v>234.363</v>
      </c>
      <c r="BO73" s="46">
        <v>172.85400000000001</v>
      </c>
      <c r="BP73" s="46">
        <v>102.61199999999999</v>
      </c>
      <c r="BQ73" s="46">
        <v>51.588999999999999</v>
      </c>
      <c r="BR73" s="46">
        <v>92.093999999999994</v>
      </c>
      <c r="BS73" s="46">
        <v>5758.0750000000007</v>
      </c>
      <c r="BT73" s="55">
        <v>361.60199999999998</v>
      </c>
      <c r="BU73" s="46">
        <v>289.80799999999999</v>
      </c>
      <c r="BV73" s="46">
        <v>250.58699999999999</v>
      </c>
      <c r="BW73" s="46">
        <v>233.09100000000001</v>
      </c>
      <c r="BX73" s="46">
        <v>261.33600000000001</v>
      </c>
      <c r="BY73" s="46">
        <v>276.315</v>
      </c>
      <c r="BZ73" s="46">
        <v>234.643</v>
      </c>
      <c r="CA73" s="46">
        <v>198.49299999999999</v>
      </c>
      <c r="CB73" s="46">
        <v>169.60400000000001</v>
      </c>
      <c r="CC73" s="46">
        <v>148.15799999999999</v>
      </c>
      <c r="CD73" s="46">
        <v>128.494</v>
      </c>
      <c r="CE73" s="46">
        <v>105.556</v>
      </c>
      <c r="CF73" s="46">
        <v>75.736999999999995</v>
      </c>
      <c r="CG73" s="46">
        <v>44.325000000000003</v>
      </c>
      <c r="CH73" s="46">
        <v>22.721</v>
      </c>
      <c r="CI73" s="46">
        <v>34.814999999999998</v>
      </c>
      <c r="CJ73" s="46">
        <v>2835.2849999999999</v>
      </c>
      <c r="CK73" s="55">
        <v>350.88400000000001</v>
      </c>
      <c r="CL73" s="46">
        <v>282.20999999999998</v>
      </c>
      <c r="CM73" s="46">
        <v>244.81800000000001</v>
      </c>
      <c r="CN73" s="46">
        <v>227.96100000000001</v>
      </c>
      <c r="CO73" s="46">
        <v>256.31400000000002</v>
      </c>
      <c r="CP73" s="46">
        <v>274.274</v>
      </c>
      <c r="CQ73" s="46">
        <v>237.839</v>
      </c>
      <c r="CR73" s="46">
        <v>203.30500000000001</v>
      </c>
      <c r="CS73" s="46">
        <v>176.428</v>
      </c>
      <c r="CT73" s="46">
        <v>153.374</v>
      </c>
      <c r="CU73" s="46">
        <v>145.02099999999999</v>
      </c>
      <c r="CV73" s="46">
        <v>128.80600000000001</v>
      </c>
      <c r="CW73" s="46">
        <v>97.116</v>
      </c>
      <c r="CX73" s="46">
        <v>58.287999999999997</v>
      </c>
      <c r="CY73" s="46">
        <v>28.867999999999999</v>
      </c>
      <c r="CZ73" s="46">
        <v>57.279999999999994</v>
      </c>
      <c r="DA73" s="46">
        <v>2922.7860000000001</v>
      </c>
      <c r="DB73" t="e">
        <f>COUNTIF(#REF!,'Migrant stock by age'!A73)</f>
        <v>#REF!</v>
      </c>
    </row>
    <row r="74" spans="1:106" hidden="1">
      <c r="A74" s="49" t="s">
        <v>109</v>
      </c>
      <c r="B74" s="145"/>
      <c r="C74" s="141"/>
      <c r="D74" s="55">
        <v>15974</v>
      </c>
      <c r="E74" s="46">
        <v>21998</v>
      </c>
      <c r="F74" s="46">
        <v>30364</v>
      </c>
      <c r="G74" s="46">
        <v>41166</v>
      </c>
      <c r="H74" s="46">
        <v>54168</v>
      </c>
      <c r="I74" s="46">
        <v>65515</v>
      </c>
      <c r="J74" s="46">
        <v>73166</v>
      </c>
      <c r="K74" s="46">
        <v>78273</v>
      </c>
      <c r="L74" s="46">
        <v>83267</v>
      </c>
      <c r="M74" s="46">
        <v>87569</v>
      </c>
      <c r="N74" s="46">
        <v>90196</v>
      </c>
      <c r="O74" s="46">
        <v>92067</v>
      </c>
      <c r="P74" s="46">
        <v>91812</v>
      </c>
      <c r="Q74" s="46">
        <v>95555</v>
      </c>
      <c r="R74" s="46">
        <v>102178</v>
      </c>
      <c r="S74" s="46">
        <v>135922</v>
      </c>
      <c r="T74" s="46">
        <v>1159190</v>
      </c>
      <c r="U74" s="55">
        <v>7995</v>
      </c>
      <c r="V74" s="46">
        <v>11713</v>
      </c>
      <c r="W74" s="46">
        <v>16478</v>
      </c>
      <c r="X74" s="46">
        <v>21624</v>
      </c>
      <c r="Y74" s="46">
        <v>27544</v>
      </c>
      <c r="Z74" s="46">
        <v>32508</v>
      </c>
      <c r="AA74" s="46">
        <v>35789</v>
      </c>
      <c r="AB74" s="46">
        <v>38021</v>
      </c>
      <c r="AC74" s="46">
        <v>40260</v>
      </c>
      <c r="AD74" s="46">
        <v>42138</v>
      </c>
      <c r="AE74" s="46">
        <v>42853</v>
      </c>
      <c r="AF74" s="46">
        <v>43350</v>
      </c>
      <c r="AG74" s="46">
        <v>41153</v>
      </c>
      <c r="AH74" s="46">
        <v>41096</v>
      </c>
      <c r="AI74" s="46">
        <v>41955</v>
      </c>
      <c r="AJ74" s="46">
        <v>55800</v>
      </c>
      <c r="AK74" s="46">
        <v>540277</v>
      </c>
      <c r="AL74" s="55">
        <v>7979</v>
      </c>
      <c r="AM74" s="46">
        <v>10285</v>
      </c>
      <c r="AN74" s="46">
        <v>13886</v>
      </c>
      <c r="AO74" s="46">
        <v>19542</v>
      </c>
      <c r="AP74" s="46">
        <v>26624</v>
      </c>
      <c r="AQ74" s="46">
        <v>33007</v>
      </c>
      <c r="AR74" s="46">
        <v>37377</v>
      </c>
      <c r="AS74" s="46">
        <v>40252</v>
      </c>
      <c r="AT74" s="46">
        <v>43007</v>
      </c>
      <c r="AU74" s="46">
        <v>45431</v>
      </c>
      <c r="AV74" s="46">
        <v>47343</v>
      </c>
      <c r="AW74" s="46">
        <v>48717</v>
      </c>
      <c r="AX74" s="46">
        <v>50659</v>
      </c>
      <c r="AY74" s="46">
        <v>54459</v>
      </c>
      <c r="AZ74" s="46">
        <v>60223</v>
      </c>
      <c r="BA74" s="46">
        <v>80122</v>
      </c>
      <c r="BB74" s="46">
        <v>618913</v>
      </c>
      <c r="BC74" s="55">
        <v>3180.2089999999998</v>
      </c>
      <c r="BD74" s="46">
        <v>3092.3020000000001</v>
      </c>
      <c r="BE74" s="46">
        <v>2657.5239999999999</v>
      </c>
      <c r="BF74" s="46">
        <v>2645.7060000000001</v>
      </c>
      <c r="BG74" s="46">
        <v>3072.43</v>
      </c>
      <c r="BH74" s="46">
        <v>3171.6750000000002</v>
      </c>
      <c r="BI74" s="46">
        <v>2781.0450000000001</v>
      </c>
      <c r="BJ74" s="46">
        <v>2288.5920000000001</v>
      </c>
      <c r="BK74" s="46">
        <v>1955.8889999999999</v>
      </c>
      <c r="BL74" s="46">
        <v>1681.0219999999999</v>
      </c>
      <c r="BM74" s="46">
        <v>1577.0630000000001</v>
      </c>
      <c r="BN74" s="46">
        <v>1376.5229999999999</v>
      </c>
      <c r="BO74" s="46">
        <v>1004.607</v>
      </c>
      <c r="BP74" s="46">
        <v>544.07100000000003</v>
      </c>
      <c r="BQ74" s="46">
        <v>301.55500000000001</v>
      </c>
      <c r="BR74" s="46">
        <v>580.428</v>
      </c>
      <c r="BS74" s="46">
        <v>31910.641000000003</v>
      </c>
      <c r="BT74" s="55">
        <v>1648.085</v>
      </c>
      <c r="BU74" s="46">
        <v>1590.672</v>
      </c>
      <c r="BV74" s="46">
        <v>1360.366</v>
      </c>
      <c r="BW74" s="46">
        <v>1350.8920000000001</v>
      </c>
      <c r="BX74" s="46">
        <v>1571.9090000000001</v>
      </c>
      <c r="BY74" s="46">
        <v>1607.5719999999999</v>
      </c>
      <c r="BZ74" s="46">
        <v>1389.028</v>
      </c>
      <c r="CA74" s="46">
        <v>1134.338</v>
      </c>
      <c r="CB74" s="46">
        <v>961.51199999999994</v>
      </c>
      <c r="CC74" s="46">
        <v>813.54700000000003</v>
      </c>
      <c r="CD74" s="46">
        <v>748.21400000000006</v>
      </c>
      <c r="CE74" s="46">
        <v>648.50400000000002</v>
      </c>
      <c r="CF74" s="46">
        <v>471.81900000000002</v>
      </c>
      <c r="CG74" s="46">
        <v>246.93</v>
      </c>
      <c r="CH74" s="46">
        <v>133.048</v>
      </c>
      <c r="CI74" s="46">
        <v>230.75299999999999</v>
      </c>
      <c r="CJ74" s="46">
        <v>15907.189000000002</v>
      </c>
      <c r="CK74" s="55">
        <v>1532.125</v>
      </c>
      <c r="CL74" s="46">
        <v>1501.63</v>
      </c>
      <c r="CM74" s="46">
        <v>1297.1590000000001</v>
      </c>
      <c r="CN74" s="46">
        <v>1294.8140000000001</v>
      </c>
      <c r="CO74" s="46">
        <v>1500.521</v>
      </c>
      <c r="CP74" s="46">
        <v>1564.105</v>
      </c>
      <c r="CQ74" s="46">
        <v>1392.0170000000001</v>
      </c>
      <c r="CR74" s="46">
        <v>1154.2539999999999</v>
      </c>
      <c r="CS74" s="46">
        <v>994.37699999999995</v>
      </c>
      <c r="CT74" s="46">
        <v>867.47500000000002</v>
      </c>
      <c r="CU74" s="46">
        <v>828.84699999999998</v>
      </c>
      <c r="CV74" s="46">
        <v>728.01599999999996</v>
      </c>
      <c r="CW74" s="46">
        <v>532.78499999999997</v>
      </c>
      <c r="CX74" s="46">
        <v>297.14100000000002</v>
      </c>
      <c r="CY74" s="46">
        <v>168.50399999999999</v>
      </c>
      <c r="CZ74" s="46">
        <v>349.68200000000007</v>
      </c>
      <c r="DA74" s="46">
        <v>16003.452000000001</v>
      </c>
      <c r="DB74" t="e">
        <f>COUNTIF(#REF!,'Migrant stock by age'!A74)</f>
        <v>#REF!</v>
      </c>
    </row>
    <row r="75" spans="1:106" hidden="1">
      <c r="A75" s="48" t="s">
        <v>120</v>
      </c>
      <c r="B75" s="144"/>
      <c r="C75" s="141"/>
      <c r="D75" s="54">
        <v>180880</v>
      </c>
      <c r="E75" s="45">
        <v>187313</v>
      </c>
      <c r="F75" s="45">
        <v>195593</v>
      </c>
      <c r="G75" s="45">
        <v>306095</v>
      </c>
      <c r="H75" s="45">
        <v>694501</v>
      </c>
      <c r="I75" s="45">
        <v>861853</v>
      </c>
      <c r="J75" s="45">
        <v>829699</v>
      </c>
      <c r="K75" s="45">
        <v>747706</v>
      </c>
      <c r="L75" s="45">
        <v>700504</v>
      </c>
      <c r="M75" s="45">
        <v>646111</v>
      </c>
      <c r="N75" s="45">
        <v>552418</v>
      </c>
      <c r="O75" s="45">
        <v>460900</v>
      </c>
      <c r="P75" s="45">
        <v>385510</v>
      </c>
      <c r="Q75" s="45">
        <v>318209</v>
      </c>
      <c r="R75" s="45">
        <v>249882</v>
      </c>
      <c r="S75" s="45">
        <v>459542</v>
      </c>
      <c r="T75" s="45">
        <v>7776716</v>
      </c>
      <c r="U75" s="54">
        <v>100322</v>
      </c>
      <c r="V75" s="45">
        <v>100775</v>
      </c>
      <c r="W75" s="45">
        <v>106326</v>
      </c>
      <c r="X75" s="45">
        <v>154915</v>
      </c>
      <c r="Y75" s="45">
        <v>354610</v>
      </c>
      <c r="Z75" s="45">
        <v>405214</v>
      </c>
      <c r="AA75" s="45">
        <v>364863</v>
      </c>
      <c r="AB75" s="45">
        <v>320731</v>
      </c>
      <c r="AC75" s="45">
        <v>289045</v>
      </c>
      <c r="AD75" s="45">
        <v>273033</v>
      </c>
      <c r="AE75" s="45">
        <v>265302</v>
      </c>
      <c r="AF75" s="45">
        <v>223660</v>
      </c>
      <c r="AG75" s="45">
        <v>196654</v>
      </c>
      <c r="AH75" s="45">
        <v>166801</v>
      </c>
      <c r="AI75" s="45">
        <v>124646</v>
      </c>
      <c r="AJ75" s="45">
        <v>192630</v>
      </c>
      <c r="AK75" s="45">
        <v>3639527</v>
      </c>
      <c r="AL75" s="54">
        <v>80558</v>
      </c>
      <c r="AM75" s="45">
        <v>86538</v>
      </c>
      <c r="AN75" s="45">
        <v>89267</v>
      </c>
      <c r="AO75" s="45">
        <v>151180</v>
      </c>
      <c r="AP75" s="45">
        <v>339891</v>
      </c>
      <c r="AQ75" s="45">
        <v>456639</v>
      </c>
      <c r="AR75" s="45">
        <v>464836</v>
      </c>
      <c r="AS75" s="45">
        <v>426975</v>
      </c>
      <c r="AT75" s="45">
        <v>411459</v>
      </c>
      <c r="AU75" s="45">
        <v>373078</v>
      </c>
      <c r="AV75" s="45">
        <v>287116</v>
      </c>
      <c r="AW75" s="45">
        <v>237240</v>
      </c>
      <c r="AX75" s="45">
        <v>188856</v>
      </c>
      <c r="AY75" s="45">
        <v>151408</v>
      </c>
      <c r="AZ75" s="45">
        <v>125236</v>
      </c>
      <c r="BA75" s="45">
        <v>266912</v>
      </c>
      <c r="BB75" s="45">
        <v>4137189</v>
      </c>
      <c r="BC75" s="54">
        <v>96166.859000000011</v>
      </c>
      <c r="BD75" s="45">
        <v>95165.381999999969</v>
      </c>
      <c r="BE75" s="45">
        <v>91372.368000000002</v>
      </c>
      <c r="BF75" s="45">
        <v>90808.605999999985</v>
      </c>
      <c r="BG75" s="45">
        <v>104312.488</v>
      </c>
      <c r="BH75" s="45">
        <v>137069.97899999999</v>
      </c>
      <c r="BI75" s="45">
        <v>130226.91199999998</v>
      </c>
      <c r="BJ75" s="45">
        <v>110212.86699999998</v>
      </c>
      <c r="BK75" s="45">
        <v>127192.124</v>
      </c>
      <c r="BL75" s="45">
        <v>143690.23199999999</v>
      </c>
      <c r="BM75" s="45">
        <v>128863.94900000001</v>
      </c>
      <c r="BN75" s="45">
        <v>101144.568</v>
      </c>
      <c r="BO75" s="45">
        <v>93393.708000000013</v>
      </c>
      <c r="BP75" s="45">
        <v>75612.070999999996</v>
      </c>
      <c r="BQ75" s="45">
        <v>49348.055999999997</v>
      </c>
      <c r="BR75" s="45">
        <v>73584.407999999996</v>
      </c>
      <c r="BS75" s="45">
        <v>1648164.577</v>
      </c>
      <c r="BT75" s="54">
        <v>51256.748999999996</v>
      </c>
      <c r="BU75" s="45">
        <v>50960.619999999988</v>
      </c>
      <c r="BV75" s="45">
        <v>48853.213000000003</v>
      </c>
      <c r="BW75" s="45">
        <v>48214.685999999994</v>
      </c>
      <c r="BX75" s="45">
        <v>55043.54099999999</v>
      </c>
      <c r="BY75" s="45">
        <v>71195.321000000011</v>
      </c>
      <c r="BZ75" s="45">
        <v>66916.574999999997</v>
      </c>
      <c r="CA75" s="45">
        <v>56392.096000000005</v>
      </c>
      <c r="CB75" s="45">
        <v>65046.414000000004</v>
      </c>
      <c r="CC75" s="45">
        <v>72937.41899999998</v>
      </c>
      <c r="CD75" s="45">
        <v>65289.769</v>
      </c>
      <c r="CE75" s="45">
        <v>51245.026999999995</v>
      </c>
      <c r="CF75" s="45">
        <v>46883.141000000003</v>
      </c>
      <c r="CG75" s="45">
        <v>37353.826999999997</v>
      </c>
      <c r="CH75" s="45">
        <v>23906.637999999999</v>
      </c>
      <c r="CI75" s="45">
        <v>32057.142000000003</v>
      </c>
      <c r="CJ75" s="45">
        <v>843552.17799999996</v>
      </c>
      <c r="CK75" s="54">
        <v>44910.186000000002</v>
      </c>
      <c r="CL75" s="45">
        <v>44204.860999999997</v>
      </c>
      <c r="CM75" s="45">
        <v>42519.231999999996</v>
      </c>
      <c r="CN75" s="45">
        <v>42593.962000000007</v>
      </c>
      <c r="CO75" s="45">
        <v>49268.967000000011</v>
      </c>
      <c r="CP75" s="45">
        <v>65874.603999999992</v>
      </c>
      <c r="CQ75" s="45">
        <v>63310.232000000011</v>
      </c>
      <c r="CR75" s="45">
        <v>53820.661999999997</v>
      </c>
      <c r="CS75" s="45">
        <v>62145.578999999991</v>
      </c>
      <c r="CT75" s="45">
        <v>70752.645000000004</v>
      </c>
      <c r="CU75" s="45">
        <v>63574.027000000002</v>
      </c>
      <c r="CV75" s="45">
        <v>49899.426999999996</v>
      </c>
      <c r="CW75" s="45">
        <v>46510.439999999995</v>
      </c>
      <c r="CX75" s="45">
        <v>38258.113000000005</v>
      </c>
      <c r="CY75" s="45">
        <v>25441.356</v>
      </c>
      <c r="CZ75" s="45">
        <v>41528.112000000008</v>
      </c>
      <c r="DA75" s="45">
        <v>804612.40500000003</v>
      </c>
      <c r="DB75" t="e">
        <f>COUNTIF(#REF!,'Migrant stock by age'!A75)</f>
        <v>#REF!</v>
      </c>
    </row>
    <row r="76" spans="1:106" hidden="1">
      <c r="A76" s="49" t="s">
        <v>121</v>
      </c>
      <c r="B76" s="145"/>
      <c r="C76" s="141"/>
      <c r="D76" s="55">
        <v>66577</v>
      </c>
      <c r="E76" s="46">
        <v>59938</v>
      </c>
      <c r="F76" s="46">
        <v>51969</v>
      </c>
      <c r="G76" s="46">
        <v>51915</v>
      </c>
      <c r="H76" s="46">
        <v>66563</v>
      </c>
      <c r="I76" s="46">
        <v>81717</v>
      </c>
      <c r="J76" s="46">
        <v>88661</v>
      </c>
      <c r="K76" s="46">
        <v>89314</v>
      </c>
      <c r="L76" s="46">
        <v>85565</v>
      </c>
      <c r="M76" s="46">
        <v>78889</v>
      </c>
      <c r="N76" s="46">
        <v>68208</v>
      </c>
      <c r="O76" s="46">
        <v>56552</v>
      </c>
      <c r="P76" s="46">
        <v>46322</v>
      </c>
      <c r="Q76" s="46">
        <v>38380</v>
      </c>
      <c r="R76" s="46">
        <v>30276</v>
      </c>
      <c r="S76" s="46">
        <v>38681</v>
      </c>
      <c r="T76" s="46">
        <v>999527</v>
      </c>
      <c r="U76" s="55">
        <v>41579</v>
      </c>
      <c r="V76" s="46">
        <v>36787</v>
      </c>
      <c r="W76" s="46">
        <v>31905</v>
      </c>
      <c r="X76" s="46">
        <v>31717</v>
      </c>
      <c r="Y76" s="46">
        <v>39929</v>
      </c>
      <c r="Z76" s="46">
        <v>48545</v>
      </c>
      <c r="AA76" s="46">
        <v>52878</v>
      </c>
      <c r="AB76" s="46">
        <v>53809</v>
      </c>
      <c r="AC76" s="46">
        <v>52364</v>
      </c>
      <c r="AD76" s="46">
        <v>48977</v>
      </c>
      <c r="AE76" s="46">
        <v>42614</v>
      </c>
      <c r="AF76" s="46">
        <v>35161</v>
      </c>
      <c r="AG76" s="46">
        <v>29259</v>
      </c>
      <c r="AH76" s="46">
        <v>24243</v>
      </c>
      <c r="AI76" s="46">
        <v>19124</v>
      </c>
      <c r="AJ76" s="46">
        <v>24426</v>
      </c>
      <c r="AK76" s="46">
        <v>613317</v>
      </c>
      <c r="AL76" s="55">
        <v>24998</v>
      </c>
      <c r="AM76" s="46">
        <v>23151</v>
      </c>
      <c r="AN76" s="46">
        <v>20064</v>
      </c>
      <c r="AO76" s="46">
        <v>20198</v>
      </c>
      <c r="AP76" s="46">
        <v>26634</v>
      </c>
      <c r="AQ76" s="46">
        <v>33172</v>
      </c>
      <c r="AR76" s="46">
        <v>35783</v>
      </c>
      <c r="AS76" s="46">
        <v>35505</v>
      </c>
      <c r="AT76" s="46">
        <v>33201</v>
      </c>
      <c r="AU76" s="46">
        <v>29912</v>
      </c>
      <c r="AV76" s="46">
        <v>25594</v>
      </c>
      <c r="AW76" s="46">
        <v>21391</v>
      </c>
      <c r="AX76" s="46">
        <v>17063</v>
      </c>
      <c r="AY76" s="46">
        <v>14137</v>
      </c>
      <c r="AZ76" s="46">
        <v>11152</v>
      </c>
      <c r="BA76" s="46">
        <v>14255</v>
      </c>
      <c r="BB76" s="46">
        <v>386210</v>
      </c>
      <c r="BC76" s="55">
        <v>86213.040000000008</v>
      </c>
      <c r="BD76" s="46">
        <v>85063.208999999988</v>
      </c>
      <c r="BE76" s="46">
        <v>81033.962</v>
      </c>
      <c r="BF76" s="46">
        <v>79526.52399999999</v>
      </c>
      <c r="BG76" s="46">
        <v>91999.272000000012</v>
      </c>
      <c r="BH76" s="46">
        <v>124460.341</v>
      </c>
      <c r="BI76" s="46">
        <v>116610.822</v>
      </c>
      <c r="BJ76" s="46">
        <v>95930.395999999993</v>
      </c>
      <c r="BK76" s="46">
        <v>110728.894</v>
      </c>
      <c r="BL76" s="46">
        <v>126899.735</v>
      </c>
      <c r="BM76" s="46">
        <v>113896.599</v>
      </c>
      <c r="BN76" s="46">
        <v>87121.653999999995</v>
      </c>
      <c r="BO76" s="46">
        <v>80496.316999999995</v>
      </c>
      <c r="BP76" s="46">
        <v>62700.761999999995</v>
      </c>
      <c r="BQ76" s="46">
        <v>38105.317000000003</v>
      </c>
      <c r="BR76" s="46">
        <v>52357.008999999998</v>
      </c>
      <c r="BS76" s="46">
        <v>1433143.8529999999</v>
      </c>
      <c r="BT76" s="55">
        <v>46139.625</v>
      </c>
      <c r="BU76" s="46">
        <v>45774.492999999995</v>
      </c>
      <c r="BV76" s="46">
        <v>43535.320000000007</v>
      </c>
      <c r="BW76" s="46">
        <v>42402.822</v>
      </c>
      <c r="BX76" s="46">
        <v>48690.359999999993</v>
      </c>
      <c r="BY76" s="46">
        <v>64715.972999999998</v>
      </c>
      <c r="BZ76" s="46">
        <v>59983.055</v>
      </c>
      <c r="CA76" s="46">
        <v>49172.396000000001</v>
      </c>
      <c r="CB76" s="46">
        <v>56724.538</v>
      </c>
      <c r="CC76" s="46">
        <v>64495.311000000002</v>
      </c>
      <c r="CD76" s="46">
        <v>57816.087999999996</v>
      </c>
      <c r="CE76" s="46">
        <v>44277.928</v>
      </c>
      <c r="CF76" s="46">
        <v>40549.294999999998</v>
      </c>
      <c r="CG76" s="46">
        <v>31149.083999999999</v>
      </c>
      <c r="CH76" s="46">
        <v>18723.348000000002</v>
      </c>
      <c r="CI76" s="46">
        <v>23960.97</v>
      </c>
      <c r="CJ76" s="46">
        <v>738110.60600000003</v>
      </c>
      <c r="CK76" s="55">
        <v>40073.555</v>
      </c>
      <c r="CL76" s="46">
        <v>39288.877</v>
      </c>
      <c r="CM76" s="46">
        <v>37498.786999999997</v>
      </c>
      <c r="CN76" s="46">
        <v>37123.811000000002</v>
      </c>
      <c r="CO76" s="46">
        <v>43309.007000000005</v>
      </c>
      <c r="CP76" s="46">
        <v>59744.4</v>
      </c>
      <c r="CQ76" s="46">
        <v>56627.743999999999</v>
      </c>
      <c r="CR76" s="46">
        <v>46757.973999999995</v>
      </c>
      <c r="CS76" s="46">
        <v>54004.323000000004</v>
      </c>
      <c r="CT76" s="46">
        <v>62404.340000000004</v>
      </c>
      <c r="CU76" s="46">
        <v>56080.427000000003</v>
      </c>
      <c r="CV76" s="46">
        <v>42843.671999999999</v>
      </c>
      <c r="CW76" s="46">
        <v>39946.940999999999</v>
      </c>
      <c r="CX76" s="46">
        <v>31551.578000000001</v>
      </c>
      <c r="CY76" s="46">
        <v>19381.895</v>
      </c>
      <c r="CZ76" s="46">
        <v>28395.917000000001</v>
      </c>
      <c r="DA76" s="46">
        <v>695033.24799999991</v>
      </c>
      <c r="DB76" t="e">
        <f>COUNTIF(#REF!,'Migrant stock by age'!A76)</f>
        <v>#REF!</v>
      </c>
    </row>
    <row r="77" spans="1:106" hidden="1">
      <c r="A77" s="49" t="s">
        <v>122</v>
      </c>
      <c r="B77" s="145"/>
      <c r="C77" s="141"/>
      <c r="D77" s="55">
        <v>12269</v>
      </c>
      <c r="E77" s="46">
        <v>38583</v>
      </c>
      <c r="F77" s="46">
        <v>56929</v>
      </c>
      <c r="G77" s="46">
        <v>99970</v>
      </c>
      <c r="H77" s="46">
        <v>175293</v>
      </c>
      <c r="I77" s="46">
        <v>237307</v>
      </c>
      <c r="J77" s="46">
        <v>262598</v>
      </c>
      <c r="K77" s="46">
        <v>255726</v>
      </c>
      <c r="L77" s="46">
        <v>248996</v>
      </c>
      <c r="M77" s="46">
        <v>240259</v>
      </c>
      <c r="N77" s="46">
        <v>213106</v>
      </c>
      <c r="O77" s="46">
        <v>199860</v>
      </c>
      <c r="P77" s="46">
        <v>188040</v>
      </c>
      <c r="Q77" s="46">
        <v>174485</v>
      </c>
      <c r="R77" s="46">
        <v>150848</v>
      </c>
      <c r="S77" s="46">
        <v>328782</v>
      </c>
      <c r="T77" s="46">
        <v>2883051</v>
      </c>
      <c r="U77" s="55">
        <v>5988</v>
      </c>
      <c r="V77" s="46">
        <v>20114</v>
      </c>
      <c r="W77" s="46">
        <v>29391</v>
      </c>
      <c r="X77" s="46">
        <v>49947</v>
      </c>
      <c r="Y77" s="46">
        <v>77878</v>
      </c>
      <c r="Z77" s="46">
        <v>66297</v>
      </c>
      <c r="AA77" s="46">
        <v>66655</v>
      </c>
      <c r="AB77" s="46">
        <v>72047</v>
      </c>
      <c r="AC77" s="46">
        <v>73344</v>
      </c>
      <c r="AD77" s="46">
        <v>82193</v>
      </c>
      <c r="AE77" s="46">
        <v>100052</v>
      </c>
      <c r="AF77" s="46">
        <v>94418</v>
      </c>
      <c r="AG77" s="46">
        <v>93838</v>
      </c>
      <c r="AH77" s="46">
        <v>91621</v>
      </c>
      <c r="AI77" s="46">
        <v>75875</v>
      </c>
      <c r="AJ77" s="46">
        <v>137811</v>
      </c>
      <c r="AK77" s="46">
        <v>1137469</v>
      </c>
      <c r="AL77" s="55">
        <v>6281</v>
      </c>
      <c r="AM77" s="46">
        <v>18469</v>
      </c>
      <c r="AN77" s="46">
        <v>27538</v>
      </c>
      <c r="AO77" s="46">
        <v>50023</v>
      </c>
      <c r="AP77" s="46">
        <v>97415</v>
      </c>
      <c r="AQ77" s="46">
        <v>171010</v>
      </c>
      <c r="AR77" s="46">
        <v>195943</v>
      </c>
      <c r="AS77" s="46">
        <v>183679</v>
      </c>
      <c r="AT77" s="46">
        <v>175652</v>
      </c>
      <c r="AU77" s="46">
        <v>158066</v>
      </c>
      <c r="AV77" s="46">
        <v>113054</v>
      </c>
      <c r="AW77" s="46">
        <v>105442</v>
      </c>
      <c r="AX77" s="46">
        <v>94202</v>
      </c>
      <c r="AY77" s="46">
        <v>82864</v>
      </c>
      <c r="AZ77" s="46">
        <v>74973</v>
      </c>
      <c r="BA77" s="46">
        <v>190971</v>
      </c>
      <c r="BB77" s="46">
        <v>1745582</v>
      </c>
      <c r="BC77" s="55">
        <v>295.74299999999999</v>
      </c>
      <c r="BD77" s="46">
        <v>289.56400000000002</v>
      </c>
      <c r="BE77" s="46">
        <v>260.83699999999999</v>
      </c>
      <c r="BF77" s="46">
        <v>318.33199999999999</v>
      </c>
      <c r="BG77" s="46">
        <v>434.608</v>
      </c>
      <c r="BH77" s="46">
        <v>501.68200000000002</v>
      </c>
      <c r="BI77" s="46">
        <v>562.46600000000001</v>
      </c>
      <c r="BJ77" s="46">
        <v>575.45399999999995</v>
      </c>
      <c r="BK77" s="46">
        <v>568.077</v>
      </c>
      <c r="BL77" s="46">
        <v>566.87400000000002</v>
      </c>
      <c r="BM77" s="46">
        <v>626.61699999999996</v>
      </c>
      <c r="BN77" s="46">
        <v>637.45899999999995</v>
      </c>
      <c r="BO77" s="46">
        <v>526.48599999999999</v>
      </c>
      <c r="BP77" s="46">
        <v>409.78500000000003</v>
      </c>
      <c r="BQ77" s="46">
        <v>248.798</v>
      </c>
      <c r="BR77" s="46">
        <v>542.101</v>
      </c>
      <c r="BS77" s="46">
        <v>7364.8829999999989</v>
      </c>
      <c r="BT77" s="55">
        <v>152.928</v>
      </c>
      <c r="BU77" s="46">
        <v>150.07</v>
      </c>
      <c r="BV77" s="46">
        <v>133.625</v>
      </c>
      <c r="BW77" s="46">
        <v>163.876</v>
      </c>
      <c r="BX77" s="46">
        <v>215.274</v>
      </c>
      <c r="BY77" s="46">
        <v>228.71700000000001</v>
      </c>
      <c r="BZ77" s="46">
        <v>231.91399999999999</v>
      </c>
      <c r="CA77" s="46">
        <v>229.624</v>
      </c>
      <c r="CB77" s="46">
        <v>232.57</v>
      </c>
      <c r="CC77" s="46">
        <v>239.07300000000001</v>
      </c>
      <c r="CD77" s="46">
        <v>280.21300000000002</v>
      </c>
      <c r="CE77" s="46">
        <v>308.54000000000002</v>
      </c>
      <c r="CF77" s="46">
        <v>259.44499999999999</v>
      </c>
      <c r="CG77" s="46">
        <v>201.167</v>
      </c>
      <c r="CH77" s="46">
        <v>125.15300000000001</v>
      </c>
      <c r="CI77" s="46">
        <v>234.57600000000002</v>
      </c>
      <c r="CJ77" s="46">
        <v>3386.7649999999999</v>
      </c>
      <c r="CK77" s="55">
        <v>142.81299999999999</v>
      </c>
      <c r="CL77" s="46">
        <v>139.49299999999999</v>
      </c>
      <c r="CM77" s="46">
        <v>127.208</v>
      </c>
      <c r="CN77" s="46">
        <v>154.45599999999999</v>
      </c>
      <c r="CO77" s="46">
        <v>219.334</v>
      </c>
      <c r="CP77" s="46">
        <v>272.96199999999999</v>
      </c>
      <c r="CQ77" s="46">
        <v>330.55</v>
      </c>
      <c r="CR77" s="46">
        <v>345.83</v>
      </c>
      <c r="CS77" s="46">
        <v>335.505</v>
      </c>
      <c r="CT77" s="46">
        <v>327.80200000000002</v>
      </c>
      <c r="CU77" s="46">
        <v>346.40300000000002</v>
      </c>
      <c r="CV77" s="46">
        <v>328.91500000000002</v>
      </c>
      <c r="CW77" s="46">
        <v>267.041</v>
      </c>
      <c r="CX77" s="46">
        <v>208.61600000000001</v>
      </c>
      <c r="CY77" s="46">
        <v>123.645</v>
      </c>
      <c r="CZ77" s="46">
        <v>307.54499999999996</v>
      </c>
      <c r="DA77" s="46">
        <v>3978.1179999999999</v>
      </c>
      <c r="DB77" t="e">
        <f>COUNTIF(#REF!,'Migrant stock by age'!A77)</f>
        <v>#REF!</v>
      </c>
    </row>
    <row r="78" spans="1:106" hidden="1">
      <c r="A78" s="49" t="s">
        <v>123</v>
      </c>
      <c r="B78" s="145"/>
      <c r="C78" s="141"/>
      <c r="D78" s="55">
        <v>1989</v>
      </c>
      <c r="E78" s="46">
        <v>5311</v>
      </c>
      <c r="F78" s="46">
        <v>7109</v>
      </c>
      <c r="G78" s="46">
        <v>11158</v>
      </c>
      <c r="H78" s="46">
        <v>20095</v>
      </c>
      <c r="I78" s="46">
        <v>31480</v>
      </c>
      <c r="J78" s="46">
        <v>36912</v>
      </c>
      <c r="K78" s="46">
        <v>35701</v>
      </c>
      <c r="L78" s="46">
        <v>34878</v>
      </c>
      <c r="M78" s="46">
        <v>34169</v>
      </c>
      <c r="N78" s="46">
        <v>33030</v>
      </c>
      <c r="O78" s="46">
        <v>31032</v>
      </c>
      <c r="P78" s="46">
        <v>25943</v>
      </c>
      <c r="Q78" s="46">
        <v>19000</v>
      </c>
      <c r="R78" s="46">
        <v>11442</v>
      </c>
      <c r="S78" s="46">
        <v>14405</v>
      </c>
      <c r="T78" s="46">
        <v>353654</v>
      </c>
      <c r="U78" s="55">
        <v>1081</v>
      </c>
      <c r="V78" s="46">
        <v>2648</v>
      </c>
      <c r="W78" s="46">
        <v>3527</v>
      </c>
      <c r="X78" s="46">
        <v>5345</v>
      </c>
      <c r="Y78" s="46">
        <v>9070</v>
      </c>
      <c r="Z78" s="46">
        <v>14016</v>
      </c>
      <c r="AA78" s="46">
        <v>16745</v>
      </c>
      <c r="AB78" s="46">
        <v>16088</v>
      </c>
      <c r="AC78" s="46">
        <v>14654</v>
      </c>
      <c r="AD78" s="46">
        <v>14051</v>
      </c>
      <c r="AE78" s="46">
        <v>14860</v>
      </c>
      <c r="AF78" s="46">
        <v>15223</v>
      </c>
      <c r="AG78" s="46">
        <v>13035</v>
      </c>
      <c r="AH78" s="46">
        <v>9431</v>
      </c>
      <c r="AI78" s="46">
        <v>5207</v>
      </c>
      <c r="AJ78" s="46">
        <v>5687</v>
      </c>
      <c r="AK78" s="46">
        <v>160668</v>
      </c>
      <c r="AL78" s="55">
        <v>908</v>
      </c>
      <c r="AM78" s="46">
        <v>2663</v>
      </c>
      <c r="AN78" s="46">
        <v>3582</v>
      </c>
      <c r="AO78" s="46">
        <v>5813</v>
      </c>
      <c r="AP78" s="46">
        <v>11025</v>
      </c>
      <c r="AQ78" s="46">
        <v>17464</v>
      </c>
      <c r="AR78" s="46">
        <v>20167</v>
      </c>
      <c r="AS78" s="46">
        <v>19613</v>
      </c>
      <c r="AT78" s="46">
        <v>20224</v>
      </c>
      <c r="AU78" s="46">
        <v>20118</v>
      </c>
      <c r="AV78" s="46">
        <v>18170</v>
      </c>
      <c r="AW78" s="46">
        <v>15809</v>
      </c>
      <c r="AX78" s="46">
        <v>12908</v>
      </c>
      <c r="AY78" s="46">
        <v>9569</v>
      </c>
      <c r="AZ78" s="46">
        <v>6235</v>
      </c>
      <c r="BA78" s="46">
        <v>8718</v>
      </c>
      <c r="BB78" s="46">
        <v>192986</v>
      </c>
      <c r="BC78" s="55">
        <v>35.959000000000003</v>
      </c>
      <c r="BD78" s="46">
        <v>26.76</v>
      </c>
      <c r="BE78" s="46">
        <v>19.856000000000002</v>
      </c>
      <c r="BF78" s="46">
        <v>27.035</v>
      </c>
      <c r="BG78" s="46">
        <v>42.91</v>
      </c>
      <c r="BH78" s="46">
        <v>61.107999999999997</v>
      </c>
      <c r="BI78" s="46">
        <v>65.635000000000005</v>
      </c>
      <c r="BJ78" s="46">
        <v>48.845999999999997</v>
      </c>
      <c r="BK78" s="46">
        <v>46.101999999999997</v>
      </c>
      <c r="BL78" s="46">
        <v>47.508000000000003</v>
      </c>
      <c r="BM78" s="46">
        <v>51.091999999999999</v>
      </c>
      <c r="BN78" s="46">
        <v>49.4</v>
      </c>
      <c r="BO78" s="46">
        <v>39.353999999999999</v>
      </c>
      <c r="BP78" s="46">
        <v>26.882999999999999</v>
      </c>
      <c r="BQ78" s="46">
        <v>13.523999999999999</v>
      </c>
      <c r="BR78" s="46">
        <v>20.594999999999999</v>
      </c>
      <c r="BS78" s="46">
        <v>622.56700000000012</v>
      </c>
      <c r="BT78" s="55">
        <v>18.445</v>
      </c>
      <c r="BU78" s="46">
        <v>13.81</v>
      </c>
      <c r="BV78" s="46">
        <v>10.266999999999999</v>
      </c>
      <c r="BW78" s="46">
        <v>13.928000000000001</v>
      </c>
      <c r="BX78" s="46">
        <v>21.734999999999999</v>
      </c>
      <c r="BY78" s="46">
        <v>28.994</v>
      </c>
      <c r="BZ78" s="46">
        <v>31.173999999999999</v>
      </c>
      <c r="CA78" s="46">
        <v>24.234000000000002</v>
      </c>
      <c r="CB78" s="46">
        <v>21.161000000000001</v>
      </c>
      <c r="CC78" s="46">
        <v>19.861999999999998</v>
      </c>
      <c r="CD78" s="46">
        <v>22.356000000000002</v>
      </c>
      <c r="CE78" s="46">
        <v>23.977</v>
      </c>
      <c r="CF78" s="46">
        <v>19.888999999999999</v>
      </c>
      <c r="CG78" s="46">
        <v>13.818</v>
      </c>
      <c r="CH78" s="46">
        <v>6.9050000000000002</v>
      </c>
      <c r="CI78" s="46">
        <v>8.2680000000000007</v>
      </c>
      <c r="CJ78" s="46">
        <v>298.82299999999998</v>
      </c>
      <c r="CK78" s="55">
        <v>17.513000000000002</v>
      </c>
      <c r="CL78" s="46">
        <v>12.948</v>
      </c>
      <c r="CM78" s="46">
        <v>9.5890000000000004</v>
      </c>
      <c r="CN78" s="46">
        <v>13.106</v>
      </c>
      <c r="CO78" s="46">
        <v>21.173999999999999</v>
      </c>
      <c r="CP78" s="46">
        <v>32.113</v>
      </c>
      <c r="CQ78" s="46">
        <v>34.460999999999999</v>
      </c>
      <c r="CR78" s="46">
        <v>24.611000000000001</v>
      </c>
      <c r="CS78" s="46">
        <v>24.943000000000001</v>
      </c>
      <c r="CT78" s="46">
        <v>27.646999999999998</v>
      </c>
      <c r="CU78" s="46">
        <v>28.736999999999998</v>
      </c>
      <c r="CV78" s="46">
        <v>25.422000000000001</v>
      </c>
      <c r="CW78" s="46">
        <v>19.466000000000001</v>
      </c>
      <c r="CX78" s="46">
        <v>13.065</v>
      </c>
      <c r="CY78" s="46">
        <v>6.6189999999999998</v>
      </c>
      <c r="CZ78" s="46">
        <v>12.329000000000001</v>
      </c>
      <c r="DA78" s="46">
        <v>323.74299999999999</v>
      </c>
      <c r="DB78" t="e">
        <f>COUNTIF(#REF!,'Migrant stock by age'!A78)</f>
        <v>#REF!</v>
      </c>
    </row>
    <row r="79" spans="1:106" hidden="1">
      <c r="A79" s="49" t="s">
        <v>125</v>
      </c>
      <c r="B79" s="145"/>
      <c r="C79" s="141"/>
      <c r="D79" s="55">
        <v>2676</v>
      </c>
      <c r="E79" s="46">
        <v>2339</v>
      </c>
      <c r="F79" s="46">
        <v>2097</v>
      </c>
      <c r="G79" s="46">
        <v>2481</v>
      </c>
      <c r="H79" s="46">
        <v>3734</v>
      </c>
      <c r="I79" s="46">
        <v>4820</v>
      </c>
      <c r="J79" s="46">
        <v>5096</v>
      </c>
      <c r="K79" s="46">
        <v>4870</v>
      </c>
      <c r="L79" s="46">
        <v>4451</v>
      </c>
      <c r="M79" s="46">
        <v>3976</v>
      </c>
      <c r="N79" s="46">
        <v>3304</v>
      </c>
      <c r="O79" s="46">
        <v>2647</v>
      </c>
      <c r="P79" s="46">
        <v>2106</v>
      </c>
      <c r="Q79" s="46">
        <v>1698</v>
      </c>
      <c r="R79" s="46">
        <v>1238</v>
      </c>
      <c r="S79" s="46">
        <v>1406</v>
      </c>
      <c r="T79" s="46">
        <v>48939</v>
      </c>
      <c r="U79" s="55">
        <v>1377</v>
      </c>
      <c r="V79" s="46">
        <v>1173</v>
      </c>
      <c r="W79" s="46">
        <v>1064</v>
      </c>
      <c r="X79" s="46">
        <v>1256</v>
      </c>
      <c r="Y79" s="46">
        <v>1838</v>
      </c>
      <c r="Z79" s="46">
        <v>2329</v>
      </c>
      <c r="AA79" s="46">
        <v>2468</v>
      </c>
      <c r="AB79" s="46">
        <v>2390</v>
      </c>
      <c r="AC79" s="46">
        <v>2231</v>
      </c>
      <c r="AD79" s="46">
        <v>2034</v>
      </c>
      <c r="AE79" s="46">
        <v>1707</v>
      </c>
      <c r="AF79" s="46">
        <v>1359</v>
      </c>
      <c r="AG79" s="46">
        <v>1109</v>
      </c>
      <c r="AH79" s="46">
        <v>792</v>
      </c>
      <c r="AI79" s="46">
        <v>577</v>
      </c>
      <c r="AJ79" s="46">
        <v>646</v>
      </c>
      <c r="AK79" s="46">
        <v>24350</v>
      </c>
      <c r="AL79" s="55">
        <v>1299</v>
      </c>
      <c r="AM79" s="46">
        <v>1166</v>
      </c>
      <c r="AN79" s="46">
        <v>1033</v>
      </c>
      <c r="AO79" s="46">
        <v>1225</v>
      </c>
      <c r="AP79" s="46">
        <v>1896</v>
      </c>
      <c r="AQ79" s="46">
        <v>2491</v>
      </c>
      <c r="AR79" s="46">
        <v>2628</v>
      </c>
      <c r="AS79" s="46">
        <v>2480</v>
      </c>
      <c r="AT79" s="46">
        <v>2220</v>
      </c>
      <c r="AU79" s="46">
        <v>1942</v>
      </c>
      <c r="AV79" s="46">
        <v>1597</v>
      </c>
      <c r="AW79" s="46">
        <v>1288</v>
      </c>
      <c r="AX79" s="46">
        <v>997</v>
      </c>
      <c r="AY79" s="46">
        <v>906</v>
      </c>
      <c r="AZ79" s="46">
        <v>661</v>
      </c>
      <c r="BA79" s="46">
        <v>760</v>
      </c>
      <c r="BB79" s="46">
        <v>24589</v>
      </c>
      <c r="BC79" s="55">
        <v>1733.3710000000001</v>
      </c>
      <c r="BD79" s="46">
        <v>1698.912</v>
      </c>
      <c r="BE79" s="46">
        <v>1823.221</v>
      </c>
      <c r="BF79" s="46">
        <v>1927.1990000000001</v>
      </c>
      <c r="BG79" s="46">
        <v>1995.192</v>
      </c>
      <c r="BH79" s="46">
        <v>1919.9690000000001</v>
      </c>
      <c r="BI79" s="46">
        <v>1849.453</v>
      </c>
      <c r="BJ79" s="46">
        <v>1592.578</v>
      </c>
      <c r="BK79" s="46">
        <v>1927.22</v>
      </c>
      <c r="BL79" s="46">
        <v>2277.8490000000002</v>
      </c>
      <c r="BM79" s="46">
        <v>1737.529</v>
      </c>
      <c r="BN79" s="46">
        <v>1571.9880000000001</v>
      </c>
      <c r="BO79" s="46">
        <v>1017.16</v>
      </c>
      <c r="BP79" s="46">
        <v>750.61099999999999</v>
      </c>
      <c r="BQ79" s="46">
        <v>770.11099999999999</v>
      </c>
      <c r="BR79" s="46">
        <v>898.60199999999998</v>
      </c>
      <c r="BS79" s="46">
        <v>25490.965</v>
      </c>
      <c r="BT79" s="55">
        <v>887.01700000000005</v>
      </c>
      <c r="BU79" s="46">
        <v>868.51700000000005</v>
      </c>
      <c r="BV79" s="46">
        <v>930.33100000000002</v>
      </c>
      <c r="BW79" s="46">
        <v>985.77800000000002</v>
      </c>
      <c r="BX79" s="46">
        <v>1018.617</v>
      </c>
      <c r="BY79" s="46">
        <v>976.45600000000002</v>
      </c>
      <c r="BZ79" s="46">
        <v>938.65200000000004</v>
      </c>
      <c r="CA79" s="46">
        <v>806.13900000000001</v>
      </c>
      <c r="CB79" s="46">
        <v>969.75199999999995</v>
      </c>
      <c r="CC79" s="46">
        <v>1138.165</v>
      </c>
      <c r="CD79" s="46">
        <v>859.31700000000001</v>
      </c>
      <c r="CE79" s="46">
        <v>761.32500000000005</v>
      </c>
      <c r="CF79" s="46">
        <v>476.00799999999998</v>
      </c>
      <c r="CG79" s="46">
        <v>316.13600000000002</v>
      </c>
      <c r="CH79" s="46">
        <v>295.274</v>
      </c>
      <c r="CI79" s="46">
        <v>240.41300000000001</v>
      </c>
      <c r="CJ79" s="46">
        <v>12467.896999999999</v>
      </c>
      <c r="CK79" s="55">
        <v>846.35799999999995</v>
      </c>
      <c r="CL79" s="46">
        <v>830.399</v>
      </c>
      <c r="CM79" s="46">
        <v>892.89599999999996</v>
      </c>
      <c r="CN79" s="46">
        <v>941.42499999999995</v>
      </c>
      <c r="CO79" s="46">
        <v>976.58100000000002</v>
      </c>
      <c r="CP79" s="46">
        <v>943.51700000000005</v>
      </c>
      <c r="CQ79" s="46">
        <v>910.80499999999995</v>
      </c>
      <c r="CR79" s="46">
        <v>786.44200000000001</v>
      </c>
      <c r="CS79" s="46">
        <v>957.47299999999996</v>
      </c>
      <c r="CT79" s="46">
        <v>1139.6859999999999</v>
      </c>
      <c r="CU79" s="46">
        <v>878.21400000000006</v>
      </c>
      <c r="CV79" s="46">
        <v>810.66200000000003</v>
      </c>
      <c r="CW79" s="46">
        <v>541.149</v>
      </c>
      <c r="CX79" s="46">
        <v>434.46800000000002</v>
      </c>
      <c r="CY79" s="46">
        <v>474.82600000000002</v>
      </c>
      <c r="CZ79" s="46">
        <v>658.16799999999989</v>
      </c>
      <c r="DA79" s="46">
        <v>13023.069000000001</v>
      </c>
      <c r="DB79" t="e">
        <f>COUNTIF(#REF!,'Migrant stock by age'!A79)</f>
        <v>#REF!</v>
      </c>
    </row>
    <row r="80" spans="1:106" hidden="1">
      <c r="A80" s="49" t="s">
        <v>126</v>
      </c>
      <c r="B80" s="145"/>
      <c r="C80" s="141"/>
      <c r="D80" s="55">
        <v>79329</v>
      </c>
      <c r="E80" s="46">
        <v>64021</v>
      </c>
      <c r="F80" s="46">
        <v>62628</v>
      </c>
      <c r="G80" s="46">
        <v>114124</v>
      </c>
      <c r="H80" s="46">
        <v>304797</v>
      </c>
      <c r="I80" s="46">
        <v>310364</v>
      </c>
      <c r="J80" s="46">
        <v>260260</v>
      </c>
      <c r="K80" s="46">
        <v>218507</v>
      </c>
      <c r="L80" s="46">
        <v>205981</v>
      </c>
      <c r="M80" s="46">
        <v>183713</v>
      </c>
      <c r="N80" s="46">
        <v>144743</v>
      </c>
      <c r="O80" s="46">
        <v>104382</v>
      </c>
      <c r="P80" s="46">
        <v>83505</v>
      </c>
      <c r="Q80" s="46">
        <v>66804</v>
      </c>
      <c r="R80" s="46">
        <v>48711</v>
      </c>
      <c r="S80" s="46">
        <v>69607</v>
      </c>
      <c r="T80" s="46">
        <v>2321476</v>
      </c>
      <c r="U80" s="55">
        <v>40968</v>
      </c>
      <c r="V80" s="46">
        <v>31342</v>
      </c>
      <c r="W80" s="46">
        <v>32791</v>
      </c>
      <c r="X80" s="46">
        <v>55869</v>
      </c>
      <c r="Y80" s="46">
        <v>161290</v>
      </c>
      <c r="Z80" s="46">
        <v>158331</v>
      </c>
      <c r="AA80" s="46">
        <v>116753</v>
      </c>
      <c r="AB80" s="46">
        <v>87788</v>
      </c>
      <c r="AC80" s="46">
        <v>78104</v>
      </c>
      <c r="AD80" s="46">
        <v>68624</v>
      </c>
      <c r="AE80" s="46">
        <v>58071</v>
      </c>
      <c r="AF80" s="46">
        <v>43286</v>
      </c>
      <c r="AG80" s="46">
        <v>38038</v>
      </c>
      <c r="AH80" s="46">
        <v>31284</v>
      </c>
      <c r="AI80" s="46">
        <v>20295</v>
      </c>
      <c r="AJ80" s="46">
        <v>21279</v>
      </c>
      <c r="AK80" s="46">
        <v>1044113</v>
      </c>
      <c r="AL80" s="55">
        <v>38361</v>
      </c>
      <c r="AM80" s="46">
        <v>32679</v>
      </c>
      <c r="AN80" s="46">
        <v>29837</v>
      </c>
      <c r="AO80" s="46">
        <v>58255</v>
      </c>
      <c r="AP80" s="46">
        <v>143507</v>
      </c>
      <c r="AQ80" s="46">
        <v>152033</v>
      </c>
      <c r="AR80" s="46">
        <v>143507</v>
      </c>
      <c r="AS80" s="46">
        <v>130719</v>
      </c>
      <c r="AT80" s="46">
        <v>127877</v>
      </c>
      <c r="AU80" s="46">
        <v>115089</v>
      </c>
      <c r="AV80" s="46">
        <v>86672</v>
      </c>
      <c r="AW80" s="46">
        <v>61096</v>
      </c>
      <c r="AX80" s="46">
        <v>45467</v>
      </c>
      <c r="AY80" s="46">
        <v>35520</v>
      </c>
      <c r="AZ80" s="46">
        <v>28416</v>
      </c>
      <c r="BA80" s="46">
        <v>48328</v>
      </c>
      <c r="BB80" s="46">
        <v>1277363</v>
      </c>
      <c r="BC80" s="55">
        <v>5293.1769999999997</v>
      </c>
      <c r="BD80" s="46">
        <v>5516.7979999999998</v>
      </c>
      <c r="BE80" s="46">
        <v>5618.7039999999997</v>
      </c>
      <c r="BF80" s="46">
        <v>5882.076</v>
      </c>
      <c r="BG80" s="46">
        <v>6070.2759999999998</v>
      </c>
      <c r="BH80" s="46">
        <v>6477.8890000000001</v>
      </c>
      <c r="BI80" s="46">
        <v>7276.8370000000004</v>
      </c>
      <c r="BJ80" s="46">
        <v>8036.0739999999996</v>
      </c>
      <c r="BK80" s="46">
        <v>9625.9310000000005</v>
      </c>
      <c r="BL80" s="46">
        <v>9359.1679999999997</v>
      </c>
      <c r="BM80" s="46">
        <v>8175.11</v>
      </c>
      <c r="BN80" s="46">
        <v>7604.835</v>
      </c>
      <c r="BO80" s="46">
        <v>8064.8450000000003</v>
      </c>
      <c r="BP80" s="46">
        <v>9340.0820000000003</v>
      </c>
      <c r="BQ80" s="46">
        <v>8360.3649999999998</v>
      </c>
      <c r="BR80" s="46">
        <v>16782.282999999999</v>
      </c>
      <c r="BS80" s="46">
        <v>127484.45000000001</v>
      </c>
      <c r="BT80" s="55">
        <v>2717.817</v>
      </c>
      <c r="BU80" s="46">
        <v>2832.2649999999999</v>
      </c>
      <c r="BV80" s="46">
        <v>2884.2489999999998</v>
      </c>
      <c r="BW80" s="46">
        <v>3018.0509999999999</v>
      </c>
      <c r="BX80" s="46">
        <v>3112.3539999999998</v>
      </c>
      <c r="BY80" s="46">
        <v>3318.259</v>
      </c>
      <c r="BZ80" s="46">
        <v>3724.75</v>
      </c>
      <c r="CA80" s="46">
        <v>4095.431</v>
      </c>
      <c r="CB80" s="46">
        <v>4901.8990000000003</v>
      </c>
      <c r="CC80" s="46">
        <v>4741.4610000000002</v>
      </c>
      <c r="CD80" s="46">
        <v>4123.5259999999998</v>
      </c>
      <c r="CE80" s="46">
        <v>3821.8240000000001</v>
      </c>
      <c r="CF80" s="46">
        <v>4006.422</v>
      </c>
      <c r="CG80" s="46">
        <v>4528.87</v>
      </c>
      <c r="CH80" s="46">
        <v>3908.9940000000001</v>
      </c>
      <c r="CI80" s="46">
        <v>6520.1039999999994</v>
      </c>
      <c r="CJ80" s="46">
        <v>62256.275999999998</v>
      </c>
      <c r="CK80" s="55">
        <v>2575.3029999999999</v>
      </c>
      <c r="CL80" s="46">
        <v>2684.4760000000001</v>
      </c>
      <c r="CM80" s="46">
        <v>2734.3939999999998</v>
      </c>
      <c r="CN80" s="46">
        <v>2863.9630000000002</v>
      </c>
      <c r="CO80" s="46">
        <v>2957.857</v>
      </c>
      <c r="CP80" s="46">
        <v>3159.5619999999999</v>
      </c>
      <c r="CQ80" s="46">
        <v>3552.0140000000001</v>
      </c>
      <c r="CR80" s="46">
        <v>3940.5650000000001</v>
      </c>
      <c r="CS80" s="46">
        <v>4723.9390000000003</v>
      </c>
      <c r="CT80" s="46">
        <v>4617.625</v>
      </c>
      <c r="CU80" s="46">
        <v>4051.5149999999999</v>
      </c>
      <c r="CV80" s="46">
        <v>3782.9540000000002</v>
      </c>
      <c r="CW80" s="46">
        <v>4058.3739999999998</v>
      </c>
      <c r="CX80" s="46">
        <v>4811.1840000000002</v>
      </c>
      <c r="CY80" s="46">
        <v>4451.3829999999998</v>
      </c>
      <c r="CZ80" s="46">
        <v>10263.067000000001</v>
      </c>
      <c r="DA80" s="46">
        <v>65228.175000000003</v>
      </c>
      <c r="DB80" t="e">
        <f>COUNTIF(#REF!,'Migrant stock by age'!A80)</f>
        <v>#REF!</v>
      </c>
    </row>
    <row r="81" spans="1:106" hidden="1">
      <c r="A81" s="49" t="s">
        <v>127</v>
      </c>
      <c r="B81" s="145"/>
      <c r="C81" s="141"/>
      <c r="D81" s="55">
        <v>461</v>
      </c>
      <c r="E81" s="46">
        <v>555</v>
      </c>
      <c r="F81" s="46">
        <v>553</v>
      </c>
      <c r="G81" s="46">
        <v>671</v>
      </c>
      <c r="H81" s="46">
        <v>1296</v>
      </c>
      <c r="I81" s="46">
        <v>1934</v>
      </c>
      <c r="J81" s="46">
        <v>1928</v>
      </c>
      <c r="K81" s="46">
        <v>2244</v>
      </c>
      <c r="L81" s="46">
        <v>2289</v>
      </c>
      <c r="M81" s="46">
        <v>2133</v>
      </c>
      <c r="N81" s="46">
        <v>1619</v>
      </c>
      <c r="O81" s="46">
        <v>1085</v>
      </c>
      <c r="P81" s="46">
        <v>667</v>
      </c>
      <c r="Q81" s="46">
        <v>351</v>
      </c>
      <c r="R81" s="46">
        <v>202</v>
      </c>
      <c r="S81" s="46">
        <v>216</v>
      </c>
      <c r="T81" s="46">
        <v>18204</v>
      </c>
      <c r="U81" s="55">
        <v>260</v>
      </c>
      <c r="V81" s="46">
        <v>315</v>
      </c>
      <c r="W81" s="46">
        <v>324</v>
      </c>
      <c r="X81" s="46">
        <v>415</v>
      </c>
      <c r="Y81" s="46">
        <v>871</v>
      </c>
      <c r="Z81" s="46">
        <v>1408</v>
      </c>
      <c r="AA81" s="46">
        <v>1493</v>
      </c>
      <c r="AB81" s="46">
        <v>1800</v>
      </c>
      <c r="AC81" s="46">
        <v>1852</v>
      </c>
      <c r="AD81" s="46">
        <v>1697</v>
      </c>
      <c r="AE81" s="46">
        <v>1234</v>
      </c>
      <c r="AF81" s="46">
        <v>767</v>
      </c>
      <c r="AG81" s="46">
        <v>440</v>
      </c>
      <c r="AH81" s="46">
        <v>204</v>
      </c>
      <c r="AI81" s="46">
        <v>107</v>
      </c>
      <c r="AJ81" s="46">
        <v>97</v>
      </c>
      <c r="AK81" s="46">
        <v>13284</v>
      </c>
      <c r="AL81" s="55">
        <v>201</v>
      </c>
      <c r="AM81" s="46">
        <v>240</v>
      </c>
      <c r="AN81" s="46">
        <v>229</v>
      </c>
      <c r="AO81" s="46">
        <v>256</v>
      </c>
      <c r="AP81" s="46">
        <v>425</v>
      </c>
      <c r="AQ81" s="46">
        <v>526</v>
      </c>
      <c r="AR81" s="46">
        <v>435</v>
      </c>
      <c r="AS81" s="46">
        <v>444</v>
      </c>
      <c r="AT81" s="46">
        <v>437</v>
      </c>
      <c r="AU81" s="46">
        <v>436</v>
      </c>
      <c r="AV81" s="46">
        <v>385</v>
      </c>
      <c r="AW81" s="46">
        <v>318</v>
      </c>
      <c r="AX81" s="46">
        <v>227</v>
      </c>
      <c r="AY81" s="46">
        <v>147</v>
      </c>
      <c r="AZ81" s="46">
        <v>95</v>
      </c>
      <c r="BA81" s="46">
        <v>119</v>
      </c>
      <c r="BB81" s="46">
        <v>4920</v>
      </c>
      <c r="BC81" s="55">
        <v>365.80599999999998</v>
      </c>
      <c r="BD81" s="46">
        <v>311.54199999999997</v>
      </c>
      <c r="BE81" s="46">
        <v>235.12299999999999</v>
      </c>
      <c r="BF81" s="46">
        <v>216.84200000000001</v>
      </c>
      <c r="BG81" s="46">
        <v>250.11799999999999</v>
      </c>
      <c r="BH81" s="46">
        <v>300.98599999999999</v>
      </c>
      <c r="BI81" s="46">
        <v>279.09699999999998</v>
      </c>
      <c r="BJ81" s="46">
        <v>232.77099999999999</v>
      </c>
      <c r="BK81" s="46">
        <v>211.48400000000001</v>
      </c>
      <c r="BL81" s="46">
        <v>184.00800000000001</v>
      </c>
      <c r="BM81" s="46">
        <v>161.648</v>
      </c>
      <c r="BN81" s="46">
        <v>123.238</v>
      </c>
      <c r="BO81" s="46">
        <v>79.007000000000005</v>
      </c>
      <c r="BP81" s="46">
        <v>48.603000000000002</v>
      </c>
      <c r="BQ81" s="46">
        <v>33.363999999999997</v>
      </c>
      <c r="BR81" s="46">
        <v>42.010000000000005</v>
      </c>
      <c r="BS81" s="46">
        <v>3075.6469999999999</v>
      </c>
      <c r="BT81" s="55">
        <v>185.30799999999999</v>
      </c>
      <c r="BU81" s="46">
        <v>157.59399999999999</v>
      </c>
      <c r="BV81" s="46">
        <v>118.824</v>
      </c>
      <c r="BW81" s="46">
        <v>109.58</v>
      </c>
      <c r="BX81" s="46">
        <v>126.712</v>
      </c>
      <c r="BY81" s="46">
        <v>151.422</v>
      </c>
      <c r="BZ81" s="46">
        <v>141.34200000000001</v>
      </c>
      <c r="CA81" s="46">
        <v>117.014</v>
      </c>
      <c r="CB81" s="46">
        <v>104.696</v>
      </c>
      <c r="CC81" s="46">
        <v>89.718000000000004</v>
      </c>
      <c r="CD81" s="46">
        <v>76.284999999999997</v>
      </c>
      <c r="CE81" s="46">
        <v>55.939</v>
      </c>
      <c r="CF81" s="46">
        <v>35.262999999999998</v>
      </c>
      <c r="CG81" s="46">
        <v>21.497</v>
      </c>
      <c r="CH81" s="46">
        <v>14.259</v>
      </c>
      <c r="CI81" s="46">
        <v>15.991000000000001</v>
      </c>
      <c r="CJ81" s="46">
        <v>1521.4440000000002</v>
      </c>
      <c r="CK81" s="55">
        <v>180.49799999999999</v>
      </c>
      <c r="CL81" s="46">
        <v>153.947</v>
      </c>
      <c r="CM81" s="46">
        <v>116.298</v>
      </c>
      <c r="CN81" s="46">
        <v>107.264</v>
      </c>
      <c r="CO81" s="46">
        <v>123.40600000000001</v>
      </c>
      <c r="CP81" s="46">
        <v>149.56399999999999</v>
      </c>
      <c r="CQ81" s="46">
        <v>137.756</v>
      </c>
      <c r="CR81" s="46">
        <v>115.758</v>
      </c>
      <c r="CS81" s="46">
        <v>106.78700000000001</v>
      </c>
      <c r="CT81" s="46">
        <v>94.29</v>
      </c>
      <c r="CU81" s="46">
        <v>85.361999999999995</v>
      </c>
      <c r="CV81" s="46">
        <v>67.298000000000002</v>
      </c>
      <c r="CW81" s="46">
        <v>43.743000000000002</v>
      </c>
      <c r="CX81" s="46">
        <v>27.105</v>
      </c>
      <c r="CY81" s="46">
        <v>19.103999999999999</v>
      </c>
      <c r="CZ81" s="46">
        <v>26.018999999999998</v>
      </c>
      <c r="DA81" s="46">
        <v>1554.1990000000001</v>
      </c>
      <c r="DB81" t="e">
        <f>COUNTIF(#REF!,'Migrant stock by age'!A81)</f>
        <v>#REF!</v>
      </c>
    </row>
    <row r="82" spans="1:106" hidden="1">
      <c r="A82" s="49" t="s">
        <v>128</v>
      </c>
      <c r="B82" s="145"/>
      <c r="C82" s="141"/>
      <c r="D82" s="55">
        <v>17579</v>
      </c>
      <c r="E82" s="46">
        <v>16566</v>
      </c>
      <c r="F82" s="46">
        <v>14308</v>
      </c>
      <c r="G82" s="46">
        <v>25776</v>
      </c>
      <c r="H82" s="46">
        <v>122723</v>
      </c>
      <c r="I82" s="46">
        <v>194231</v>
      </c>
      <c r="J82" s="46">
        <v>174244</v>
      </c>
      <c r="K82" s="46">
        <v>141344</v>
      </c>
      <c r="L82" s="46">
        <v>118344</v>
      </c>
      <c r="M82" s="46">
        <v>102972</v>
      </c>
      <c r="N82" s="46">
        <v>88408</v>
      </c>
      <c r="O82" s="46">
        <v>65342</v>
      </c>
      <c r="P82" s="46">
        <v>38927</v>
      </c>
      <c r="Q82" s="46">
        <v>17491</v>
      </c>
      <c r="R82" s="46">
        <v>7165</v>
      </c>
      <c r="S82" s="46">
        <v>6445</v>
      </c>
      <c r="T82" s="46">
        <v>1151865</v>
      </c>
      <c r="U82" s="55">
        <v>9069</v>
      </c>
      <c r="V82" s="46">
        <v>8396</v>
      </c>
      <c r="W82" s="46">
        <v>7324</v>
      </c>
      <c r="X82" s="46">
        <v>10366</v>
      </c>
      <c r="Y82" s="46">
        <v>63734</v>
      </c>
      <c r="Z82" s="46">
        <v>114288</v>
      </c>
      <c r="AA82" s="46">
        <v>107871</v>
      </c>
      <c r="AB82" s="46">
        <v>86809</v>
      </c>
      <c r="AC82" s="46">
        <v>66496</v>
      </c>
      <c r="AD82" s="46">
        <v>55457</v>
      </c>
      <c r="AE82" s="46">
        <v>46764</v>
      </c>
      <c r="AF82" s="46">
        <v>33446</v>
      </c>
      <c r="AG82" s="46">
        <v>20935</v>
      </c>
      <c r="AH82" s="46">
        <v>9226</v>
      </c>
      <c r="AI82" s="46">
        <v>3461</v>
      </c>
      <c r="AJ82" s="46">
        <v>2684</v>
      </c>
      <c r="AK82" s="46">
        <v>646326</v>
      </c>
      <c r="AL82" s="55">
        <v>8510</v>
      </c>
      <c r="AM82" s="46">
        <v>8170</v>
      </c>
      <c r="AN82" s="46">
        <v>6984</v>
      </c>
      <c r="AO82" s="46">
        <v>15410</v>
      </c>
      <c r="AP82" s="46">
        <v>58989</v>
      </c>
      <c r="AQ82" s="46">
        <v>79943</v>
      </c>
      <c r="AR82" s="46">
        <v>66373</v>
      </c>
      <c r="AS82" s="46">
        <v>54535</v>
      </c>
      <c r="AT82" s="46">
        <v>51848</v>
      </c>
      <c r="AU82" s="46">
        <v>47515</v>
      </c>
      <c r="AV82" s="46">
        <v>41644</v>
      </c>
      <c r="AW82" s="46">
        <v>31896</v>
      </c>
      <c r="AX82" s="46">
        <v>17992</v>
      </c>
      <c r="AY82" s="46">
        <v>8265</v>
      </c>
      <c r="AZ82" s="46">
        <v>3704</v>
      </c>
      <c r="BA82" s="46">
        <v>3761</v>
      </c>
      <c r="BB82" s="46">
        <v>505539</v>
      </c>
      <c r="BC82" s="55">
        <v>2229.7629999999999</v>
      </c>
      <c r="BD82" s="46">
        <v>2258.5970000000002</v>
      </c>
      <c r="BE82" s="46">
        <v>2380.665</v>
      </c>
      <c r="BF82" s="46">
        <v>2910.598</v>
      </c>
      <c r="BG82" s="46">
        <v>3520.1120000000001</v>
      </c>
      <c r="BH82" s="46">
        <v>3348.0039999999999</v>
      </c>
      <c r="BI82" s="46">
        <v>3582.6019999999999</v>
      </c>
      <c r="BJ82" s="46">
        <v>3796.748</v>
      </c>
      <c r="BK82" s="46">
        <v>4084.4160000000002</v>
      </c>
      <c r="BL82" s="46">
        <v>4355.09</v>
      </c>
      <c r="BM82" s="46">
        <v>4215.3540000000003</v>
      </c>
      <c r="BN82" s="46">
        <v>4035.9940000000001</v>
      </c>
      <c r="BO82" s="46">
        <v>3170.5390000000002</v>
      </c>
      <c r="BP82" s="46">
        <v>2335.3449999999998</v>
      </c>
      <c r="BQ82" s="46">
        <v>1816.577</v>
      </c>
      <c r="BR82" s="46">
        <v>2941.8080000000004</v>
      </c>
      <c r="BS82" s="46">
        <v>50982.211999999992</v>
      </c>
      <c r="BT82" s="55">
        <v>1155.6089999999999</v>
      </c>
      <c r="BU82" s="46">
        <v>1163.8710000000001</v>
      </c>
      <c r="BV82" s="46">
        <v>1240.597</v>
      </c>
      <c r="BW82" s="46">
        <v>1520.6510000000001</v>
      </c>
      <c r="BX82" s="46">
        <v>1858.489</v>
      </c>
      <c r="BY82" s="46">
        <v>1775.5</v>
      </c>
      <c r="BZ82" s="46">
        <v>1865.6880000000001</v>
      </c>
      <c r="CA82" s="46">
        <v>1947.258</v>
      </c>
      <c r="CB82" s="46">
        <v>2091.7979999999998</v>
      </c>
      <c r="CC82" s="46">
        <v>2213.8290000000002</v>
      </c>
      <c r="CD82" s="46">
        <v>2111.9839999999999</v>
      </c>
      <c r="CE82" s="46">
        <v>1995.4939999999999</v>
      </c>
      <c r="CF82" s="46">
        <v>1536.819</v>
      </c>
      <c r="CG82" s="46">
        <v>1123.2550000000001</v>
      </c>
      <c r="CH82" s="46">
        <v>832.70500000000004</v>
      </c>
      <c r="CI82" s="46">
        <v>1076.8199999999997</v>
      </c>
      <c r="CJ82" s="46">
        <v>25510.367000000002</v>
      </c>
      <c r="CK82" s="55">
        <v>1074.146</v>
      </c>
      <c r="CL82" s="46">
        <v>1094.721</v>
      </c>
      <c r="CM82" s="46">
        <v>1140.06</v>
      </c>
      <c r="CN82" s="46">
        <v>1389.9369999999999</v>
      </c>
      <c r="CO82" s="46">
        <v>1661.6079999999999</v>
      </c>
      <c r="CP82" s="46">
        <v>1572.4860000000001</v>
      </c>
      <c r="CQ82" s="46">
        <v>1716.902</v>
      </c>
      <c r="CR82" s="46">
        <v>1849.482</v>
      </c>
      <c r="CS82" s="46">
        <v>1992.6089999999999</v>
      </c>
      <c r="CT82" s="46">
        <v>2141.2550000000001</v>
      </c>
      <c r="CU82" s="46">
        <v>2103.3690000000001</v>
      </c>
      <c r="CV82" s="46">
        <v>2040.5039999999999</v>
      </c>
      <c r="CW82" s="46">
        <v>1633.7260000000001</v>
      </c>
      <c r="CX82" s="46">
        <v>1212.097</v>
      </c>
      <c r="CY82" s="46">
        <v>983.88400000000001</v>
      </c>
      <c r="CZ82" s="46">
        <v>1865.067</v>
      </c>
      <c r="DA82" s="46">
        <v>25471.852999999999</v>
      </c>
      <c r="DB82" t="e">
        <f>COUNTIF(#REF!,'Migrant stock by age'!A82)</f>
        <v>#REF!</v>
      </c>
    </row>
    <row r="83" spans="1:106" hidden="1">
      <c r="A83" s="48" t="s">
        <v>110</v>
      </c>
      <c r="B83" s="144"/>
      <c r="C83" s="141"/>
      <c r="D83" s="54">
        <v>321248</v>
      </c>
      <c r="E83" s="45">
        <v>365242</v>
      </c>
      <c r="F83" s="45">
        <v>452609</v>
      </c>
      <c r="G83" s="45">
        <v>653965</v>
      </c>
      <c r="H83" s="45">
        <v>973426</v>
      </c>
      <c r="I83" s="45">
        <v>1300044</v>
      </c>
      <c r="J83" s="45">
        <v>1454406</v>
      </c>
      <c r="K83" s="45">
        <v>1454341</v>
      </c>
      <c r="L83" s="45">
        <v>1343095</v>
      </c>
      <c r="M83" s="45">
        <v>1193315</v>
      </c>
      <c r="N83" s="45">
        <v>1033971</v>
      </c>
      <c r="O83" s="45">
        <v>904735</v>
      </c>
      <c r="P83" s="45">
        <v>637883</v>
      </c>
      <c r="Q83" s="45">
        <v>478924</v>
      </c>
      <c r="R83" s="45">
        <v>366375</v>
      </c>
      <c r="S83" s="45">
        <v>648823</v>
      </c>
      <c r="T83" s="45">
        <v>13582402</v>
      </c>
      <c r="U83" s="54">
        <v>155401</v>
      </c>
      <c r="V83" s="45">
        <v>180151</v>
      </c>
      <c r="W83" s="45">
        <v>233109</v>
      </c>
      <c r="X83" s="45">
        <v>339291</v>
      </c>
      <c r="Y83" s="45">
        <v>500242</v>
      </c>
      <c r="Z83" s="45">
        <v>656969</v>
      </c>
      <c r="AA83" s="45">
        <v>739940</v>
      </c>
      <c r="AB83" s="45">
        <v>763533</v>
      </c>
      <c r="AC83" s="45">
        <v>703346</v>
      </c>
      <c r="AD83" s="45">
        <v>626563</v>
      </c>
      <c r="AE83" s="45">
        <v>539497</v>
      </c>
      <c r="AF83" s="45">
        <v>467893</v>
      </c>
      <c r="AG83" s="45">
        <v>320900</v>
      </c>
      <c r="AH83" s="45">
        <v>242295</v>
      </c>
      <c r="AI83" s="45">
        <v>179669</v>
      </c>
      <c r="AJ83" s="45">
        <v>317328</v>
      </c>
      <c r="AK83" s="45">
        <v>6966127</v>
      </c>
      <c r="AL83" s="54">
        <v>165847</v>
      </c>
      <c r="AM83" s="45">
        <v>185091</v>
      </c>
      <c r="AN83" s="45">
        <v>219500</v>
      </c>
      <c r="AO83" s="45">
        <v>314674</v>
      </c>
      <c r="AP83" s="45">
        <v>473184</v>
      </c>
      <c r="AQ83" s="45">
        <v>643075</v>
      </c>
      <c r="AR83" s="45">
        <v>714466</v>
      </c>
      <c r="AS83" s="45">
        <v>690808</v>
      </c>
      <c r="AT83" s="45">
        <v>639749</v>
      </c>
      <c r="AU83" s="45">
        <v>566752</v>
      </c>
      <c r="AV83" s="45">
        <v>494474</v>
      </c>
      <c r="AW83" s="45">
        <v>436842</v>
      </c>
      <c r="AX83" s="45">
        <v>316983</v>
      </c>
      <c r="AY83" s="45">
        <v>236629</v>
      </c>
      <c r="AZ83" s="45">
        <v>186706</v>
      </c>
      <c r="BA83" s="45">
        <v>331495</v>
      </c>
      <c r="BB83" s="45">
        <v>6616275</v>
      </c>
      <c r="BC83" s="54">
        <v>176462.55500000005</v>
      </c>
      <c r="BD83" s="45">
        <v>180409.51</v>
      </c>
      <c r="BE83" s="45">
        <v>179397.88300000003</v>
      </c>
      <c r="BF83" s="45">
        <v>174607.85899999997</v>
      </c>
      <c r="BG83" s="45">
        <v>168181.74899999998</v>
      </c>
      <c r="BH83" s="45">
        <v>161944.82499999998</v>
      </c>
      <c r="BI83" s="45">
        <v>151921.54399999999</v>
      </c>
      <c r="BJ83" s="45">
        <v>133805.24899999998</v>
      </c>
      <c r="BK83" s="45">
        <v>115163.86799999999</v>
      </c>
      <c r="BL83" s="45">
        <v>100640.57399999999</v>
      </c>
      <c r="BM83" s="45">
        <v>87697.373000000007</v>
      </c>
      <c r="BN83" s="45">
        <v>73388.710999999996</v>
      </c>
      <c r="BO83" s="45">
        <v>58715.086000000003</v>
      </c>
      <c r="BP83" s="45">
        <v>42235.305000000008</v>
      </c>
      <c r="BQ83" s="45">
        <v>28445.389000000006</v>
      </c>
      <c r="BR83" s="45">
        <v>35967.076999999997</v>
      </c>
      <c r="BS83" s="45">
        <v>1868984.557</v>
      </c>
      <c r="BT83" s="54">
        <v>92216.944999999992</v>
      </c>
      <c r="BU83" s="45">
        <v>94290.197000000029</v>
      </c>
      <c r="BV83" s="45">
        <v>93987.619000000006</v>
      </c>
      <c r="BW83" s="45">
        <v>91496.146999999983</v>
      </c>
      <c r="BX83" s="45">
        <v>87686.763999999981</v>
      </c>
      <c r="BY83" s="45">
        <v>83466.806000000011</v>
      </c>
      <c r="BZ83" s="45">
        <v>77615.759999999995</v>
      </c>
      <c r="CA83" s="45">
        <v>68215.804999999993</v>
      </c>
      <c r="CB83" s="45">
        <v>58920.490000000005</v>
      </c>
      <c r="CC83" s="45">
        <v>51531.897999999994</v>
      </c>
      <c r="CD83" s="45">
        <v>44688.432000000001</v>
      </c>
      <c r="CE83" s="45">
        <v>37176.117000000006</v>
      </c>
      <c r="CF83" s="45">
        <v>29544.589999999997</v>
      </c>
      <c r="CG83" s="45">
        <v>20848.049000000003</v>
      </c>
      <c r="CH83" s="45">
        <v>13739.339999999998</v>
      </c>
      <c r="CI83" s="45">
        <v>16831.083999999999</v>
      </c>
      <c r="CJ83" s="45">
        <v>962256.04299999995</v>
      </c>
      <c r="CK83" s="54">
        <v>84245.444000000018</v>
      </c>
      <c r="CL83" s="45">
        <v>86119.204000000012</v>
      </c>
      <c r="CM83" s="45">
        <v>85410.112999999983</v>
      </c>
      <c r="CN83" s="45">
        <v>83111.534999999989</v>
      </c>
      <c r="CO83" s="45">
        <v>80494.966</v>
      </c>
      <c r="CP83" s="45">
        <v>78478.253999999972</v>
      </c>
      <c r="CQ83" s="45">
        <v>74306.129000000001</v>
      </c>
      <c r="CR83" s="45">
        <v>65589.698999999993</v>
      </c>
      <c r="CS83" s="45">
        <v>56243.401999999995</v>
      </c>
      <c r="CT83" s="45">
        <v>49108.58</v>
      </c>
      <c r="CU83" s="45">
        <v>43008.881999999991</v>
      </c>
      <c r="CV83" s="45">
        <v>36212.576999999997</v>
      </c>
      <c r="CW83" s="45">
        <v>29170.502999999997</v>
      </c>
      <c r="CX83" s="45">
        <v>21387.255999999994</v>
      </c>
      <c r="CY83" s="45">
        <v>14706.007</v>
      </c>
      <c r="CZ83" s="45">
        <v>19135.929999999997</v>
      </c>
      <c r="DA83" s="45">
        <v>906728.48099999991</v>
      </c>
      <c r="DB83" t="e">
        <f>COUNTIF(#REF!,'Migrant stock by age'!A83)</f>
        <v>#REF!</v>
      </c>
    </row>
    <row r="84" spans="1:106" hidden="1">
      <c r="A84" s="49" t="s">
        <v>111</v>
      </c>
      <c r="B84" s="145"/>
      <c r="C84" s="141"/>
      <c r="D84" s="55">
        <v>16828</v>
      </c>
      <c r="E84" s="46">
        <v>16135</v>
      </c>
      <c r="F84" s="46">
        <v>14548</v>
      </c>
      <c r="G84" s="46">
        <v>10725</v>
      </c>
      <c r="H84" s="46">
        <v>10150</v>
      </c>
      <c r="I84" s="46">
        <v>10887</v>
      </c>
      <c r="J84" s="46">
        <v>10982</v>
      </c>
      <c r="K84" s="46">
        <v>10333</v>
      </c>
      <c r="L84" s="46">
        <v>9287</v>
      </c>
      <c r="M84" s="46">
        <v>7949</v>
      </c>
      <c r="N84" s="46">
        <v>6305</v>
      </c>
      <c r="O84" s="46">
        <v>4703</v>
      </c>
      <c r="P84" s="46">
        <v>3009</v>
      </c>
      <c r="Q84" s="46">
        <v>970</v>
      </c>
      <c r="R84" s="46">
        <v>383</v>
      </c>
      <c r="S84" s="46">
        <v>418</v>
      </c>
      <c r="T84" s="46">
        <v>133612</v>
      </c>
      <c r="U84" s="55">
        <v>8511</v>
      </c>
      <c r="V84" s="46">
        <v>7858</v>
      </c>
      <c r="W84" s="46">
        <v>6800</v>
      </c>
      <c r="X84" s="46">
        <v>4921</v>
      </c>
      <c r="Y84" s="46">
        <v>4706</v>
      </c>
      <c r="Z84" s="46">
        <v>5195</v>
      </c>
      <c r="AA84" s="46">
        <v>5485</v>
      </c>
      <c r="AB84" s="46">
        <v>5359</v>
      </c>
      <c r="AC84" s="46">
        <v>4955</v>
      </c>
      <c r="AD84" s="46">
        <v>4310</v>
      </c>
      <c r="AE84" s="46">
        <v>3424</v>
      </c>
      <c r="AF84" s="46">
        <v>2560</v>
      </c>
      <c r="AG84" s="46">
        <v>1697</v>
      </c>
      <c r="AH84" s="46">
        <v>528</v>
      </c>
      <c r="AI84" s="46">
        <v>209</v>
      </c>
      <c r="AJ84" s="46">
        <v>220</v>
      </c>
      <c r="AK84" s="46">
        <v>66738</v>
      </c>
      <c r="AL84" s="55">
        <v>8317</v>
      </c>
      <c r="AM84" s="46">
        <v>8277</v>
      </c>
      <c r="AN84" s="46">
        <v>7748</v>
      </c>
      <c r="AO84" s="46">
        <v>5804</v>
      </c>
      <c r="AP84" s="46">
        <v>5444</v>
      </c>
      <c r="AQ84" s="46">
        <v>5692</v>
      </c>
      <c r="AR84" s="46">
        <v>5497</v>
      </c>
      <c r="AS84" s="46">
        <v>4974</v>
      </c>
      <c r="AT84" s="46">
        <v>4332</v>
      </c>
      <c r="AU84" s="46">
        <v>3639</v>
      </c>
      <c r="AV84" s="46">
        <v>2881</v>
      </c>
      <c r="AW84" s="46">
        <v>2143</v>
      </c>
      <c r="AX84" s="46">
        <v>1312</v>
      </c>
      <c r="AY84" s="46">
        <v>442</v>
      </c>
      <c r="AZ84" s="46">
        <v>174</v>
      </c>
      <c r="BA84" s="46">
        <v>198</v>
      </c>
      <c r="BB84" s="46">
        <v>66874</v>
      </c>
      <c r="BC84" s="55">
        <v>5271.2629999999999</v>
      </c>
      <c r="BD84" s="46">
        <v>5223.8540000000003</v>
      </c>
      <c r="BE84" s="46">
        <v>4869.71</v>
      </c>
      <c r="BF84" s="46">
        <v>4211.4470000000001</v>
      </c>
      <c r="BG84" s="46">
        <v>3401.25</v>
      </c>
      <c r="BH84" s="46">
        <v>2699.2469999999998</v>
      </c>
      <c r="BI84" s="46">
        <v>2251.3510000000001</v>
      </c>
      <c r="BJ84" s="46">
        <v>1869.895</v>
      </c>
      <c r="BK84" s="46">
        <v>1479.771</v>
      </c>
      <c r="BL84" s="46">
        <v>1160.6579999999999</v>
      </c>
      <c r="BM84" s="46">
        <v>915.255</v>
      </c>
      <c r="BN84" s="46">
        <v>714.45</v>
      </c>
      <c r="BO84" s="46">
        <v>545.06700000000001</v>
      </c>
      <c r="BP84" s="46">
        <v>411.327</v>
      </c>
      <c r="BQ84" s="46">
        <v>267.35700000000003</v>
      </c>
      <c r="BR84" s="46">
        <v>238.17899999999997</v>
      </c>
      <c r="BS84" s="46">
        <v>35530.080999999998</v>
      </c>
      <c r="BT84" s="55">
        <v>2708.7350000000001</v>
      </c>
      <c r="BU84" s="46">
        <v>2675.7269999999999</v>
      </c>
      <c r="BV84" s="46">
        <v>2499.3229999999999</v>
      </c>
      <c r="BW84" s="46">
        <v>2170.7640000000001</v>
      </c>
      <c r="BX84" s="46">
        <v>1758.6990000000001</v>
      </c>
      <c r="BY84" s="46">
        <v>1408.979</v>
      </c>
      <c r="BZ84" s="46">
        <v>1174.8510000000001</v>
      </c>
      <c r="CA84" s="46">
        <v>980.52499999999998</v>
      </c>
      <c r="CB84" s="46">
        <v>781.74900000000002</v>
      </c>
      <c r="CC84" s="46">
        <v>608.41399999999999</v>
      </c>
      <c r="CD84" s="46">
        <v>475.65199999999999</v>
      </c>
      <c r="CE84" s="46">
        <v>365.55599999999998</v>
      </c>
      <c r="CF84" s="46">
        <v>273.69499999999999</v>
      </c>
      <c r="CG84" s="46">
        <v>195.05799999999999</v>
      </c>
      <c r="CH84" s="46">
        <v>124.035</v>
      </c>
      <c r="CI84" s="46">
        <v>108.13000000000001</v>
      </c>
      <c r="CJ84" s="46">
        <v>18309.892</v>
      </c>
      <c r="CK84" s="55">
        <v>2562.5219999999999</v>
      </c>
      <c r="CL84" s="46">
        <v>2548.114</v>
      </c>
      <c r="CM84" s="46">
        <v>2370.377</v>
      </c>
      <c r="CN84" s="46">
        <v>2040.683</v>
      </c>
      <c r="CO84" s="46">
        <v>1642.5540000000001</v>
      </c>
      <c r="CP84" s="46">
        <v>1290.2819999999999</v>
      </c>
      <c r="CQ84" s="46">
        <v>1076.5119999999999</v>
      </c>
      <c r="CR84" s="46">
        <v>889.38499999999999</v>
      </c>
      <c r="CS84" s="46">
        <v>698.03700000000003</v>
      </c>
      <c r="CT84" s="46">
        <v>552.25199999999995</v>
      </c>
      <c r="CU84" s="46">
        <v>439.60700000000003</v>
      </c>
      <c r="CV84" s="46">
        <v>348.89299999999997</v>
      </c>
      <c r="CW84" s="46">
        <v>271.36599999999999</v>
      </c>
      <c r="CX84" s="46">
        <v>216.255</v>
      </c>
      <c r="CY84" s="46">
        <v>143.31100000000001</v>
      </c>
      <c r="CZ84" s="46">
        <v>130.041</v>
      </c>
      <c r="DA84" s="46">
        <v>17220.191000000006</v>
      </c>
      <c r="DB84" t="e">
        <f>COUNTIF(#REF!,'Migrant stock by age'!A84)</f>
        <v>#REF!</v>
      </c>
    </row>
    <row r="85" spans="1:106" hidden="1">
      <c r="A85" s="49" t="s">
        <v>112</v>
      </c>
      <c r="B85" s="145"/>
      <c r="C85" s="141"/>
      <c r="D85" s="55">
        <v>78637</v>
      </c>
      <c r="E85" s="46">
        <v>67152</v>
      </c>
      <c r="F85" s="46">
        <v>67535</v>
      </c>
      <c r="G85" s="46">
        <v>102718</v>
      </c>
      <c r="H85" s="46">
        <v>161471</v>
      </c>
      <c r="I85" s="46">
        <v>203148</v>
      </c>
      <c r="J85" s="46">
        <v>201603</v>
      </c>
      <c r="K85" s="46">
        <v>172969</v>
      </c>
      <c r="L85" s="46">
        <v>138249</v>
      </c>
      <c r="M85" s="46">
        <v>106410</v>
      </c>
      <c r="N85" s="46">
        <v>75241</v>
      </c>
      <c r="O85" s="46">
        <v>50502</v>
      </c>
      <c r="P85" s="46">
        <v>32855</v>
      </c>
      <c r="Q85" s="46">
        <v>20255</v>
      </c>
      <c r="R85" s="46">
        <v>12310</v>
      </c>
      <c r="S85" s="46">
        <v>9866</v>
      </c>
      <c r="T85" s="46">
        <v>1500921</v>
      </c>
      <c r="U85" s="55">
        <v>38978</v>
      </c>
      <c r="V85" s="46">
        <v>32356</v>
      </c>
      <c r="W85" s="46">
        <v>36587</v>
      </c>
      <c r="X85" s="46">
        <v>54610</v>
      </c>
      <c r="Y85" s="46">
        <v>79926</v>
      </c>
      <c r="Z85" s="46">
        <v>103092</v>
      </c>
      <c r="AA85" s="46">
        <v>106917</v>
      </c>
      <c r="AB85" s="46">
        <v>98752</v>
      </c>
      <c r="AC85" s="46">
        <v>74171</v>
      </c>
      <c r="AD85" s="46">
        <v>58741</v>
      </c>
      <c r="AE85" s="46">
        <v>40063</v>
      </c>
      <c r="AF85" s="46">
        <v>26891</v>
      </c>
      <c r="AG85" s="46">
        <v>17495</v>
      </c>
      <c r="AH85" s="46">
        <v>10786</v>
      </c>
      <c r="AI85" s="46">
        <v>6555</v>
      </c>
      <c r="AJ85" s="46">
        <v>5244</v>
      </c>
      <c r="AK85" s="46">
        <v>791164</v>
      </c>
      <c r="AL85" s="55">
        <v>39659</v>
      </c>
      <c r="AM85" s="46">
        <v>34796</v>
      </c>
      <c r="AN85" s="46">
        <v>30948</v>
      </c>
      <c r="AO85" s="46">
        <v>48108</v>
      </c>
      <c r="AP85" s="46">
        <v>81545</v>
      </c>
      <c r="AQ85" s="46">
        <v>100056</v>
      </c>
      <c r="AR85" s="46">
        <v>94686</v>
      </c>
      <c r="AS85" s="46">
        <v>74217</v>
      </c>
      <c r="AT85" s="46">
        <v>64078</v>
      </c>
      <c r="AU85" s="46">
        <v>47669</v>
      </c>
      <c r="AV85" s="46">
        <v>35178</v>
      </c>
      <c r="AW85" s="46">
        <v>23611</v>
      </c>
      <c r="AX85" s="46">
        <v>15360</v>
      </c>
      <c r="AY85" s="46">
        <v>9469</v>
      </c>
      <c r="AZ85" s="46">
        <v>5755</v>
      </c>
      <c r="BA85" s="46">
        <v>4622</v>
      </c>
      <c r="BB85" s="46">
        <v>709757</v>
      </c>
      <c r="BC85" s="55">
        <v>15166.772999999999</v>
      </c>
      <c r="BD85" s="46">
        <v>15407.915999999999</v>
      </c>
      <c r="BE85" s="46">
        <v>16142.073</v>
      </c>
      <c r="BF85" s="46">
        <v>16197.067999999999</v>
      </c>
      <c r="BG85" s="46">
        <v>15418.734</v>
      </c>
      <c r="BH85" s="46">
        <v>14630.45</v>
      </c>
      <c r="BI85" s="46">
        <v>13817.054</v>
      </c>
      <c r="BJ85" s="46">
        <v>12473.203</v>
      </c>
      <c r="BK85" s="46">
        <v>10491.911</v>
      </c>
      <c r="BL85" s="46">
        <v>9199.7630000000008</v>
      </c>
      <c r="BM85" s="46">
        <v>7910.1310000000003</v>
      </c>
      <c r="BN85" s="46">
        <v>5778.6260000000002</v>
      </c>
      <c r="BO85" s="46">
        <v>3640.8119999999999</v>
      </c>
      <c r="BP85" s="46">
        <v>2763.1060000000002</v>
      </c>
      <c r="BQ85" s="46">
        <v>2302.607</v>
      </c>
      <c r="BR85" s="46">
        <v>3329.5240000000003</v>
      </c>
      <c r="BS85" s="46">
        <v>164669.75099999999</v>
      </c>
      <c r="BT85" s="55">
        <v>7747.8119999999999</v>
      </c>
      <c r="BU85" s="46">
        <v>7867.8339999999998</v>
      </c>
      <c r="BV85" s="46">
        <v>8249.3970000000008</v>
      </c>
      <c r="BW85" s="46">
        <v>8282.6290000000008</v>
      </c>
      <c r="BX85" s="46">
        <v>7823.2129999999997</v>
      </c>
      <c r="BY85" s="46">
        <v>7276.2160000000003</v>
      </c>
      <c r="BZ85" s="46">
        <v>6786.6139999999996</v>
      </c>
      <c r="CA85" s="46">
        <v>6121.7550000000001</v>
      </c>
      <c r="CB85" s="46">
        <v>5217.76</v>
      </c>
      <c r="CC85" s="46">
        <v>4627.4870000000001</v>
      </c>
      <c r="CD85" s="46">
        <v>4007.1320000000001</v>
      </c>
      <c r="CE85" s="46">
        <v>2960.5149999999999</v>
      </c>
      <c r="CF85" s="46">
        <v>1880.827</v>
      </c>
      <c r="CG85" s="46">
        <v>1410.752</v>
      </c>
      <c r="CH85" s="46">
        <v>1154.174</v>
      </c>
      <c r="CI85" s="46">
        <v>1621.65</v>
      </c>
      <c r="CJ85" s="46">
        <v>83035.766999999993</v>
      </c>
      <c r="CK85" s="55">
        <v>7418.9650000000001</v>
      </c>
      <c r="CL85" s="46">
        <v>7540.0870000000004</v>
      </c>
      <c r="CM85" s="46">
        <v>7892.6809999999996</v>
      </c>
      <c r="CN85" s="46">
        <v>7914.4459999999999</v>
      </c>
      <c r="CO85" s="46">
        <v>7595.5240000000003</v>
      </c>
      <c r="CP85" s="46">
        <v>7354.2269999999999</v>
      </c>
      <c r="CQ85" s="46">
        <v>7030.4290000000001</v>
      </c>
      <c r="CR85" s="46">
        <v>6351.4369999999999</v>
      </c>
      <c r="CS85" s="46">
        <v>5274.1469999999999</v>
      </c>
      <c r="CT85" s="46">
        <v>4572.2740000000003</v>
      </c>
      <c r="CU85" s="46">
        <v>3903</v>
      </c>
      <c r="CV85" s="46">
        <v>2818.1149999999998</v>
      </c>
      <c r="CW85" s="46">
        <v>1759.989</v>
      </c>
      <c r="CX85" s="46">
        <v>1352.354</v>
      </c>
      <c r="CY85" s="46">
        <v>1148.432</v>
      </c>
      <c r="CZ85" s="46">
        <v>1707.867</v>
      </c>
      <c r="DA85" s="46">
        <v>81633.974000000002</v>
      </c>
      <c r="DB85" t="e">
        <f>COUNTIF(#REF!,'Migrant stock by age'!A85)</f>
        <v>#REF!</v>
      </c>
    </row>
    <row r="86" spans="1:106" hidden="1">
      <c r="A86" s="49" t="s">
        <v>113</v>
      </c>
      <c r="B86" s="145"/>
      <c r="C86" s="141"/>
      <c r="D86" s="55">
        <v>856</v>
      </c>
      <c r="E86" s="46">
        <v>1533</v>
      </c>
      <c r="F86" s="46">
        <v>1844</v>
      </c>
      <c r="G86" s="46">
        <v>2782</v>
      </c>
      <c r="H86" s="46">
        <v>4755</v>
      </c>
      <c r="I86" s="46">
        <v>6304</v>
      </c>
      <c r="J86" s="46">
        <v>7464</v>
      </c>
      <c r="K86" s="46">
        <v>6719</v>
      </c>
      <c r="L86" s="46">
        <v>5340</v>
      </c>
      <c r="M86" s="46">
        <v>4421</v>
      </c>
      <c r="N86" s="46">
        <v>3376</v>
      </c>
      <c r="O86" s="46">
        <v>2497</v>
      </c>
      <c r="P86" s="46">
        <v>1749</v>
      </c>
      <c r="Q86" s="46">
        <v>1148</v>
      </c>
      <c r="R86" s="46">
        <v>739</v>
      </c>
      <c r="S86" s="46">
        <v>769</v>
      </c>
      <c r="T86" s="46">
        <v>52296</v>
      </c>
      <c r="U86" s="55">
        <v>552</v>
      </c>
      <c r="V86" s="46">
        <v>1004</v>
      </c>
      <c r="W86" s="46">
        <v>1160</v>
      </c>
      <c r="X86" s="46">
        <v>2078</v>
      </c>
      <c r="Y86" s="46">
        <v>4425</v>
      </c>
      <c r="Z86" s="46">
        <v>5059</v>
      </c>
      <c r="AA86" s="46">
        <v>6616</v>
      </c>
      <c r="AB86" s="46">
        <v>5797</v>
      </c>
      <c r="AC86" s="46">
        <v>4503</v>
      </c>
      <c r="AD86" s="46">
        <v>3591</v>
      </c>
      <c r="AE86" s="46">
        <v>2666</v>
      </c>
      <c r="AF86" s="46">
        <v>1886</v>
      </c>
      <c r="AG86" s="46">
        <v>1213</v>
      </c>
      <c r="AH86" s="46">
        <v>834</v>
      </c>
      <c r="AI86" s="46">
        <v>518</v>
      </c>
      <c r="AJ86" s="46">
        <v>504</v>
      </c>
      <c r="AK86" s="46">
        <v>42406</v>
      </c>
      <c r="AL86" s="55">
        <v>304</v>
      </c>
      <c r="AM86" s="46">
        <v>529</v>
      </c>
      <c r="AN86" s="46">
        <v>684</v>
      </c>
      <c r="AO86" s="46">
        <v>704</v>
      </c>
      <c r="AP86" s="46">
        <v>330</v>
      </c>
      <c r="AQ86" s="46">
        <v>1245</v>
      </c>
      <c r="AR86" s="46">
        <v>848</v>
      </c>
      <c r="AS86" s="46">
        <v>922</v>
      </c>
      <c r="AT86" s="46">
        <v>837</v>
      </c>
      <c r="AU86" s="46">
        <v>830</v>
      </c>
      <c r="AV86" s="46">
        <v>710</v>
      </c>
      <c r="AW86" s="46">
        <v>611</v>
      </c>
      <c r="AX86" s="46">
        <v>536</v>
      </c>
      <c r="AY86" s="46">
        <v>314</v>
      </c>
      <c r="AZ86" s="46">
        <v>221</v>
      </c>
      <c r="BA86" s="46">
        <v>265</v>
      </c>
      <c r="BB86" s="46">
        <v>9890</v>
      </c>
      <c r="BC86" s="55">
        <v>69.69</v>
      </c>
      <c r="BD86" s="46">
        <v>72.516999999999996</v>
      </c>
      <c r="BE86" s="46">
        <v>72.212999999999994</v>
      </c>
      <c r="BF86" s="46">
        <v>74.177000000000007</v>
      </c>
      <c r="BG86" s="46">
        <v>78.837999999999994</v>
      </c>
      <c r="BH86" s="46">
        <v>82.316000000000003</v>
      </c>
      <c r="BI86" s="46">
        <v>79.156000000000006</v>
      </c>
      <c r="BJ86" s="46">
        <v>66.486999999999995</v>
      </c>
      <c r="BK86" s="46">
        <v>50.904000000000003</v>
      </c>
      <c r="BL86" s="46">
        <v>42.904000000000003</v>
      </c>
      <c r="BM86" s="46">
        <v>33.481999999999999</v>
      </c>
      <c r="BN86" s="46">
        <v>26.045999999999999</v>
      </c>
      <c r="BO86" s="46">
        <v>19.431000000000001</v>
      </c>
      <c r="BP86" s="46">
        <v>13.973000000000001</v>
      </c>
      <c r="BQ86" s="46">
        <v>10.491</v>
      </c>
      <c r="BR86" s="46">
        <v>14.984999999999998</v>
      </c>
      <c r="BS86" s="46">
        <v>807.6099999999999</v>
      </c>
      <c r="BT86" s="55">
        <v>35.436999999999998</v>
      </c>
      <c r="BU86" s="46">
        <v>36.841999999999999</v>
      </c>
      <c r="BV86" s="46">
        <v>36.659999999999997</v>
      </c>
      <c r="BW86" s="46">
        <v>37.621000000000002</v>
      </c>
      <c r="BX86" s="46">
        <v>40.292000000000002</v>
      </c>
      <c r="BY86" s="46">
        <v>42.648000000000003</v>
      </c>
      <c r="BZ86" s="46">
        <v>44.368000000000002</v>
      </c>
      <c r="CA86" s="46">
        <v>38.396000000000001</v>
      </c>
      <c r="CB86" s="46">
        <v>27.986999999999998</v>
      </c>
      <c r="CC86" s="46">
        <v>23.582000000000001</v>
      </c>
      <c r="CD86" s="46">
        <v>18.303000000000001</v>
      </c>
      <c r="CE86" s="46">
        <v>14.218</v>
      </c>
      <c r="CF86" s="46">
        <v>10.587</v>
      </c>
      <c r="CG86" s="46">
        <v>7.71</v>
      </c>
      <c r="CH86" s="46">
        <v>5.88</v>
      </c>
      <c r="CI86" s="46">
        <v>8.1000000000000014</v>
      </c>
      <c r="CJ86" s="46">
        <v>428.63100000000003</v>
      </c>
      <c r="CK86" s="55">
        <v>34.250999999999998</v>
      </c>
      <c r="CL86" s="46">
        <v>35.673999999999999</v>
      </c>
      <c r="CM86" s="46">
        <v>35.549999999999997</v>
      </c>
      <c r="CN86" s="46">
        <v>36.554000000000002</v>
      </c>
      <c r="CO86" s="46">
        <v>38.543999999999997</v>
      </c>
      <c r="CP86" s="46">
        <v>39.667999999999999</v>
      </c>
      <c r="CQ86" s="46">
        <v>34.789000000000001</v>
      </c>
      <c r="CR86" s="46">
        <v>28.094999999999999</v>
      </c>
      <c r="CS86" s="46">
        <v>22.917999999999999</v>
      </c>
      <c r="CT86" s="46">
        <v>19.323</v>
      </c>
      <c r="CU86" s="46">
        <v>15.18</v>
      </c>
      <c r="CV86" s="46">
        <v>11.829000000000001</v>
      </c>
      <c r="CW86" s="46">
        <v>8.8439999999999994</v>
      </c>
      <c r="CX86" s="46">
        <v>6.2640000000000002</v>
      </c>
      <c r="CY86" s="46">
        <v>4.6120000000000001</v>
      </c>
      <c r="CZ86" s="46">
        <v>6.8869999999999996</v>
      </c>
      <c r="DA86" s="46">
        <v>378.98200000000003</v>
      </c>
      <c r="DB86" t="e">
        <f>COUNTIF(#REF!,'Migrant stock by age'!A86)</f>
        <v>#REF!</v>
      </c>
    </row>
    <row r="87" spans="1:106" hidden="1">
      <c r="A87" s="49" t="s">
        <v>114</v>
      </c>
      <c r="B87" s="145"/>
      <c r="C87" s="141"/>
      <c r="D87" s="55">
        <v>29016</v>
      </c>
      <c r="E87" s="46">
        <v>73683</v>
      </c>
      <c r="F87" s="46">
        <v>105486</v>
      </c>
      <c r="G87" s="46">
        <v>178866</v>
      </c>
      <c r="H87" s="46">
        <v>299451</v>
      </c>
      <c r="I87" s="46">
        <v>413987</v>
      </c>
      <c r="J87" s="46">
        <v>470923</v>
      </c>
      <c r="K87" s="46">
        <v>493159</v>
      </c>
      <c r="L87" s="46">
        <v>478260</v>
      </c>
      <c r="M87" s="46">
        <v>441711</v>
      </c>
      <c r="N87" s="46">
        <v>439325</v>
      </c>
      <c r="O87" s="46">
        <v>417002</v>
      </c>
      <c r="P87" s="46">
        <v>349502</v>
      </c>
      <c r="Q87" s="46">
        <v>284268</v>
      </c>
      <c r="R87" s="46">
        <v>230494</v>
      </c>
      <c r="S87" s="46">
        <v>483417</v>
      </c>
      <c r="T87" s="46">
        <v>5188550</v>
      </c>
      <c r="U87" s="55">
        <v>14563</v>
      </c>
      <c r="V87" s="46">
        <v>37416</v>
      </c>
      <c r="W87" s="46">
        <v>55429</v>
      </c>
      <c r="X87" s="46">
        <v>93492</v>
      </c>
      <c r="Y87" s="46">
        <v>153906</v>
      </c>
      <c r="Z87" s="46">
        <v>199347</v>
      </c>
      <c r="AA87" s="46">
        <v>228372</v>
      </c>
      <c r="AB87" s="46">
        <v>257374</v>
      </c>
      <c r="AC87" s="46">
        <v>255024</v>
      </c>
      <c r="AD87" s="46">
        <v>237212</v>
      </c>
      <c r="AE87" s="46">
        <v>234701</v>
      </c>
      <c r="AF87" s="46">
        <v>219333</v>
      </c>
      <c r="AG87" s="46">
        <v>176760</v>
      </c>
      <c r="AH87" s="46">
        <v>143766</v>
      </c>
      <c r="AI87" s="46">
        <v>113373</v>
      </c>
      <c r="AJ87" s="46">
        <v>237765</v>
      </c>
      <c r="AK87" s="46">
        <v>2657833</v>
      </c>
      <c r="AL87" s="55">
        <v>14453</v>
      </c>
      <c r="AM87" s="46">
        <v>36267</v>
      </c>
      <c r="AN87" s="46">
        <v>50057</v>
      </c>
      <c r="AO87" s="46">
        <v>85374</v>
      </c>
      <c r="AP87" s="46">
        <v>145545</v>
      </c>
      <c r="AQ87" s="46">
        <v>214640</v>
      </c>
      <c r="AR87" s="46">
        <v>242551</v>
      </c>
      <c r="AS87" s="46">
        <v>235785</v>
      </c>
      <c r="AT87" s="46">
        <v>223236</v>
      </c>
      <c r="AU87" s="46">
        <v>204499</v>
      </c>
      <c r="AV87" s="46">
        <v>204624</v>
      </c>
      <c r="AW87" s="46">
        <v>197669</v>
      </c>
      <c r="AX87" s="46">
        <v>172742</v>
      </c>
      <c r="AY87" s="46">
        <v>140502</v>
      </c>
      <c r="AZ87" s="46">
        <v>117121</v>
      </c>
      <c r="BA87" s="46">
        <v>245652</v>
      </c>
      <c r="BB87" s="46">
        <v>2530717</v>
      </c>
      <c r="BC87" s="55">
        <v>119756.757</v>
      </c>
      <c r="BD87" s="46">
        <v>125084.679</v>
      </c>
      <c r="BE87" s="46">
        <v>127219.356</v>
      </c>
      <c r="BF87" s="46">
        <v>124655.442</v>
      </c>
      <c r="BG87" s="46">
        <v>119834.599</v>
      </c>
      <c r="BH87" s="46">
        <v>114700.573</v>
      </c>
      <c r="BI87" s="46">
        <v>107747.19500000001</v>
      </c>
      <c r="BJ87" s="46">
        <v>95921.513999999996</v>
      </c>
      <c r="BK87" s="46">
        <v>84298.887000000002</v>
      </c>
      <c r="BL87" s="46">
        <v>74196.614000000001</v>
      </c>
      <c r="BM87" s="46">
        <v>64806.697</v>
      </c>
      <c r="BN87" s="46">
        <v>55264.343000000001</v>
      </c>
      <c r="BO87" s="46">
        <v>45490.385000000002</v>
      </c>
      <c r="BP87" s="46">
        <v>32407.040000000001</v>
      </c>
      <c r="BQ87" s="46">
        <v>21173.307000000001</v>
      </c>
      <c r="BR87" s="46">
        <v>26622.738999999998</v>
      </c>
      <c r="BS87" s="46">
        <v>1339180.1270000001</v>
      </c>
      <c r="BT87" s="55">
        <v>63007.273000000001</v>
      </c>
      <c r="BU87" s="46">
        <v>65917.64</v>
      </c>
      <c r="BV87" s="46">
        <v>67137.137000000002</v>
      </c>
      <c r="BW87" s="46">
        <v>65719.767999999996</v>
      </c>
      <c r="BX87" s="46">
        <v>63024.442999999999</v>
      </c>
      <c r="BY87" s="46">
        <v>59874.821000000004</v>
      </c>
      <c r="BZ87" s="46">
        <v>55893.529000000002</v>
      </c>
      <c r="CA87" s="46">
        <v>49561.063999999998</v>
      </c>
      <c r="CB87" s="46">
        <v>43398.92</v>
      </c>
      <c r="CC87" s="46">
        <v>38056.892</v>
      </c>
      <c r="CD87" s="46">
        <v>33086.938999999998</v>
      </c>
      <c r="CE87" s="46">
        <v>28055.791000000001</v>
      </c>
      <c r="CF87" s="46">
        <v>22942.795999999998</v>
      </c>
      <c r="CG87" s="46">
        <v>15981.549000000001</v>
      </c>
      <c r="CH87" s="46">
        <v>10121.328</v>
      </c>
      <c r="CI87" s="46">
        <v>12178.873</v>
      </c>
      <c r="CJ87" s="46">
        <v>693958.76299999992</v>
      </c>
      <c r="CK87" s="55">
        <v>56749.542000000001</v>
      </c>
      <c r="CL87" s="46">
        <v>59167.108</v>
      </c>
      <c r="CM87" s="46">
        <v>60082.290999999997</v>
      </c>
      <c r="CN87" s="46">
        <v>58935.743000000002</v>
      </c>
      <c r="CO87" s="46">
        <v>56810.21</v>
      </c>
      <c r="CP87" s="46">
        <v>54825.775999999998</v>
      </c>
      <c r="CQ87" s="46">
        <v>51853.669000000002</v>
      </c>
      <c r="CR87" s="46">
        <v>46360.438999999998</v>
      </c>
      <c r="CS87" s="46">
        <v>40899.947999999997</v>
      </c>
      <c r="CT87" s="46">
        <v>36139.696000000004</v>
      </c>
      <c r="CU87" s="46">
        <v>31719.724999999999</v>
      </c>
      <c r="CV87" s="46">
        <v>27208.513999999999</v>
      </c>
      <c r="CW87" s="46">
        <v>22547.548999999999</v>
      </c>
      <c r="CX87" s="46">
        <v>16425.439999999999</v>
      </c>
      <c r="CY87" s="46">
        <v>11051.924000000001</v>
      </c>
      <c r="CZ87" s="46">
        <v>14443.794</v>
      </c>
      <c r="DA87" s="46">
        <v>645221.3679999999</v>
      </c>
      <c r="DB87" t="e">
        <f>COUNTIF(#REF!,'Migrant stock by age'!A87)</f>
        <v>#REF!</v>
      </c>
    </row>
    <row r="88" spans="1:106" hidden="1">
      <c r="A88" s="49" t="s">
        <v>115</v>
      </c>
      <c r="B88" s="145"/>
      <c r="C88" s="141"/>
      <c r="D88" s="55">
        <v>148606</v>
      </c>
      <c r="E88" s="46">
        <v>150280</v>
      </c>
      <c r="F88" s="46">
        <v>184918</v>
      </c>
      <c r="G88" s="46">
        <v>241434</v>
      </c>
      <c r="H88" s="46">
        <v>288339</v>
      </c>
      <c r="I88" s="46">
        <v>326125</v>
      </c>
      <c r="J88" s="46">
        <v>327805</v>
      </c>
      <c r="K88" s="46">
        <v>287531</v>
      </c>
      <c r="L88" s="46">
        <v>222553</v>
      </c>
      <c r="M88" s="46">
        <v>173100</v>
      </c>
      <c r="N88" s="46">
        <v>108201</v>
      </c>
      <c r="O88" s="46">
        <v>82823</v>
      </c>
      <c r="P88" s="46">
        <v>66004</v>
      </c>
      <c r="Q88" s="46">
        <v>43569</v>
      </c>
      <c r="R88" s="46">
        <v>22999</v>
      </c>
      <c r="S88" s="46">
        <v>24868</v>
      </c>
      <c r="T88" s="46">
        <v>2699155</v>
      </c>
      <c r="U88" s="55">
        <v>68624</v>
      </c>
      <c r="V88" s="46">
        <v>72271</v>
      </c>
      <c r="W88" s="46">
        <v>92537</v>
      </c>
      <c r="X88" s="46">
        <v>125925</v>
      </c>
      <c r="Y88" s="46">
        <v>155194</v>
      </c>
      <c r="Z88" s="46">
        <v>178845</v>
      </c>
      <c r="AA88" s="46">
        <v>180961</v>
      </c>
      <c r="AB88" s="46">
        <v>157368</v>
      </c>
      <c r="AC88" s="46">
        <v>118847</v>
      </c>
      <c r="AD88" s="46">
        <v>90236</v>
      </c>
      <c r="AE88" s="46">
        <v>56297</v>
      </c>
      <c r="AF88" s="46">
        <v>44223</v>
      </c>
      <c r="AG88" s="46">
        <v>36130</v>
      </c>
      <c r="AH88" s="46">
        <v>25413</v>
      </c>
      <c r="AI88" s="46">
        <v>13415</v>
      </c>
      <c r="AJ88" s="46">
        <v>14498</v>
      </c>
      <c r="AK88" s="46">
        <v>1430784</v>
      </c>
      <c r="AL88" s="55">
        <v>79982</v>
      </c>
      <c r="AM88" s="46">
        <v>78009</v>
      </c>
      <c r="AN88" s="46">
        <v>92381</v>
      </c>
      <c r="AO88" s="46">
        <v>115509</v>
      </c>
      <c r="AP88" s="46">
        <v>133145</v>
      </c>
      <c r="AQ88" s="46">
        <v>147280</v>
      </c>
      <c r="AR88" s="46">
        <v>146844</v>
      </c>
      <c r="AS88" s="46">
        <v>130163</v>
      </c>
      <c r="AT88" s="46">
        <v>103706</v>
      </c>
      <c r="AU88" s="46">
        <v>82864</v>
      </c>
      <c r="AV88" s="46">
        <v>51904</v>
      </c>
      <c r="AW88" s="46">
        <v>38600</v>
      </c>
      <c r="AX88" s="46">
        <v>29874</v>
      </c>
      <c r="AY88" s="46">
        <v>18156</v>
      </c>
      <c r="AZ88" s="46">
        <v>9584</v>
      </c>
      <c r="BA88" s="46">
        <v>10370</v>
      </c>
      <c r="BB88" s="46">
        <v>1268371</v>
      </c>
      <c r="BC88" s="55">
        <v>6715.6949999999997</v>
      </c>
      <c r="BD88" s="46">
        <v>6736.6850000000004</v>
      </c>
      <c r="BE88" s="46">
        <v>5774.0110000000004</v>
      </c>
      <c r="BF88" s="46">
        <v>5260.152</v>
      </c>
      <c r="BG88" s="46">
        <v>6285.848</v>
      </c>
      <c r="BH88" s="46">
        <v>8477.902</v>
      </c>
      <c r="BI88" s="46">
        <v>9426.0020000000004</v>
      </c>
      <c r="BJ88" s="46">
        <v>7752.3720000000003</v>
      </c>
      <c r="BK88" s="46">
        <v>5573.942</v>
      </c>
      <c r="BL88" s="46">
        <v>4607.1009999999997</v>
      </c>
      <c r="BM88" s="46">
        <v>4050.8870000000002</v>
      </c>
      <c r="BN88" s="46">
        <v>3354.623</v>
      </c>
      <c r="BO88" s="46">
        <v>2732.6509999999998</v>
      </c>
      <c r="BP88" s="46">
        <v>1795.5429999999999</v>
      </c>
      <c r="BQ88" s="46">
        <v>1053.9349999999999</v>
      </c>
      <c r="BR88" s="46">
        <v>1565.4390000000001</v>
      </c>
      <c r="BS88" s="46">
        <v>81162.788000000015</v>
      </c>
      <c r="BT88" s="55">
        <v>3434.8490000000002</v>
      </c>
      <c r="BU88" s="46">
        <v>3401.0259999999998</v>
      </c>
      <c r="BV88" s="46">
        <v>2960.5059999999999</v>
      </c>
      <c r="BW88" s="46">
        <v>2773.0720000000001</v>
      </c>
      <c r="BX88" s="46">
        <v>3241.002</v>
      </c>
      <c r="BY88" s="46">
        <v>4149.6840000000002</v>
      </c>
      <c r="BZ88" s="46">
        <v>4458.26</v>
      </c>
      <c r="CA88" s="46">
        <v>3696.3</v>
      </c>
      <c r="CB88" s="46">
        <v>2859.4929999999999</v>
      </c>
      <c r="CC88" s="46">
        <v>2480.96</v>
      </c>
      <c r="CD88" s="46">
        <v>2096.5250000000001</v>
      </c>
      <c r="CE88" s="46">
        <v>1658.6010000000001</v>
      </c>
      <c r="CF88" s="46">
        <v>1336.636</v>
      </c>
      <c r="CG88" s="46">
        <v>883.18700000000001</v>
      </c>
      <c r="CH88" s="46">
        <v>547.25900000000001</v>
      </c>
      <c r="CI88" s="46">
        <v>838.82199999999989</v>
      </c>
      <c r="CJ88" s="46">
        <v>40816.181999999993</v>
      </c>
      <c r="CK88" s="55">
        <v>3280.8110000000001</v>
      </c>
      <c r="CL88" s="46">
        <v>3335.652</v>
      </c>
      <c r="CM88" s="46">
        <v>2813.471</v>
      </c>
      <c r="CN88" s="46">
        <v>2487.0030000000002</v>
      </c>
      <c r="CO88" s="46">
        <v>3044.797</v>
      </c>
      <c r="CP88" s="46">
        <v>4328.2830000000004</v>
      </c>
      <c r="CQ88" s="46">
        <v>4967.9089999999997</v>
      </c>
      <c r="CR88" s="46">
        <v>4056.1909999999998</v>
      </c>
      <c r="CS88" s="46">
        <v>2714.4160000000002</v>
      </c>
      <c r="CT88" s="46">
        <v>2126.0439999999999</v>
      </c>
      <c r="CU88" s="46">
        <v>1954.327</v>
      </c>
      <c r="CV88" s="46">
        <v>1696.037</v>
      </c>
      <c r="CW88" s="46">
        <v>1396.037</v>
      </c>
      <c r="CX88" s="46">
        <v>912.37</v>
      </c>
      <c r="CY88" s="46">
        <v>506.666</v>
      </c>
      <c r="CZ88" s="46">
        <v>726.58600000000001</v>
      </c>
      <c r="DA88" s="46">
        <v>40346.599999999991</v>
      </c>
      <c r="DB88" t="e">
        <f>COUNTIF(#REF!,'Migrant stock by age'!A88)</f>
        <v>#REF!</v>
      </c>
    </row>
    <row r="89" spans="1:106" hidden="1">
      <c r="A89" s="49" t="s">
        <v>116</v>
      </c>
      <c r="B89" s="145"/>
      <c r="C89" s="141"/>
      <c r="D89" s="55">
        <v>645</v>
      </c>
      <c r="E89" s="46">
        <v>894</v>
      </c>
      <c r="F89" s="46">
        <v>732</v>
      </c>
      <c r="G89" s="46">
        <v>1561</v>
      </c>
      <c r="H89" s="46">
        <v>7494</v>
      </c>
      <c r="I89" s="46">
        <v>15014</v>
      </c>
      <c r="J89" s="46">
        <v>14759</v>
      </c>
      <c r="K89" s="46">
        <v>10080</v>
      </c>
      <c r="L89" s="46">
        <v>6544</v>
      </c>
      <c r="M89" s="46">
        <v>4256</v>
      </c>
      <c r="N89" s="46">
        <v>2445</v>
      </c>
      <c r="O89" s="46">
        <v>1287</v>
      </c>
      <c r="P89" s="46">
        <v>655</v>
      </c>
      <c r="Q89" s="46">
        <v>334</v>
      </c>
      <c r="R89" s="46">
        <v>175</v>
      </c>
      <c r="S89" s="46">
        <v>151</v>
      </c>
      <c r="T89" s="46">
        <v>67026</v>
      </c>
      <c r="U89" s="55">
        <v>348</v>
      </c>
      <c r="V89" s="46">
        <v>524</v>
      </c>
      <c r="W89" s="46">
        <v>450</v>
      </c>
      <c r="X89" s="46">
        <v>1404</v>
      </c>
      <c r="Y89" s="46">
        <v>6959</v>
      </c>
      <c r="Z89" s="46">
        <v>13451</v>
      </c>
      <c r="AA89" s="46">
        <v>13029</v>
      </c>
      <c r="AB89" s="46">
        <v>8858</v>
      </c>
      <c r="AC89" s="46">
        <v>5815</v>
      </c>
      <c r="AD89" s="46">
        <v>3720</v>
      </c>
      <c r="AE89" s="46">
        <v>2102</v>
      </c>
      <c r="AF89" s="46">
        <v>1042</v>
      </c>
      <c r="AG89" s="46">
        <v>514</v>
      </c>
      <c r="AH89" s="46">
        <v>263</v>
      </c>
      <c r="AI89" s="46">
        <v>150</v>
      </c>
      <c r="AJ89" s="46">
        <v>130</v>
      </c>
      <c r="AK89" s="46">
        <v>58759</v>
      </c>
      <c r="AL89" s="55">
        <v>297</v>
      </c>
      <c r="AM89" s="46">
        <v>370</v>
      </c>
      <c r="AN89" s="46">
        <v>282</v>
      </c>
      <c r="AO89" s="46">
        <v>157</v>
      </c>
      <c r="AP89" s="46">
        <v>535</v>
      </c>
      <c r="AQ89" s="46">
        <v>1563</v>
      </c>
      <c r="AR89" s="46">
        <v>1730</v>
      </c>
      <c r="AS89" s="46">
        <v>1222</v>
      </c>
      <c r="AT89" s="46">
        <v>729</v>
      </c>
      <c r="AU89" s="46">
        <v>536</v>
      </c>
      <c r="AV89" s="46">
        <v>343</v>
      </c>
      <c r="AW89" s="46">
        <v>245</v>
      </c>
      <c r="AX89" s="46">
        <v>141</v>
      </c>
      <c r="AY89" s="46">
        <v>71</v>
      </c>
      <c r="AZ89" s="46">
        <v>25</v>
      </c>
      <c r="BA89" s="46">
        <v>21</v>
      </c>
      <c r="BB89" s="46">
        <v>8267</v>
      </c>
      <c r="BC89" s="55">
        <v>39.154000000000003</v>
      </c>
      <c r="BD89" s="46">
        <v>34.585000000000001</v>
      </c>
      <c r="BE89" s="46">
        <v>28.404</v>
      </c>
      <c r="BF89" s="46">
        <v>29.27</v>
      </c>
      <c r="BG89" s="46">
        <v>42.043999999999997</v>
      </c>
      <c r="BH89" s="46">
        <v>57.274999999999999</v>
      </c>
      <c r="BI89" s="46">
        <v>55.506</v>
      </c>
      <c r="BJ89" s="46">
        <v>38.389000000000003</v>
      </c>
      <c r="BK89" s="46">
        <v>27.366</v>
      </c>
      <c r="BL89" s="46">
        <v>22.948</v>
      </c>
      <c r="BM89" s="46">
        <v>18.914999999999999</v>
      </c>
      <c r="BN89" s="46">
        <v>14.879</v>
      </c>
      <c r="BO89" s="46">
        <v>9.6189999999999998</v>
      </c>
      <c r="BP89" s="46">
        <v>5.6</v>
      </c>
      <c r="BQ89" s="46">
        <v>4.6619999999999999</v>
      </c>
      <c r="BR89" s="46">
        <v>7.7140000000000004</v>
      </c>
      <c r="BS89" s="46">
        <v>436.33000000000004</v>
      </c>
      <c r="BT89" s="55">
        <v>20.349</v>
      </c>
      <c r="BU89" s="46">
        <v>17.800999999999998</v>
      </c>
      <c r="BV89" s="46">
        <v>14.468999999999999</v>
      </c>
      <c r="BW89" s="46">
        <v>15.385</v>
      </c>
      <c r="BX89" s="46">
        <v>24.579000000000001</v>
      </c>
      <c r="BY89" s="46">
        <v>36.146999999999998</v>
      </c>
      <c r="BZ89" s="46">
        <v>35.127000000000002</v>
      </c>
      <c r="CA89" s="46">
        <v>23.12</v>
      </c>
      <c r="CB89" s="46">
        <v>15.781000000000001</v>
      </c>
      <c r="CC89" s="46">
        <v>12.885999999999999</v>
      </c>
      <c r="CD89" s="46">
        <v>10.32</v>
      </c>
      <c r="CE89" s="46">
        <v>7.9050000000000002</v>
      </c>
      <c r="CF89" s="46">
        <v>4.9589999999999996</v>
      </c>
      <c r="CG89" s="46">
        <v>2.8559999999999999</v>
      </c>
      <c r="CH89" s="46">
        <v>2.31</v>
      </c>
      <c r="CI89" s="46">
        <v>4.1080000000000005</v>
      </c>
      <c r="CJ89" s="46">
        <v>248.102</v>
      </c>
      <c r="CK89" s="55">
        <v>18.797000000000001</v>
      </c>
      <c r="CL89" s="46">
        <v>16.776</v>
      </c>
      <c r="CM89" s="46">
        <v>13.93</v>
      </c>
      <c r="CN89" s="46">
        <v>13.881</v>
      </c>
      <c r="CO89" s="46">
        <v>17.466999999999999</v>
      </c>
      <c r="CP89" s="46">
        <v>21.143999999999998</v>
      </c>
      <c r="CQ89" s="46">
        <v>20.393000000000001</v>
      </c>
      <c r="CR89" s="46">
        <v>15.275</v>
      </c>
      <c r="CS89" s="46">
        <v>11.586</v>
      </c>
      <c r="CT89" s="46">
        <v>10.061999999999999</v>
      </c>
      <c r="CU89" s="46">
        <v>8.5939999999999994</v>
      </c>
      <c r="CV89" s="46">
        <v>6.9720000000000004</v>
      </c>
      <c r="CW89" s="46">
        <v>4.657</v>
      </c>
      <c r="CX89" s="46">
        <v>2.742</v>
      </c>
      <c r="CY89" s="46">
        <v>2.35</v>
      </c>
      <c r="CZ89" s="46">
        <v>3.6050000000000004</v>
      </c>
      <c r="DA89" s="46">
        <v>188.23100000000002</v>
      </c>
      <c r="DB89" t="e">
        <f>COUNTIF(#REF!,'Migrant stock by age'!A89)</f>
        <v>#REF!</v>
      </c>
    </row>
    <row r="90" spans="1:106" hidden="1">
      <c r="A90" s="49" t="s">
        <v>117</v>
      </c>
      <c r="B90" s="145"/>
      <c r="C90" s="141"/>
      <c r="D90" s="55">
        <v>11763</v>
      </c>
      <c r="E90" s="46">
        <v>12956</v>
      </c>
      <c r="F90" s="46">
        <v>12678</v>
      </c>
      <c r="G90" s="46">
        <v>18163</v>
      </c>
      <c r="H90" s="46">
        <v>29636</v>
      </c>
      <c r="I90" s="46">
        <v>42716</v>
      </c>
      <c r="J90" s="46">
        <v>55433</v>
      </c>
      <c r="K90" s="46">
        <v>59817</v>
      </c>
      <c r="L90" s="46">
        <v>55871</v>
      </c>
      <c r="M90" s="46">
        <v>51078</v>
      </c>
      <c r="N90" s="46">
        <v>42032</v>
      </c>
      <c r="O90" s="46">
        <v>33103</v>
      </c>
      <c r="P90" s="46">
        <v>25115</v>
      </c>
      <c r="Q90" s="46">
        <v>18272</v>
      </c>
      <c r="R90" s="46">
        <v>14405</v>
      </c>
      <c r="S90" s="46">
        <v>19632</v>
      </c>
      <c r="T90" s="46">
        <v>502670</v>
      </c>
      <c r="U90" s="55">
        <v>6315</v>
      </c>
      <c r="V90" s="46">
        <v>7073</v>
      </c>
      <c r="W90" s="46">
        <v>6785</v>
      </c>
      <c r="X90" s="46">
        <v>6639</v>
      </c>
      <c r="Y90" s="46">
        <v>8081</v>
      </c>
      <c r="Z90" s="46">
        <v>11800</v>
      </c>
      <c r="AA90" s="46">
        <v>15687</v>
      </c>
      <c r="AB90" s="46">
        <v>17417</v>
      </c>
      <c r="AC90" s="46">
        <v>15684</v>
      </c>
      <c r="AD90" s="46">
        <v>14742</v>
      </c>
      <c r="AE90" s="46">
        <v>12368</v>
      </c>
      <c r="AF90" s="46">
        <v>10009</v>
      </c>
      <c r="AG90" s="46">
        <v>6952</v>
      </c>
      <c r="AH90" s="46">
        <v>5228</v>
      </c>
      <c r="AI90" s="46">
        <v>3878</v>
      </c>
      <c r="AJ90" s="46">
        <v>5270</v>
      </c>
      <c r="AK90" s="46">
        <v>153928</v>
      </c>
      <c r="AL90" s="55">
        <v>5448</v>
      </c>
      <c r="AM90" s="46">
        <v>5883</v>
      </c>
      <c r="AN90" s="46">
        <v>5893</v>
      </c>
      <c r="AO90" s="46">
        <v>11524</v>
      </c>
      <c r="AP90" s="46">
        <v>21555</v>
      </c>
      <c r="AQ90" s="46">
        <v>30916</v>
      </c>
      <c r="AR90" s="46">
        <v>39746</v>
      </c>
      <c r="AS90" s="46">
        <v>42400</v>
      </c>
      <c r="AT90" s="46">
        <v>40187</v>
      </c>
      <c r="AU90" s="46">
        <v>36336</v>
      </c>
      <c r="AV90" s="46">
        <v>29664</v>
      </c>
      <c r="AW90" s="46">
        <v>23094</v>
      </c>
      <c r="AX90" s="46">
        <v>18163</v>
      </c>
      <c r="AY90" s="46">
        <v>13044</v>
      </c>
      <c r="AZ90" s="46">
        <v>10527</v>
      </c>
      <c r="BA90" s="46">
        <v>14362</v>
      </c>
      <c r="BB90" s="46">
        <v>348742</v>
      </c>
      <c r="BC90" s="55">
        <v>2745.5430000000001</v>
      </c>
      <c r="BD90" s="46">
        <v>3008.087</v>
      </c>
      <c r="BE90" s="46">
        <v>3299.5120000000002</v>
      </c>
      <c r="BF90" s="46">
        <v>3316.7860000000001</v>
      </c>
      <c r="BG90" s="46">
        <v>2905.5320000000002</v>
      </c>
      <c r="BH90" s="46">
        <v>2428.8670000000002</v>
      </c>
      <c r="BI90" s="46">
        <v>2086.3209999999999</v>
      </c>
      <c r="BJ90" s="46">
        <v>1822.2750000000001</v>
      </c>
      <c r="BK90" s="46">
        <v>1603.9459999999999</v>
      </c>
      <c r="BL90" s="46">
        <v>1380.992</v>
      </c>
      <c r="BM90" s="46">
        <v>1179.1410000000001</v>
      </c>
      <c r="BN90" s="46">
        <v>958.57899999999995</v>
      </c>
      <c r="BO90" s="46">
        <v>866.94899999999996</v>
      </c>
      <c r="BP90" s="46">
        <v>708.57799999999997</v>
      </c>
      <c r="BQ90" s="46">
        <v>478.79399999999998</v>
      </c>
      <c r="BR90" s="46">
        <v>515.096</v>
      </c>
      <c r="BS90" s="46">
        <v>29304.998000000003</v>
      </c>
      <c r="BT90" s="55">
        <v>1415.643</v>
      </c>
      <c r="BU90" s="46">
        <v>1536.7860000000001</v>
      </c>
      <c r="BV90" s="46">
        <v>1696.038</v>
      </c>
      <c r="BW90" s="46">
        <v>1703.058</v>
      </c>
      <c r="BX90" s="46">
        <v>1418.8710000000001</v>
      </c>
      <c r="BY90" s="46">
        <v>1102.596</v>
      </c>
      <c r="BZ90" s="46">
        <v>913.76499999999999</v>
      </c>
      <c r="CA90" s="46">
        <v>797.452</v>
      </c>
      <c r="CB90" s="46">
        <v>733.08500000000004</v>
      </c>
      <c r="CC90" s="46">
        <v>656.71</v>
      </c>
      <c r="CD90" s="46">
        <v>577.39800000000002</v>
      </c>
      <c r="CE90" s="46">
        <v>477.01400000000001</v>
      </c>
      <c r="CF90" s="46">
        <v>415.95299999999997</v>
      </c>
      <c r="CG90" s="46">
        <v>323.77100000000002</v>
      </c>
      <c r="CH90" s="46">
        <v>220.35</v>
      </c>
      <c r="CI90" s="46">
        <v>237.114</v>
      </c>
      <c r="CJ90" s="46">
        <v>14225.603999999996</v>
      </c>
      <c r="CK90" s="55">
        <v>1329.7919999999999</v>
      </c>
      <c r="CL90" s="46">
        <v>1471.201</v>
      </c>
      <c r="CM90" s="46">
        <v>1603.3520000000001</v>
      </c>
      <c r="CN90" s="46">
        <v>1613.6089999999999</v>
      </c>
      <c r="CO90" s="46">
        <v>1486.65</v>
      </c>
      <c r="CP90" s="46">
        <v>1326.37</v>
      </c>
      <c r="CQ90" s="46">
        <v>1172.682</v>
      </c>
      <c r="CR90" s="46">
        <v>1024.9359999999999</v>
      </c>
      <c r="CS90" s="46">
        <v>870.91899999999998</v>
      </c>
      <c r="CT90" s="46">
        <v>724.29899999999998</v>
      </c>
      <c r="CU90" s="46">
        <v>601.73599999999999</v>
      </c>
      <c r="CV90" s="46">
        <v>481.54899999999998</v>
      </c>
      <c r="CW90" s="46">
        <v>451.00099999999998</v>
      </c>
      <c r="CX90" s="46">
        <v>384.83199999999999</v>
      </c>
      <c r="CY90" s="46">
        <v>258.45800000000003</v>
      </c>
      <c r="CZ90" s="46">
        <v>277.99999999999994</v>
      </c>
      <c r="DA90" s="46">
        <v>15079.385999999999</v>
      </c>
      <c r="DB90" t="e">
        <f>COUNTIF(#REF!,'Migrant stock by age'!A90)</f>
        <v>#REF!</v>
      </c>
    </row>
    <row r="91" spans="1:106" hidden="1">
      <c r="A91" s="49" t="s">
        <v>118</v>
      </c>
      <c r="B91" s="145"/>
      <c r="C91" s="141"/>
      <c r="D91" s="55">
        <v>31261</v>
      </c>
      <c r="E91" s="46">
        <v>38813</v>
      </c>
      <c r="F91" s="46">
        <v>60517</v>
      </c>
      <c r="G91" s="46">
        <v>93433</v>
      </c>
      <c r="H91" s="46">
        <v>168399</v>
      </c>
      <c r="I91" s="46">
        <v>278773</v>
      </c>
      <c r="J91" s="46">
        <v>362792</v>
      </c>
      <c r="K91" s="46">
        <v>411353</v>
      </c>
      <c r="L91" s="46">
        <v>424814</v>
      </c>
      <c r="M91" s="46">
        <v>402437</v>
      </c>
      <c r="N91" s="46">
        <v>355450</v>
      </c>
      <c r="O91" s="46">
        <v>311585</v>
      </c>
      <c r="P91" s="46">
        <v>157957</v>
      </c>
      <c r="Q91" s="46">
        <v>109039</v>
      </c>
      <c r="R91" s="46">
        <v>83779</v>
      </c>
      <c r="S91" s="46">
        <v>107752</v>
      </c>
      <c r="T91" s="46">
        <v>3398154</v>
      </c>
      <c r="U91" s="55">
        <v>15667</v>
      </c>
      <c r="V91" s="46">
        <v>19725</v>
      </c>
      <c r="W91" s="46">
        <v>31156</v>
      </c>
      <c r="X91" s="46">
        <v>48033</v>
      </c>
      <c r="Y91" s="46">
        <v>85074</v>
      </c>
      <c r="Z91" s="46">
        <v>138467</v>
      </c>
      <c r="AA91" s="46">
        <v>181403</v>
      </c>
      <c r="AB91" s="46">
        <v>211269</v>
      </c>
      <c r="AC91" s="46">
        <v>223084</v>
      </c>
      <c r="AD91" s="46">
        <v>212889</v>
      </c>
      <c r="AE91" s="46">
        <v>187019</v>
      </c>
      <c r="AF91" s="46">
        <v>161327</v>
      </c>
      <c r="AG91" s="46">
        <v>79635</v>
      </c>
      <c r="AH91" s="46">
        <v>54972</v>
      </c>
      <c r="AI91" s="46">
        <v>41071</v>
      </c>
      <c r="AJ91" s="46">
        <v>52815</v>
      </c>
      <c r="AK91" s="46">
        <v>1743606</v>
      </c>
      <c r="AL91" s="55">
        <v>15594</v>
      </c>
      <c r="AM91" s="46">
        <v>19088</v>
      </c>
      <c r="AN91" s="46">
        <v>29361</v>
      </c>
      <c r="AO91" s="46">
        <v>45400</v>
      </c>
      <c r="AP91" s="46">
        <v>83325</v>
      </c>
      <c r="AQ91" s="46">
        <v>140306</v>
      </c>
      <c r="AR91" s="46">
        <v>181389</v>
      </c>
      <c r="AS91" s="46">
        <v>200084</v>
      </c>
      <c r="AT91" s="46">
        <v>201730</v>
      </c>
      <c r="AU91" s="46">
        <v>189548</v>
      </c>
      <c r="AV91" s="46">
        <v>168431</v>
      </c>
      <c r="AW91" s="46">
        <v>150258</v>
      </c>
      <c r="AX91" s="46">
        <v>78322</v>
      </c>
      <c r="AY91" s="46">
        <v>54067</v>
      </c>
      <c r="AZ91" s="46">
        <v>42708</v>
      </c>
      <c r="BA91" s="46">
        <v>54937</v>
      </c>
      <c r="BB91" s="46">
        <v>1654548</v>
      </c>
      <c r="BC91" s="55">
        <v>25122.502</v>
      </c>
      <c r="BD91" s="46">
        <v>23126.168000000001</v>
      </c>
      <c r="BE91" s="46">
        <v>20269.73</v>
      </c>
      <c r="BF91" s="46">
        <v>19262.038</v>
      </c>
      <c r="BG91" s="46">
        <v>18705.813999999998</v>
      </c>
      <c r="BH91" s="46">
        <v>17441.508999999998</v>
      </c>
      <c r="BI91" s="46">
        <v>15006.684999999999</v>
      </c>
      <c r="BJ91" s="46">
        <v>12316.561</v>
      </c>
      <c r="BK91" s="46">
        <v>10207.587</v>
      </c>
      <c r="BL91" s="46">
        <v>8704.3619999999992</v>
      </c>
      <c r="BM91" s="46">
        <v>7504.098</v>
      </c>
      <c r="BN91" s="46">
        <v>6090.3670000000002</v>
      </c>
      <c r="BO91" s="46">
        <v>4402.7870000000003</v>
      </c>
      <c r="BP91" s="46">
        <v>3280.1390000000001</v>
      </c>
      <c r="BQ91" s="46">
        <v>2556.538</v>
      </c>
      <c r="BR91" s="46">
        <v>3019.0699999999997</v>
      </c>
      <c r="BS91" s="46">
        <v>197015.95499999999</v>
      </c>
      <c r="BT91" s="55">
        <v>13045.697</v>
      </c>
      <c r="BU91" s="46">
        <v>11971.956</v>
      </c>
      <c r="BV91" s="46">
        <v>10531.922</v>
      </c>
      <c r="BW91" s="46">
        <v>9992.0669999999991</v>
      </c>
      <c r="BX91" s="46">
        <v>9613.3889999999992</v>
      </c>
      <c r="BY91" s="46">
        <v>8903.52</v>
      </c>
      <c r="BZ91" s="46">
        <v>7637.4489999999996</v>
      </c>
      <c r="CA91" s="46">
        <v>6265.1909999999998</v>
      </c>
      <c r="CB91" s="46">
        <v>5193.5039999999999</v>
      </c>
      <c r="CC91" s="46">
        <v>4419.5529999999999</v>
      </c>
      <c r="CD91" s="46">
        <v>3800.1410000000001</v>
      </c>
      <c r="CE91" s="46">
        <v>3079.893</v>
      </c>
      <c r="CF91" s="46">
        <v>2215.0520000000001</v>
      </c>
      <c r="CG91" s="46">
        <v>1659.08</v>
      </c>
      <c r="CH91" s="46">
        <v>1304.6849999999999</v>
      </c>
      <c r="CI91" s="46">
        <v>1566.252</v>
      </c>
      <c r="CJ91" s="46">
        <v>101199.35099999998</v>
      </c>
      <c r="CK91" s="55">
        <v>12076.773999999999</v>
      </c>
      <c r="CL91" s="46">
        <v>11154.192999999999</v>
      </c>
      <c r="CM91" s="46">
        <v>9737.7839999999997</v>
      </c>
      <c r="CN91" s="46">
        <v>9269.9500000000007</v>
      </c>
      <c r="CO91" s="46">
        <v>9092.4230000000007</v>
      </c>
      <c r="CP91" s="46">
        <v>8538.0020000000004</v>
      </c>
      <c r="CQ91" s="46">
        <v>7369.25</v>
      </c>
      <c r="CR91" s="46">
        <v>6051.3819999999996</v>
      </c>
      <c r="CS91" s="46">
        <v>5014.0919999999996</v>
      </c>
      <c r="CT91" s="46">
        <v>4284.82</v>
      </c>
      <c r="CU91" s="46">
        <v>3703.9690000000001</v>
      </c>
      <c r="CV91" s="46">
        <v>3010.4830000000002</v>
      </c>
      <c r="CW91" s="46">
        <v>2187.7440000000001</v>
      </c>
      <c r="CX91" s="46">
        <v>1621.0650000000001</v>
      </c>
      <c r="CY91" s="46">
        <v>1251.854</v>
      </c>
      <c r="CZ91" s="46">
        <v>1452.8159999999998</v>
      </c>
      <c r="DA91" s="46">
        <v>95816.601000000024</v>
      </c>
      <c r="DB91" t="e">
        <f>COUNTIF(#REF!,'Migrant stock by age'!A91)</f>
        <v>#REF!</v>
      </c>
    </row>
    <row r="92" spans="1:106" hidden="1">
      <c r="A92" s="49" t="s">
        <v>119</v>
      </c>
      <c r="B92" s="145"/>
      <c r="C92" s="141"/>
      <c r="D92" s="55">
        <v>3636</v>
      </c>
      <c r="E92" s="46">
        <v>3796</v>
      </c>
      <c r="F92" s="46">
        <v>4351</v>
      </c>
      <c r="G92" s="46">
        <v>4283</v>
      </c>
      <c r="H92" s="46">
        <v>3731</v>
      </c>
      <c r="I92" s="46">
        <v>3090</v>
      </c>
      <c r="J92" s="46">
        <v>2645</v>
      </c>
      <c r="K92" s="46">
        <v>2380</v>
      </c>
      <c r="L92" s="46">
        <v>2177</v>
      </c>
      <c r="M92" s="46">
        <v>1953</v>
      </c>
      <c r="N92" s="46">
        <v>1596</v>
      </c>
      <c r="O92" s="46">
        <v>1233</v>
      </c>
      <c r="P92" s="46">
        <v>1037</v>
      </c>
      <c r="Q92" s="46">
        <v>1069</v>
      </c>
      <c r="R92" s="46">
        <v>1091</v>
      </c>
      <c r="S92" s="46">
        <v>1950</v>
      </c>
      <c r="T92" s="46">
        <v>40018</v>
      </c>
      <c r="U92" s="55">
        <v>1843</v>
      </c>
      <c r="V92" s="46">
        <v>1924</v>
      </c>
      <c r="W92" s="46">
        <v>2205</v>
      </c>
      <c r="X92" s="46">
        <v>2189</v>
      </c>
      <c r="Y92" s="46">
        <v>1971</v>
      </c>
      <c r="Z92" s="46">
        <v>1713</v>
      </c>
      <c r="AA92" s="46">
        <v>1470</v>
      </c>
      <c r="AB92" s="46">
        <v>1339</v>
      </c>
      <c r="AC92" s="46">
        <v>1263</v>
      </c>
      <c r="AD92" s="46">
        <v>1122</v>
      </c>
      <c r="AE92" s="46">
        <v>857</v>
      </c>
      <c r="AF92" s="46">
        <v>622</v>
      </c>
      <c r="AG92" s="46">
        <v>504</v>
      </c>
      <c r="AH92" s="46">
        <v>505</v>
      </c>
      <c r="AI92" s="46">
        <v>500</v>
      </c>
      <c r="AJ92" s="46">
        <v>882</v>
      </c>
      <c r="AK92" s="46">
        <v>20909</v>
      </c>
      <c r="AL92" s="55">
        <v>1793</v>
      </c>
      <c r="AM92" s="46">
        <v>1872</v>
      </c>
      <c r="AN92" s="46">
        <v>2146</v>
      </c>
      <c r="AO92" s="46">
        <v>2094</v>
      </c>
      <c r="AP92" s="46">
        <v>1760</v>
      </c>
      <c r="AQ92" s="46">
        <v>1377</v>
      </c>
      <c r="AR92" s="46">
        <v>1175</v>
      </c>
      <c r="AS92" s="46">
        <v>1041</v>
      </c>
      <c r="AT92" s="46">
        <v>914</v>
      </c>
      <c r="AU92" s="46">
        <v>831</v>
      </c>
      <c r="AV92" s="46">
        <v>739</v>
      </c>
      <c r="AW92" s="46">
        <v>611</v>
      </c>
      <c r="AX92" s="46">
        <v>533</v>
      </c>
      <c r="AY92" s="46">
        <v>564</v>
      </c>
      <c r="AZ92" s="46">
        <v>591</v>
      </c>
      <c r="BA92" s="46">
        <v>1068</v>
      </c>
      <c r="BB92" s="46">
        <v>19109</v>
      </c>
      <c r="BC92" s="55">
        <v>1575.1780000000001</v>
      </c>
      <c r="BD92" s="46">
        <v>1715.019</v>
      </c>
      <c r="BE92" s="46">
        <v>1722.874</v>
      </c>
      <c r="BF92" s="46">
        <v>1601.479</v>
      </c>
      <c r="BG92" s="46">
        <v>1509.09</v>
      </c>
      <c r="BH92" s="46">
        <v>1426.6859999999999</v>
      </c>
      <c r="BI92" s="46">
        <v>1452.2739999999999</v>
      </c>
      <c r="BJ92" s="46">
        <v>1544.5530000000001</v>
      </c>
      <c r="BK92" s="46">
        <v>1429.5540000000001</v>
      </c>
      <c r="BL92" s="46">
        <v>1325.232</v>
      </c>
      <c r="BM92" s="46">
        <v>1278.7670000000001</v>
      </c>
      <c r="BN92" s="46">
        <v>1186.798</v>
      </c>
      <c r="BO92" s="46">
        <v>1007.385</v>
      </c>
      <c r="BP92" s="46">
        <v>849.99900000000002</v>
      </c>
      <c r="BQ92" s="46">
        <v>597.69799999999998</v>
      </c>
      <c r="BR92" s="46">
        <v>654.33100000000002</v>
      </c>
      <c r="BS92" s="46">
        <v>20876.916999999998</v>
      </c>
      <c r="BT92" s="55">
        <v>801.15</v>
      </c>
      <c r="BU92" s="46">
        <v>864.58500000000004</v>
      </c>
      <c r="BV92" s="46">
        <v>862.16700000000003</v>
      </c>
      <c r="BW92" s="46">
        <v>801.78300000000002</v>
      </c>
      <c r="BX92" s="46">
        <v>742.27599999999995</v>
      </c>
      <c r="BY92" s="46">
        <v>672.19500000000005</v>
      </c>
      <c r="BZ92" s="46">
        <v>671.79700000000003</v>
      </c>
      <c r="CA92" s="46">
        <v>732.00199999999995</v>
      </c>
      <c r="CB92" s="46">
        <v>692.21100000000001</v>
      </c>
      <c r="CC92" s="46">
        <v>645.41399999999999</v>
      </c>
      <c r="CD92" s="46">
        <v>616.02200000000005</v>
      </c>
      <c r="CE92" s="46">
        <v>556.62400000000002</v>
      </c>
      <c r="CF92" s="46">
        <v>464.08499999999998</v>
      </c>
      <c r="CG92" s="46">
        <v>384.08600000000001</v>
      </c>
      <c r="CH92" s="46">
        <v>259.31900000000002</v>
      </c>
      <c r="CI92" s="46">
        <v>268.03500000000003</v>
      </c>
      <c r="CJ92" s="46">
        <v>10033.750999999998</v>
      </c>
      <c r="CK92" s="55">
        <v>773.99</v>
      </c>
      <c r="CL92" s="46">
        <v>850.399</v>
      </c>
      <c r="CM92" s="46">
        <v>860.67700000000002</v>
      </c>
      <c r="CN92" s="46">
        <v>799.66600000000005</v>
      </c>
      <c r="CO92" s="46">
        <v>766.79700000000003</v>
      </c>
      <c r="CP92" s="46">
        <v>754.50199999999995</v>
      </c>
      <c r="CQ92" s="46">
        <v>780.49599999999998</v>
      </c>
      <c r="CR92" s="46">
        <v>812.55899999999997</v>
      </c>
      <c r="CS92" s="46">
        <v>737.33900000000006</v>
      </c>
      <c r="CT92" s="46">
        <v>679.81</v>
      </c>
      <c r="CU92" s="46">
        <v>662.74400000000003</v>
      </c>
      <c r="CV92" s="46">
        <v>630.18499999999995</v>
      </c>
      <c r="CW92" s="46">
        <v>543.31600000000003</v>
      </c>
      <c r="CX92" s="46">
        <v>465.93400000000003</v>
      </c>
      <c r="CY92" s="46">
        <v>338.4</v>
      </c>
      <c r="CZ92" s="46">
        <v>386.33399999999995</v>
      </c>
      <c r="DA92" s="46">
        <v>10843.148000000001</v>
      </c>
      <c r="DB92" t="e">
        <f>COUNTIF(#REF!,'Migrant stock by age'!A92)</f>
        <v>#REF!</v>
      </c>
    </row>
    <row r="93" spans="1:106" hidden="1">
      <c r="A93" s="48" t="s">
        <v>129</v>
      </c>
      <c r="B93" s="144"/>
      <c r="C93" s="141"/>
      <c r="D93" s="54">
        <v>333887</v>
      </c>
      <c r="E93" s="45">
        <v>328866</v>
      </c>
      <c r="F93" s="45">
        <v>324911</v>
      </c>
      <c r="G93" s="45">
        <v>473828</v>
      </c>
      <c r="H93" s="45">
        <v>882181</v>
      </c>
      <c r="I93" s="45">
        <v>1312925</v>
      </c>
      <c r="J93" s="45">
        <v>1415870</v>
      </c>
      <c r="K93" s="45">
        <v>1221693</v>
      </c>
      <c r="L93" s="45">
        <v>975803</v>
      </c>
      <c r="M93" s="45">
        <v>769608</v>
      </c>
      <c r="N93" s="45">
        <v>568632</v>
      </c>
      <c r="O93" s="45">
        <v>412377</v>
      </c>
      <c r="P93" s="45">
        <v>298644</v>
      </c>
      <c r="Q93" s="45">
        <v>213961</v>
      </c>
      <c r="R93" s="45">
        <v>143111</v>
      </c>
      <c r="S93" s="45">
        <v>197303</v>
      </c>
      <c r="T93" s="45">
        <v>9873600</v>
      </c>
      <c r="U93" s="54">
        <v>163925</v>
      </c>
      <c r="V93" s="45">
        <v>159166</v>
      </c>
      <c r="W93" s="45">
        <v>153643</v>
      </c>
      <c r="X93" s="45">
        <v>224652</v>
      </c>
      <c r="Y93" s="45">
        <v>430250</v>
      </c>
      <c r="Z93" s="45">
        <v>668925</v>
      </c>
      <c r="AA93" s="45">
        <v>743035</v>
      </c>
      <c r="AB93" s="45">
        <v>646764</v>
      </c>
      <c r="AC93" s="45">
        <v>520203</v>
      </c>
      <c r="AD93" s="45">
        <v>416605</v>
      </c>
      <c r="AE93" s="45">
        <v>312736</v>
      </c>
      <c r="AF93" s="45">
        <v>228838</v>
      </c>
      <c r="AG93" s="45">
        <v>166501</v>
      </c>
      <c r="AH93" s="45">
        <v>118855</v>
      </c>
      <c r="AI93" s="45">
        <v>76337</v>
      </c>
      <c r="AJ93" s="45">
        <v>95783</v>
      </c>
      <c r="AK93" s="45">
        <v>5126218</v>
      </c>
      <c r="AL93" s="54">
        <v>169962</v>
      </c>
      <c r="AM93" s="45">
        <v>169700</v>
      </c>
      <c r="AN93" s="45">
        <v>171268</v>
      </c>
      <c r="AO93" s="45">
        <v>249176</v>
      </c>
      <c r="AP93" s="45">
        <v>451931</v>
      </c>
      <c r="AQ93" s="45">
        <v>644000</v>
      </c>
      <c r="AR93" s="45">
        <v>672835</v>
      </c>
      <c r="AS93" s="45">
        <v>574929</v>
      </c>
      <c r="AT93" s="45">
        <v>455600</v>
      </c>
      <c r="AU93" s="45">
        <v>353003</v>
      </c>
      <c r="AV93" s="45">
        <v>255896</v>
      </c>
      <c r="AW93" s="45">
        <v>183539</v>
      </c>
      <c r="AX93" s="45">
        <v>132143</v>
      </c>
      <c r="AY93" s="45">
        <v>95106</v>
      </c>
      <c r="AZ93" s="45">
        <v>66774</v>
      </c>
      <c r="BA93" s="45">
        <v>101520</v>
      </c>
      <c r="BB93" s="45">
        <v>4747382</v>
      </c>
      <c r="BC93" s="54">
        <v>57966.140999999996</v>
      </c>
      <c r="BD93" s="45">
        <v>56586.919000000009</v>
      </c>
      <c r="BE93" s="45">
        <v>55719.686999999991</v>
      </c>
      <c r="BF93" s="45">
        <v>54980.018000000004</v>
      </c>
      <c r="BG93" s="45">
        <v>55406.017</v>
      </c>
      <c r="BH93" s="45">
        <v>53462.637999999999</v>
      </c>
      <c r="BI93" s="45">
        <v>51122.990999999995</v>
      </c>
      <c r="BJ93" s="45">
        <v>47725.671000000009</v>
      </c>
      <c r="BK93" s="45">
        <v>44367.859999999993</v>
      </c>
      <c r="BL93" s="45">
        <v>40997.492999999995</v>
      </c>
      <c r="BM93" s="45">
        <v>36055.245000000003</v>
      </c>
      <c r="BN93" s="45">
        <v>30415.93</v>
      </c>
      <c r="BO93" s="45">
        <v>23374.094000000001</v>
      </c>
      <c r="BP93" s="45">
        <v>15841.654</v>
      </c>
      <c r="BQ93" s="45">
        <v>10410.565000000002</v>
      </c>
      <c r="BR93" s="45">
        <v>14347.117000000002</v>
      </c>
      <c r="BS93" s="45">
        <v>648780.04</v>
      </c>
      <c r="BT93" s="54">
        <v>29781.155999999999</v>
      </c>
      <c r="BU93" s="45">
        <v>28967.437000000005</v>
      </c>
      <c r="BV93" s="45">
        <v>28575.72</v>
      </c>
      <c r="BW93" s="45">
        <v>28211.19</v>
      </c>
      <c r="BX93" s="45">
        <v>28246.812999999998</v>
      </c>
      <c r="BY93" s="45">
        <v>27071.554</v>
      </c>
      <c r="BZ93" s="45">
        <v>25638.14</v>
      </c>
      <c r="CA93" s="45">
        <v>23802.014999999996</v>
      </c>
      <c r="CB93" s="45">
        <v>22091.844000000005</v>
      </c>
      <c r="CC93" s="45">
        <v>20316.273000000001</v>
      </c>
      <c r="CD93" s="45">
        <v>17718.375</v>
      </c>
      <c r="CE93" s="45">
        <v>14757.063999999998</v>
      </c>
      <c r="CF93" s="45">
        <v>11244.76</v>
      </c>
      <c r="CG93" s="45">
        <v>7338.6069999999991</v>
      </c>
      <c r="CH93" s="45">
        <v>4572.2249999999995</v>
      </c>
      <c r="CI93" s="45">
        <v>5632.5329999999994</v>
      </c>
      <c r="CJ93" s="45">
        <v>323965.70600000001</v>
      </c>
      <c r="CK93" s="54">
        <v>28184.900999999998</v>
      </c>
      <c r="CL93" s="45">
        <v>27619.429999999997</v>
      </c>
      <c r="CM93" s="45">
        <v>27143.869000000002</v>
      </c>
      <c r="CN93" s="45">
        <v>26768.722999999998</v>
      </c>
      <c r="CO93" s="45">
        <v>27159.173000000003</v>
      </c>
      <c r="CP93" s="45">
        <v>26391.092000000004</v>
      </c>
      <c r="CQ93" s="45">
        <v>25484.877</v>
      </c>
      <c r="CR93" s="45">
        <v>23923.677</v>
      </c>
      <c r="CS93" s="45">
        <v>22276.008000000002</v>
      </c>
      <c r="CT93" s="45">
        <v>20681.199999999997</v>
      </c>
      <c r="CU93" s="45">
        <v>18336.888999999999</v>
      </c>
      <c r="CV93" s="45">
        <v>15658.883999999998</v>
      </c>
      <c r="CW93" s="45">
        <v>12129.332</v>
      </c>
      <c r="CX93" s="45">
        <v>8503.0879999999997</v>
      </c>
      <c r="CY93" s="45">
        <v>5838.4070000000011</v>
      </c>
      <c r="CZ93" s="45">
        <v>8714.7679999999982</v>
      </c>
      <c r="DA93" s="45">
        <v>324814.31800000003</v>
      </c>
      <c r="DB93" t="e">
        <f>COUNTIF(#REF!,'Migrant stock by age'!A93)</f>
        <v>#REF!</v>
      </c>
    </row>
    <row r="94" spans="1:106" hidden="1">
      <c r="A94" s="49" t="s">
        <v>130</v>
      </c>
      <c r="B94" s="145"/>
      <c r="C94" s="141"/>
      <c r="D94" s="55">
        <v>6416</v>
      </c>
      <c r="E94" s="46">
        <v>5386</v>
      </c>
      <c r="F94" s="46">
        <v>4737</v>
      </c>
      <c r="G94" s="46">
        <v>5671</v>
      </c>
      <c r="H94" s="46">
        <v>8563</v>
      </c>
      <c r="I94" s="46">
        <v>10879</v>
      </c>
      <c r="J94" s="46">
        <v>11010</v>
      </c>
      <c r="K94" s="46">
        <v>10775</v>
      </c>
      <c r="L94" s="46">
        <v>9958</v>
      </c>
      <c r="M94" s="46">
        <v>9370</v>
      </c>
      <c r="N94" s="46">
        <v>8023</v>
      </c>
      <c r="O94" s="46">
        <v>6277</v>
      </c>
      <c r="P94" s="46">
        <v>4587</v>
      </c>
      <c r="Q94" s="46">
        <v>3148</v>
      </c>
      <c r="R94" s="46">
        <v>1821</v>
      </c>
      <c r="S94" s="46">
        <v>1991</v>
      </c>
      <c r="T94" s="46">
        <v>108612</v>
      </c>
      <c r="U94" s="55">
        <v>3321</v>
      </c>
      <c r="V94" s="46">
        <v>2864</v>
      </c>
      <c r="W94" s="46">
        <v>2432</v>
      </c>
      <c r="X94" s="46">
        <v>2999</v>
      </c>
      <c r="Y94" s="46">
        <v>4500</v>
      </c>
      <c r="Z94" s="46">
        <v>6075</v>
      </c>
      <c r="AA94" s="46">
        <v>6429</v>
      </c>
      <c r="AB94" s="46">
        <v>6570</v>
      </c>
      <c r="AC94" s="46">
        <v>6347</v>
      </c>
      <c r="AD94" s="46">
        <v>5656</v>
      </c>
      <c r="AE94" s="46">
        <v>4541</v>
      </c>
      <c r="AF94" s="46">
        <v>3553</v>
      </c>
      <c r="AG94" s="46">
        <v>2523</v>
      </c>
      <c r="AH94" s="46">
        <v>1669</v>
      </c>
      <c r="AI94" s="46">
        <v>984</v>
      </c>
      <c r="AJ94" s="46">
        <v>1048</v>
      </c>
      <c r="AK94" s="46">
        <v>61511</v>
      </c>
      <c r="AL94" s="55">
        <v>3095</v>
      </c>
      <c r="AM94" s="46">
        <v>2522</v>
      </c>
      <c r="AN94" s="46">
        <v>2305</v>
      </c>
      <c r="AO94" s="46">
        <v>2672</v>
      </c>
      <c r="AP94" s="46">
        <v>4063</v>
      </c>
      <c r="AQ94" s="46">
        <v>4804</v>
      </c>
      <c r="AR94" s="46">
        <v>4581</v>
      </c>
      <c r="AS94" s="46">
        <v>4205</v>
      </c>
      <c r="AT94" s="46">
        <v>3611</v>
      </c>
      <c r="AU94" s="46">
        <v>3714</v>
      </c>
      <c r="AV94" s="46">
        <v>3482</v>
      </c>
      <c r="AW94" s="46">
        <v>2724</v>
      </c>
      <c r="AX94" s="46">
        <v>2064</v>
      </c>
      <c r="AY94" s="46">
        <v>1479</v>
      </c>
      <c r="AZ94" s="46">
        <v>837</v>
      </c>
      <c r="BA94" s="46">
        <v>943</v>
      </c>
      <c r="BB94" s="46">
        <v>47101</v>
      </c>
      <c r="BC94" s="55">
        <v>34.357999999999997</v>
      </c>
      <c r="BD94" s="46">
        <v>31.602</v>
      </c>
      <c r="BE94" s="46">
        <v>32.744999999999997</v>
      </c>
      <c r="BF94" s="46">
        <v>35.383000000000003</v>
      </c>
      <c r="BG94" s="46">
        <v>35.279000000000003</v>
      </c>
      <c r="BH94" s="46">
        <v>37.536000000000001</v>
      </c>
      <c r="BI94" s="46">
        <v>39.548999999999999</v>
      </c>
      <c r="BJ94" s="46">
        <v>37.573</v>
      </c>
      <c r="BK94" s="46">
        <v>34.363</v>
      </c>
      <c r="BL94" s="46">
        <v>30.603000000000002</v>
      </c>
      <c r="BM94" s="46">
        <v>25.311</v>
      </c>
      <c r="BN94" s="46">
        <v>20.129000000000001</v>
      </c>
      <c r="BO94" s="46">
        <v>14.586</v>
      </c>
      <c r="BP94" s="46">
        <v>8.7490000000000006</v>
      </c>
      <c r="BQ94" s="46">
        <v>4.7690000000000001</v>
      </c>
      <c r="BR94" s="46">
        <v>6.1619999999999999</v>
      </c>
      <c r="BS94" s="46">
        <v>428.697</v>
      </c>
      <c r="BT94" s="55">
        <v>17.61</v>
      </c>
      <c r="BU94" s="46">
        <v>16.238</v>
      </c>
      <c r="BV94" s="46">
        <v>16.776</v>
      </c>
      <c r="BW94" s="46">
        <v>18.327999999999999</v>
      </c>
      <c r="BX94" s="46">
        <v>18.146999999999998</v>
      </c>
      <c r="BY94" s="46">
        <v>19.443000000000001</v>
      </c>
      <c r="BZ94" s="46">
        <v>20.920999999999999</v>
      </c>
      <c r="CA94" s="46">
        <v>19.747</v>
      </c>
      <c r="CB94" s="46">
        <v>17.654</v>
      </c>
      <c r="CC94" s="46">
        <v>15.468999999999999</v>
      </c>
      <c r="CD94" s="46">
        <v>13.057</v>
      </c>
      <c r="CE94" s="46">
        <v>10.513999999999999</v>
      </c>
      <c r="CF94" s="46">
        <v>7.4180000000000001</v>
      </c>
      <c r="CG94" s="46">
        <v>4.234</v>
      </c>
      <c r="CH94" s="46">
        <v>2.319</v>
      </c>
      <c r="CI94" s="46">
        <v>2.7629999999999999</v>
      </c>
      <c r="CJ94" s="46">
        <v>220.63799999999998</v>
      </c>
      <c r="CK94" s="55">
        <v>16.748000000000001</v>
      </c>
      <c r="CL94" s="46">
        <v>15.364000000000001</v>
      </c>
      <c r="CM94" s="46">
        <v>15.968</v>
      </c>
      <c r="CN94" s="46">
        <v>17.056000000000001</v>
      </c>
      <c r="CO94" s="46">
        <v>17.131</v>
      </c>
      <c r="CP94" s="46">
        <v>18.094000000000001</v>
      </c>
      <c r="CQ94" s="46">
        <v>18.63</v>
      </c>
      <c r="CR94" s="46">
        <v>17.824999999999999</v>
      </c>
      <c r="CS94" s="46">
        <v>16.71</v>
      </c>
      <c r="CT94" s="46">
        <v>15.135</v>
      </c>
      <c r="CU94" s="46">
        <v>12.255000000000001</v>
      </c>
      <c r="CV94" s="46">
        <v>9.6159999999999997</v>
      </c>
      <c r="CW94" s="46">
        <v>7.1680000000000001</v>
      </c>
      <c r="CX94" s="46">
        <v>4.516</v>
      </c>
      <c r="CY94" s="46">
        <v>2.4510000000000001</v>
      </c>
      <c r="CZ94" s="46">
        <v>3.4010000000000002</v>
      </c>
      <c r="DA94" s="46">
        <v>208.06799999999998</v>
      </c>
      <c r="DB94" t="e">
        <f>COUNTIF(#REF!,'Migrant stock by age'!A94)</f>
        <v>#REF!</v>
      </c>
    </row>
    <row r="95" spans="1:106" hidden="1">
      <c r="A95" s="49" t="s">
        <v>131</v>
      </c>
      <c r="B95" s="145"/>
      <c r="C95" s="141"/>
      <c r="D95" s="55">
        <v>1025</v>
      </c>
      <c r="E95" s="46">
        <v>1721</v>
      </c>
      <c r="F95" s="46">
        <v>2052</v>
      </c>
      <c r="G95" s="46">
        <v>3237</v>
      </c>
      <c r="H95" s="46">
        <v>7929</v>
      </c>
      <c r="I95" s="46">
        <v>11579</v>
      </c>
      <c r="J95" s="46">
        <v>10888</v>
      </c>
      <c r="K95" s="46">
        <v>8588</v>
      </c>
      <c r="L95" s="46">
        <v>7022</v>
      </c>
      <c r="M95" s="46">
        <v>6019</v>
      </c>
      <c r="N95" s="46">
        <v>4939</v>
      </c>
      <c r="O95" s="46">
        <v>3996</v>
      </c>
      <c r="P95" s="46">
        <v>2943</v>
      </c>
      <c r="Q95" s="46">
        <v>1869</v>
      </c>
      <c r="R95" s="46">
        <v>1269</v>
      </c>
      <c r="S95" s="46">
        <v>1253</v>
      </c>
      <c r="T95" s="46">
        <v>76329</v>
      </c>
      <c r="U95" s="55">
        <v>503</v>
      </c>
      <c r="V95" s="46">
        <v>881</v>
      </c>
      <c r="W95" s="46">
        <v>1089</v>
      </c>
      <c r="X95" s="46">
        <v>1674</v>
      </c>
      <c r="Y95" s="46">
        <v>4032</v>
      </c>
      <c r="Z95" s="46">
        <v>6024</v>
      </c>
      <c r="AA95" s="46">
        <v>5959</v>
      </c>
      <c r="AB95" s="46">
        <v>4861</v>
      </c>
      <c r="AC95" s="46">
        <v>4020</v>
      </c>
      <c r="AD95" s="46">
        <v>3367</v>
      </c>
      <c r="AE95" s="46">
        <v>2710</v>
      </c>
      <c r="AF95" s="46">
        <v>2195</v>
      </c>
      <c r="AG95" s="46">
        <v>1573</v>
      </c>
      <c r="AH95" s="46">
        <v>957</v>
      </c>
      <c r="AI95" s="46">
        <v>650</v>
      </c>
      <c r="AJ95" s="46">
        <v>634</v>
      </c>
      <c r="AK95" s="46">
        <v>41129</v>
      </c>
      <c r="AL95" s="55">
        <v>522</v>
      </c>
      <c r="AM95" s="46">
        <v>840</v>
      </c>
      <c r="AN95" s="46">
        <v>963</v>
      </c>
      <c r="AO95" s="46">
        <v>1563</v>
      </c>
      <c r="AP95" s="46">
        <v>3897</v>
      </c>
      <c r="AQ95" s="46">
        <v>5555</v>
      </c>
      <c r="AR95" s="46">
        <v>4929</v>
      </c>
      <c r="AS95" s="46">
        <v>3727</v>
      </c>
      <c r="AT95" s="46">
        <v>3002</v>
      </c>
      <c r="AU95" s="46">
        <v>2652</v>
      </c>
      <c r="AV95" s="46">
        <v>2229</v>
      </c>
      <c r="AW95" s="46">
        <v>1801</v>
      </c>
      <c r="AX95" s="46">
        <v>1370</v>
      </c>
      <c r="AY95" s="46">
        <v>912</v>
      </c>
      <c r="AZ95" s="46">
        <v>619</v>
      </c>
      <c r="BA95" s="46">
        <v>619</v>
      </c>
      <c r="BB95" s="46">
        <v>35200</v>
      </c>
      <c r="BC95" s="55">
        <v>1765.981</v>
      </c>
      <c r="BD95" s="46">
        <v>1714.1379999999999</v>
      </c>
      <c r="BE95" s="46">
        <v>1526.1210000000001</v>
      </c>
      <c r="BF95" s="46">
        <v>1502.8150000000001</v>
      </c>
      <c r="BG95" s="46">
        <v>1639.146</v>
      </c>
      <c r="BH95" s="46">
        <v>1342.08</v>
      </c>
      <c r="BI95" s="46">
        <v>1600.587</v>
      </c>
      <c r="BJ95" s="46">
        <v>1035.662</v>
      </c>
      <c r="BK95" s="46">
        <v>686.30100000000004</v>
      </c>
      <c r="BL95" s="46">
        <v>799.12</v>
      </c>
      <c r="BM95" s="46">
        <v>714.29700000000003</v>
      </c>
      <c r="BN95" s="46">
        <v>550.37699999999995</v>
      </c>
      <c r="BO95" s="46">
        <v>422.54199999999997</v>
      </c>
      <c r="BP95" s="46">
        <v>306.64600000000002</v>
      </c>
      <c r="BQ95" s="46">
        <v>191.68899999999999</v>
      </c>
      <c r="BR95" s="46">
        <v>207.87099999999998</v>
      </c>
      <c r="BS95" s="46">
        <v>16005.373</v>
      </c>
      <c r="BT95" s="55">
        <v>896.72400000000005</v>
      </c>
      <c r="BU95" s="46">
        <v>879.94200000000001</v>
      </c>
      <c r="BV95" s="46">
        <v>772.94200000000001</v>
      </c>
      <c r="BW95" s="46">
        <v>759.50599999999997</v>
      </c>
      <c r="BX95" s="46">
        <v>840.29700000000003</v>
      </c>
      <c r="BY95" s="46">
        <v>669.803</v>
      </c>
      <c r="BZ95" s="46">
        <v>776.81700000000001</v>
      </c>
      <c r="CA95" s="46">
        <v>496.95699999999999</v>
      </c>
      <c r="CB95" s="46">
        <v>325.10399999999998</v>
      </c>
      <c r="CC95" s="46">
        <v>377.72399999999999</v>
      </c>
      <c r="CD95" s="46">
        <v>333.00700000000001</v>
      </c>
      <c r="CE95" s="46">
        <v>232.078</v>
      </c>
      <c r="CF95" s="46">
        <v>166.167</v>
      </c>
      <c r="CG95" s="46">
        <v>124.483</v>
      </c>
      <c r="CH95" s="46">
        <v>76.394000000000005</v>
      </c>
      <c r="CI95" s="46">
        <v>81.634999999999991</v>
      </c>
      <c r="CJ95" s="46">
        <v>7809.5800000000017</v>
      </c>
      <c r="CK95" s="55">
        <v>869.28</v>
      </c>
      <c r="CL95" s="46">
        <v>834.22699999999998</v>
      </c>
      <c r="CM95" s="46">
        <v>753.19799999999998</v>
      </c>
      <c r="CN95" s="46">
        <v>743.327</v>
      </c>
      <c r="CO95" s="46">
        <v>798.87800000000004</v>
      </c>
      <c r="CP95" s="46">
        <v>672.28599999999994</v>
      </c>
      <c r="CQ95" s="46">
        <v>823.76599999999996</v>
      </c>
      <c r="CR95" s="46">
        <v>538.69799999999998</v>
      </c>
      <c r="CS95" s="46">
        <v>361.19</v>
      </c>
      <c r="CT95" s="46">
        <v>421.38799999999998</v>
      </c>
      <c r="CU95" s="46">
        <v>381.28</v>
      </c>
      <c r="CV95" s="46">
        <v>318.27499999999998</v>
      </c>
      <c r="CW95" s="46">
        <v>256.35000000000002</v>
      </c>
      <c r="CX95" s="46">
        <v>182.14500000000001</v>
      </c>
      <c r="CY95" s="46">
        <v>115.282</v>
      </c>
      <c r="CZ95" s="46">
        <v>126.22300000000001</v>
      </c>
      <c r="DA95" s="46">
        <v>8195.7929999999997</v>
      </c>
      <c r="DB95" t="e">
        <f>COUNTIF(#REF!,'Migrant stock by age'!A95)</f>
        <v>#REF!</v>
      </c>
    </row>
    <row r="96" spans="1:106" hidden="1">
      <c r="A96" s="49" t="s">
        <v>132</v>
      </c>
      <c r="B96" s="145"/>
      <c r="C96" s="141"/>
      <c r="D96" s="55">
        <v>30900</v>
      </c>
      <c r="E96" s="46">
        <v>23552</v>
      </c>
      <c r="F96" s="46">
        <v>22853</v>
      </c>
      <c r="G96" s="46">
        <v>27799</v>
      </c>
      <c r="H96" s="46">
        <v>33375</v>
      </c>
      <c r="I96" s="46">
        <v>35949</v>
      </c>
      <c r="J96" s="46">
        <v>34792</v>
      </c>
      <c r="K96" s="46">
        <v>31218</v>
      </c>
      <c r="L96" s="46">
        <v>26023</v>
      </c>
      <c r="M96" s="46">
        <v>21160</v>
      </c>
      <c r="N96" s="46">
        <v>16465</v>
      </c>
      <c r="O96" s="46">
        <v>13095</v>
      </c>
      <c r="P96" s="46">
        <v>10099</v>
      </c>
      <c r="Q96" s="46">
        <v>7328</v>
      </c>
      <c r="R96" s="46">
        <v>5015</v>
      </c>
      <c r="S96" s="46">
        <v>6307</v>
      </c>
      <c r="T96" s="46">
        <v>345930</v>
      </c>
      <c r="U96" s="55">
        <v>15766</v>
      </c>
      <c r="V96" s="46">
        <v>11975</v>
      </c>
      <c r="W96" s="46">
        <v>11519</v>
      </c>
      <c r="X96" s="46">
        <v>13984</v>
      </c>
      <c r="Y96" s="46">
        <v>17771</v>
      </c>
      <c r="Z96" s="46">
        <v>21023</v>
      </c>
      <c r="AA96" s="46">
        <v>20791</v>
      </c>
      <c r="AB96" s="46">
        <v>19068</v>
      </c>
      <c r="AC96" s="46">
        <v>16401</v>
      </c>
      <c r="AD96" s="46">
        <v>13735</v>
      </c>
      <c r="AE96" s="46">
        <v>11332</v>
      </c>
      <c r="AF96" s="46">
        <v>9312</v>
      </c>
      <c r="AG96" s="46">
        <v>6951</v>
      </c>
      <c r="AH96" s="46">
        <v>4976</v>
      </c>
      <c r="AI96" s="46">
        <v>3210</v>
      </c>
      <c r="AJ96" s="46">
        <v>3445</v>
      </c>
      <c r="AK96" s="46">
        <v>201259</v>
      </c>
      <c r="AL96" s="55">
        <v>15134</v>
      </c>
      <c r="AM96" s="46">
        <v>11577</v>
      </c>
      <c r="AN96" s="46">
        <v>11334</v>
      </c>
      <c r="AO96" s="46">
        <v>13815</v>
      </c>
      <c r="AP96" s="46">
        <v>15604</v>
      </c>
      <c r="AQ96" s="46">
        <v>14926</v>
      </c>
      <c r="AR96" s="46">
        <v>14001</v>
      </c>
      <c r="AS96" s="46">
        <v>12150</v>
      </c>
      <c r="AT96" s="46">
        <v>9622</v>
      </c>
      <c r="AU96" s="46">
        <v>7425</v>
      </c>
      <c r="AV96" s="46">
        <v>5133</v>
      </c>
      <c r="AW96" s="46">
        <v>3783</v>
      </c>
      <c r="AX96" s="46">
        <v>3148</v>
      </c>
      <c r="AY96" s="46">
        <v>2352</v>
      </c>
      <c r="AZ96" s="46">
        <v>1805</v>
      </c>
      <c r="BA96" s="46">
        <v>2862</v>
      </c>
      <c r="BB96" s="46">
        <v>144671</v>
      </c>
      <c r="BC96" s="55">
        <v>24724.941999999999</v>
      </c>
      <c r="BD96" s="46">
        <v>23823.931</v>
      </c>
      <c r="BE96" s="46">
        <v>23669.522000000001</v>
      </c>
      <c r="BF96" s="46">
        <v>22899.047999999999</v>
      </c>
      <c r="BG96" s="46">
        <v>21947.721000000001</v>
      </c>
      <c r="BH96" s="46">
        <v>21307.452000000001</v>
      </c>
      <c r="BI96" s="46">
        <v>21092.156999999999</v>
      </c>
      <c r="BJ96" s="46">
        <v>20072.167000000001</v>
      </c>
      <c r="BK96" s="46">
        <v>18618.695</v>
      </c>
      <c r="BL96" s="46">
        <v>16881.383999999998</v>
      </c>
      <c r="BM96" s="46">
        <v>14402.034</v>
      </c>
      <c r="BN96" s="46">
        <v>11808.842000000001</v>
      </c>
      <c r="BO96" s="46">
        <v>8700.5220000000008</v>
      </c>
      <c r="BP96" s="46">
        <v>5746.32</v>
      </c>
      <c r="BQ96" s="46">
        <v>3865.8130000000001</v>
      </c>
      <c r="BR96" s="46">
        <v>4430.8289999999997</v>
      </c>
      <c r="BS96" s="46">
        <v>263991.37900000002</v>
      </c>
      <c r="BT96" s="55">
        <v>12649.976000000001</v>
      </c>
      <c r="BU96" s="46">
        <v>12135.584999999999</v>
      </c>
      <c r="BV96" s="46">
        <v>12144.226000000001</v>
      </c>
      <c r="BW96" s="46">
        <v>11794.98</v>
      </c>
      <c r="BX96" s="46">
        <v>11217.691999999999</v>
      </c>
      <c r="BY96" s="46">
        <v>10815.594999999999</v>
      </c>
      <c r="BZ96" s="46">
        <v>10556.341</v>
      </c>
      <c r="CA96" s="46">
        <v>10011.517</v>
      </c>
      <c r="CB96" s="46">
        <v>9357.4189999999999</v>
      </c>
      <c r="CC96" s="46">
        <v>8482.1740000000009</v>
      </c>
      <c r="CD96" s="46">
        <v>7163.3389999999999</v>
      </c>
      <c r="CE96" s="46">
        <v>5850.9759999999997</v>
      </c>
      <c r="CF96" s="46">
        <v>4398.7049999999999</v>
      </c>
      <c r="CG96" s="46">
        <v>2775.3809999999999</v>
      </c>
      <c r="CH96" s="46">
        <v>1733.0419999999999</v>
      </c>
      <c r="CI96" s="46">
        <v>1811.4469999999999</v>
      </c>
      <c r="CJ96" s="46">
        <v>132898.39499999999</v>
      </c>
      <c r="CK96" s="55">
        <v>12074.925999999999</v>
      </c>
      <c r="CL96" s="46">
        <v>11688.32</v>
      </c>
      <c r="CM96" s="46">
        <v>11525.253000000001</v>
      </c>
      <c r="CN96" s="46">
        <v>11104.017</v>
      </c>
      <c r="CO96" s="46">
        <v>10729.995000000001</v>
      </c>
      <c r="CP96" s="46">
        <v>10491.841</v>
      </c>
      <c r="CQ96" s="46">
        <v>10535.825999999999</v>
      </c>
      <c r="CR96" s="46">
        <v>10060.668</v>
      </c>
      <c r="CS96" s="46">
        <v>9261.2800000000007</v>
      </c>
      <c r="CT96" s="46">
        <v>8399.2129999999997</v>
      </c>
      <c r="CU96" s="46">
        <v>7238.71</v>
      </c>
      <c r="CV96" s="46">
        <v>5957.8829999999998</v>
      </c>
      <c r="CW96" s="46">
        <v>4301.8119999999999</v>
      </c>
      <c r="CX96" s="46">
        <v>2970.962</v>
      </c>
      <c r="CY96" s="46">
        <v>2132.8110000000001</v>
      </c>
      <c r="CZ96" s="46">
        <v>2619.4639999999999</v>
      </c>
      <c r="DA96" s="46">
        <v>131092.98100000003</v>
      </c>
      <c r="DB96" t="e">
        <f>COUNTIF(#REF!,'Migrant stock by age'!A96)</f>
        <v>#REF!</v>
      </c>
    </row>
    <row r="97" spans="1:106" hidden="1">
      <c r="A97" s="49" t="s">
        <v>133</v>
      </c>
      <c r="B97" s="145"/>
      <c r="C97" s="141"/>
      <c r="D97" s="55">
        <v>1628</v>
      </c>
      <c r="E97" s="46">
        <v>1752</v>
      </c>
      <c r="F97" s="46">
        <v>1942</v>
      </c>
      <c r="G97" s="46">
        <v>2393</v>
      </c>
      <c r="H97" s="46">
        <v>3368</v>
      </c>
      <c r="I97" s="46">
        <v>4484</v>
      </c>
      <c r="J97" s="46">
        <v>5233</v>
      </c>
      <c r="K97" s="46">
        <v>5483</v>
      </c>
      <c r="L97" s="46">
        <v>5189</v>
      </c>
      <c r="M97" s="46">
        <v>4409</v>
      </c>
      <c r="N97" s="46">
        <v>3340</v>
      </c>
      <c r="O97" s="46">
        <v>2348</v>
      </c>
      <c r="P97" s="46">
        <v>1627</v>
      </c>
      <c r="Q97" s="46">
        <v>1060</v>
      </c>
      <c r="R97" s="46">
        <v>567</v>
      </c>
      <c r="S97" s="46">
        <v>643</v>
      </c>
      <c r="T97" s="46">
        <v>45466</v>
      </c>
      <c r="U97" s="55">
        <v>628</v>
      </c>
      <c r="V97" s="46">
        <v>705</v>
      </c>
      <c r="W97" s="46">
        <v>820</v>
      </c>
      <c r="X97" s="46">
        <v>1112</v>
      </c>
      <c r="Y97" s="46">
        <v>1732</v>
      </c>
      <c r="Z97" s="46">
        <v>2448</v>
      </c>
      <c r="AA97" s="46">
        <v>2938</v>
      </c>
      <c r="AB97" s="46">
        <v>3155</v>
      </c>
      <c r="AC97" s="46">
        <v>3071</v>
      </c>
      <c r="AD97" s="46">
        <v>2737</v>
      </c>
      <c r="AE97" s="46">
        <v>2022</v>
      </c>
      <c r="AF97" s="46">
        <v>1250</v>
      </c>
      <c r="AG97" s="46">
        <v>855</v>
      </c>
      <c r="AH97" s="46">
        <v>446</v>
      </c>
      <c r="AI97" s="46">
        <v>232</v>
      </c>
      <c r="AJ97" s="46">
        <v>245</v>
      </c>
      <c r="AK97" s="46">
        <v>24396</v>
      </c>
      <c r="AL97" s="55">
        <v>1000</v>
      </c>
      <c r="AM97" s="46">
        <v>1047</v>
      </c>
      <c r="AN97" s="46">
        <v>1122</v>
      </c>
      <c r="AO97" s="46">
        <v>1281</v>
      </c>
      <c r="AP97" s="46">
        <v>1636</v>
      </c>
      <c r="AQ97" s="46">
        <v>2036</v>
      </c>
      <c r="AR97" s="46">
        <v>2295</v>
      </c>
      <c r="AS97" s="46">
        <v>2328</v>
      </c>
      <c r="AT97" s="46">
        <v>2118</v>
      </c>
      <c r="AU97" s="46">
        <v>1672</v>
      </c>
      <c r="AV97" s="46">
        <v>1318</v>
      </c>
      <c r="AW97" s="46">
        <v>1098</v>
      </c>
      <c r="AX97" s="46">
        <v>772</v>
      </c>
      <c r="AY97" s="46">
        <v>614</v>
      </c>
      <c r="AZ97" s="46">
        <v>335</v>
      </c>
      <c r="BA97" s="46">
        <v>398</v>
      </c>
      <c r="BB97" s="46">
        <v>21070</v>
      </c>
      <c r="BC97" s="55">
        <v>763.42</v>
      </c>
      <c r="BD97" s="46">
        <v>764.91099999999994</v>
      </c>
      <c r="BE97" s="46">
        <v>726.96500000000003</v>
      </c>
      <c r="BF97" s="46">
        <v>705.19799999999998</v>
      </c>
      <c r="BG97" s="46">
        <v>701.20899999999995</v>
      </c>
      <c r="BH97" s="46">
        <v>639.54100000000005</v>
      </c>
      <c r="BI97" s="46">
        <v>538.31799999999998</v>
      </c>
      <c r="BJ97" s="46">
        <v>443.09</v>
      </c>
      <c r="BK97" s="46">
        <v>371.072</v>
      </c>
      <c r="BL97" s="46">
        <v>309.791</v>
      </c>
      <c r="BM97" s="46">
        <v>255.75299999999999</v>
      </c>
      <c r="BN97" s="46">
        <v>204.61500000000001</v>
      </c>
      <c r="BO97" s="46">
        <v>157.94300000000001</v>
      </c>
      <c r="BP97" s="46">
        <v>113.18</v>
      </c>
      <c r="BQ97" s="46">
        <v>75.531999999999996</v>
      </c>
      <c r="BR97" s="46">
        <v>87.621999999999986</v>
      </c>
      <c r="BS97" s="46">
        <v>6858.1600000000008</v>
      </c>
      <c r="BT97" s="55">
        <v>389.596</v>
      </c>
      <c r="BU97" s="46">
        <v>390.46800000000002</v>
      </c>
      <c r="BV97" s="46">
        <v>370.44499999999999</v>
      </c>
      <c r="BW97" s="46">
        <v>357.94400000000002</v>
      </c>
      <c r="BX97" s="46">
        <v>354.471</v>
      </c>
      <c r="BY97" s="46">
        <v>322.45100000000002</v>
      </c>
      <c r="BZ97" s="46">
        <v>269.245</v>
      </c>
      <c r="CA97" s="46">
        <v>217.88399999999999</v>
      </c>
      <c r="CB97" s="46">
        <v>179.74299999999999</v>
      </c>
      <c r="CC97" s="46">
        <v>149.732</v>
      </c>
      <c r="CD97" s="46">
        <v>123.864</v>
      </c>
      <c r="CE97" s="46">
        <v>98.527000000000001</v>
      </c>
      <c r="CF97" s="46">
        <v>75.444999999999993</v>
      </c>
      <c r="CG97" s="46">
        <v>51.518999999999998</v>
      </c>
      <c r="CH97" s="46">
        <v>32.808999999999997</v>
      </c>
      <c r="CI97" s="46">
        <v>36.788999999999994</v>
      </c>
      <c r="CJ97" s="46">
        <v>3420.9320000000002</v>
      </c>
      <c r="CK97" s="55">
        <v>373.82400000000001</v>
      </c>
      <c r="CL97" s="46">
        <v>374.44299999999998</v>
      </c>
      <c r="CM97" s="46">
        <v>356.52</v>
      </c>
      <c r="CN97" s="46">
        <v>347.255</v>
      </c>
      <c r="CO97" s="46">
        <v>346.73899999999998</v>
      </c>
      <c r="CP97" s="46">
        <v>317.09100000000001</v>
      </c>
      <c r="CQ97" s="46">
        <v>269.07299999999998</v>
      </c>
      <c r="CR97" s="46">
        <v>225.208</v>
      </c>
      <c r="CS97" s="46">
        <v>191.327</v>
      </c>
      <c r="CT97" s="46">
        <v>160.059</v>
      </c>
      <c r="CU97" s="46">
        <v>131.88900000000001</v>
      </c>
      <c r="CV97" s="46">
        <v>106.087</v>
      </c>
      <c r="CW97" s="46">
        <v>82.498999999999995</v>
      </c>
      <c r="CX97" s="46">
        <v>61.661000000000001</v>
      </c>
      <c r="CY97" s="46">
        <v>42.722000000000001</v>
      </c>
      <c r="CZ97" s="46">
        <v>50.836000000000006</v>
      </c>
      <c r="DA97" s="46">
        <v>3437.2329999999997</v>
      </c>
      <c r="DB97" t="e">
        <f>COUNTIF(#REF!,'Migrant stock by age'!A97)</f>
        <v>#REF!</v>
      </c>
    </row>
    <row r="98" spans="1:106" hidden="1">
      <c r="A98" s="49" t="s">
        <v>134</v>
      </c>
      <c r="B98" s="145"/>
      <c r="C98" s="141"/>
      <c r="D98" s="55">
        <v>61783</v>
      </c>
      <c r="E98" s="46">
        <v>69173</v>
      </c>
      <c r="F98" s="46">
        <v>67678</v>
      </c>
      <c r="G98" s="46">
        <v>120126</v>
      </c>
      <c r="H98" s="46">
        <v>284412</v>
      </c>
      <c r="I98" s="46">
        <v>461207</v>
      </c>
      <c r="J98" s="46">
        <v>485205</v>
      </c>
      <c r="K98" s="46">
        <v>376052</v>
      </c>
      <c r="L98" s="46">
        <v>267756</v>
      </c>
      <c r="M98" s="46">
        <v>191132</v>
      </c>
      <c r="N98" s="46">
        <v>124003</v>
      </c>
      <c r="O98" s="46">
        <v>78270</v>
      </c>
      <c r="P98" s="46">
        <v>48504</v>
      </c>
      <c r="Q98" s="46">
        <v>29722</v>
      </c>
      <c r="R98" s="46">
        <v>18264</v>
      </c>
      <c r="S98" s="46">
        <v>20342</v>
      </c>
      <c r="T98" s="46">
        <v>2703629</v>
      </c>
      <c r="U98" s="55">
        <v>31163</v>
      </c>
      <c r="V98" s="46">
        <v>35873</v>
      </c>
      <c r="W98" s="46">
        <v>36244</v>
      </c>
      <c r="X98" s="46">
        <v>67149</v>
      </c>
      <c r="Y98" s="46">
        <v>168192</v>
      </c>
      <c r="Z98" s="46">
        <v>285503</v>
      </c>
      <c r="AA98" s="46">
        <v>306540</v>
      </c>
      <c r="AB98" s="46">
        <v>234820</v>
      </c>
      <c r="AC98" s="46">
        <v>163154</v>
      </c>
      <c r="AD98" s="46">
        <v>115278</v>
      </c>
      <c r="AE98" s="46">
        <v>74901</v>
      </c>
      <c r="AF98" s="46">
        <v>46819</v>
      </c>
      <c r="AG98" s="46">
        <v>28522</v>
      </c>
      <c r="AH98" s="46">
        <v>17287</v>
      </c>
      <c r="AI98" s="46">
        <v>10303</v>
      </c>
      <c r="AJ98" s="46">
        <v>11306</v>
      </c>
      <c r="AK98" s="46">
        <v>1633054</v>
      </c>
      <c r="AL98" s="55">
        <v>30620</v>
      </c>
      <c r="AM98" s="46">
        <v>33300</v>
      </c>
      <c r="AN98" s="46">
        <v>31434</v>
      </c>
      <c r="AO98" s="46">
        <v>52977</v>
      </c>
      <c r="AP98" s="46">
        <v>116220</v>
      </c>
      <c r="AQ98" s="46">
        <v>175704</v>
      </c>
      <c r="AR98" s="46">
        <v>178665</v>
      </c>
      <c r="AS98" s="46">
        <v>141232</v>
      </c>
      <c r="AT98" s="46">
        <v>104602</v>
      </c>
      <c r="AU98" s="46">
        <v>75854</v>
      </c>
      <c r="AV98" s="46">
        <v>49102</v>
      </c>
      <c r="AW98" s="46">
        <v>31451</v>
      </c>
      <c r="AX98" s="46">
        <v>19982</v>
      </c>
      <c r="AY98" s="46">
        <v>12435</v>
      </c>
      <c r="AZ98" s="46">
        <v>7961</v>
      </c>
      <c r="BA98" s="46">
        <v>9036</v>
      </c>
      <c r="BB98" s="46">
        <v>1070575</v>
      </c>
      <c r="BC98" s="55">
        <v>2643.66</v>
      </c>
      <c r="BD98" s="46">
        <v>2498.1570000000002</v>
      </c>
      <c r="BE98" s="46">
        <v>2547.1970000000001</v>
      </c>
      <c r="BF98" s="46">
        <v>2792.95</v>
      </c>
      <c r="BG98" s="46">
        <v>3092.1779999999999</v>
      </c>
      <c r="BH98" s="46">
        <v>3165.3029999999999</v>
      </c>
      <c r="BI98" s="46">
        <v>2868.7190000000001</v>
      </c>
      <c r="BJ98" s="46">
        <v>2309.723</v>
      </c>
      <c r="BK98" s="46">
        <v>1954.3140000000001</v>
      </c>
      <c r="BL98" s="46">
        <v>1753.617</v>
      </c>
      <c r="BM98" s="46">
        <v>1567.09</v>
      </c>
      <c r="BN98" s="46">
        <v>1357.396</v>
      </c>
      <c r="BO98" s="46">
        <v>1083.971</v>
      </c>
      <c r="BP98" s="46">
        <v>822.27599999999995</v>
      </c>
      <c r="BQ98" s="46">
        <v>533.54100000000005</v>
      </c>
      <c r="BR98" s="46">
        <v>634.17200000000014</v>
      </c>
      <c r="BS98" s="46">
        <v>31624.264000000003</v>
      </c>
      <c r="BT98" s="55">
        <v>1367.1489999999999</v>
      </c>
      <c r="BU98" s="46">
        <v>1284.44</v>
      </c>
      <c r="BV98" s="46">
        <v>1306.905</v>
      </c>
      <c r="BW98" s="46">
        <v>1436.5619999999999</v>
      </c>
      <c r="BX98" s="46">
        <v>1611.201</v>
      </c>
      <c r="BY98" s="46">
        <v>1671.046</v>
      </c>
      <c r="BZ98" s="46">
        <v>1514.954</v>
      </c>
      <c r="CA98" s="46">
        <v>1216.5830000000001</v>
      </c>
      <c r="CB98" s="46">
        <v>1014.018</v>
      </c>
      <c r="CC98" s="46">
        <v>886.53099999999995</v>
      </c>
      <c r="CD98" s="46">
        <v>806.298</v>
      </c>
      <c r="CE98" s="46">
        <v>699.35</v>
      </c>
      <c r="CF98" s="46">
        <v>547.50400000000002</v>
      </c>
      <c r="CG98" s="46">
        <v>407.54399999999998</v>
      </c>
      <c r="CH98" s="46">
        <v>259.23099999999999</v>
      </c>
      <c r="CI98" s="46">
        <v>296.15999999999997</v>
      </c>
      <c r="CJ98" s="46">
        <v>16325.476000000001</v>
      </c>
      <c r="CK98" s="55">
        <v>1276.5139999999999</v>
      </c>
      <c r="CL98" s="46">
        <v>1213.711</v>
      </c>
      <c r="CM98" s="46">
        <v>1240.2840000000001</v>
      </c>
      <c r="CN98" s="46">
        <v>1356.384</v>
      </c>
      <c r="CO98" s="46">
        <v>1480.9880000000001</v>
      </c>
      <c r="CP98" s="46">
        <v>1494.288</v>
      </c>
      <c r="CQ98" s="46">
        <v>1353.7919999999999</v>
      </c>
      <c r="CR98" s="46">
        <v>1093.1600000000001</v>
      </c>
      <c r="CS98" s="46">
        <v>940.30100000000004</v>
      </c>
      <c r="CT98" s="46">
        <v>867.072</v>
      </c>
      <c r="CU98" s="46">
        <v>760.79</v>
      </c>
      <c r="CV98" s="46">
        <v>658.04700000000003</v>
      </c>
      <c r="CW98" s="46">
        <v>536.45699999999999</v>
      </c>
      <c r="CX98" s="46">
        <v>414.71800000000002</v>
      </c>
      <c r="CY98" s="46">
        <v>274.29899999999998</v>
      </c>
      <c r="CZ98" s="46">
        <v>337.98900000000003</v>
      </c>
      <c r="DA98" s="46">
        <v>15298.794</v>
      </c>
      <c r="DB98" t="e">
        <f>COUNTIF(#REF!,'Migrant stock by age'!A98)</f>
        <v>#REF!</v>
      </c>
    </row>
    <row r="99" spans="1:106" hidden="1">
      <c r="A99" s="49" t="s">
        <v>135</v>
      </c>
      <c r="B99" s="145"/>
      <c r="C99" s="141"/>
      <c r="D99" s="55">
        <v>4254</v>
      </c>
      <c r="E99" s="46">
        <v>3507</v>
      </c>
      <c r="F99" s="46">
        <v>3724</v>
      </c>
      <c r="G99" s="46">
        <v>4179</v>
      </c>
      <c r="H99" s="46">
        <v>5039</v>
      </c>
      <c r="I99" s="46">
        <v>6335</v>
      </c>
      <c r="J99" s="46">
        <v>7398</v>
      </c>
      <c r="K99" s="46">
        <v>7719</v>
      </c>
      <c r="L99" s="46">
        <v>7198</v>
      </c>
      <c r="M99" s="46">
        <v>6266</v>
      </c>
      <c r="N99" s="46">
        <v>5106</v>
      </c>
      <c r="O99" s="46">
        <v>4079</v>
      </c>
      <c r="P99" s="46">
        <v>3320</v>
      </c>
      <c r="Q99" s="46">
        <v>2758</v>
      </c>
      <c r="R99" s="46">
        <v>1876</v>
      </c>
      <c r="S99" s="46">
        <v>1902</v>
      </c>
      <c r="T99" s="46">
        <v>74660</v>
      </c>
      <c r="U99" s="55">
        <v>1978</v>
      </c>
      <c r="V99" s="46">
        <v>1631</v>
      </c>
      <c r="W99" s="46">
        <v>1704</v>
      </c>
      <c r="X99" s="46">
        <v>1709</v>
      </c>
      <c r="Y99" s="46">
        <v>2422</v>
      </c>
      <c r="Z99" s="46">
        <v>3572</v>
      </c>
      <c r="AA99" s="46">
        <v>4444</v>
      </c>
      <c r="AB99" s="46">
        <v>4879</v>
      </c>
      <c r="AC99" s="46">
        <v>4733</v>
      </c>
      <c r="AD99" s="46">
        <v>4043</v>
      </c>
      <c r="AE99" s="46">
        <v>3141</v>
      </c>
      <c r="AF99" s="46">
        <v>2315</v>
      </c>
      <c r="AG99" s="46">
        <v>1588</v>
      </c>
      <c r="AH99" s="46">
        <v>1304</v>
      </c>
      <c r="AI99" s="46">
        <v>818</v>
      </c>
      <c r="AJ99" s="46">
        <v>637</v>
      </c>
      <c r="AK99" s="46">
        <v>40918</v>
      </c>
      <c r="AL99" s="55">
        <v>2276</v>
      </c>
      <c r="AM99" s="46">
        <v>1876</v>
      </c>
      <c r="AN99" s="46">
        <v>2020</v>
      </c>
      <c r="AO99" s="46">
        <v>2470</v>
      </c>
      <c r="AP99" s="46">
        <v>2617</v>
      </c>
      <c r="AQ99" s="46">
        <v>2763</v>
      </c>
      <c r="AR99" s="46">
        <v>2954</v>
      </c>
      <c r="AS99" s="46">
        <v>2840</v>
      </c>
      <c r="AT99" s="46">
        <v>2465</v>
      </c>
      <c r="AU99" s="46">
        <v>2223</v>
      </c>
      <c r="AV99" s="46">
        <v>1965</v>
      </c>
      <c r="AW99" s="46">
        <v>1764</v>
      </c>
      <c r="AX99" s="46">
        <v>1732</v>
      </c>
      <c r="AY99" s="46">
        <v>1454</v>
      </c>
      <c r="AZ99" s="46">
        <v>1058</v>
      </c>
      <c r="BA99" s="46">
        <v>1265</v>
      </c>
      <c r="BB99" s="46">
        <v>33742</v>
      </c>
      <c r="BC99" s="55">
        <v>4524.0050000000001</v>
      </c>
      <c r="BD99" s="46">
        <v>4685.91</v>
      </c>
      <c r="BE99" s="46">
        <v>5110.0110000000004</v>
      </c>
      <c r="BF99" s="46">
        <v>5003.5339999999997</v>
      </c>
      <c r="BG99" s="46">
        <v>4602.9139999999998</v>
      </c>
      <c r="BH99" s="46">
        <v>4288.8549999999996</v>
      </c>
      <c r="BI99" s="46">
        <v>4097.12</v>
      </c>
      <c r="BJ99" s="46">
        <v>3926.3820000000001</v>
      </c>
      <c r="BK99" s="46">
        <v>3647.0250000000001</v>
      </c>
      <c r="BL99" s="46">
        <v>3270.7359999999999</v>
      </c>
      <c r="BM99" s="46">
        <v>2801.9270000000001</v>
      </c>
      <c r="BN99" s="46">
        <v>2369.4380000000001</v>
      </c>
      <c r="BO99" s="46">
        <v>1983.7470000000001</v>
      </c>
      <c r="BP99" s="46">
        <v>1341.0309999999999</v>
      </c>
      <c r="BQ99" s="46">
        <v>788.18799999999999</v>
      </c>
      <c r="BR99" s="46">
        <v>929.78599999999994</v>
      </c>
      <c r="BS99" s="46">
        <v>53370.609000000011</v>
      </c>
      <c r="BT99" s="55">
        <v>2277.5650000000001</v>
      </c>
      <c r="BU99" s="46">
        <v>2357.8510000000001</v>
      </c>
      <c r="BV99" s="46">
        <v>2569.0590000000002</v>
      </c>
      <c r="BW99" s="46">
        <v>2506.9969999999998</v>
      </c>
      <c r="BX99" s="46">
        <v>2293.3620000000001</v>
      </c>
      <c r="BY99" s="46">
        <v>2120.7930000000001</v>
      </c>
      <c r="BZ99" s="46">
        <v>2030</v>
      </c>
      <c r="CA99" s="46">
        <v>1932.6189999999999</v>
      </c>
      <c r="CB99" s="46">
        <v>1770.86</v>
      </c>
      <c r="CC99" s="46">
        <v>1570.6959999999999</v>
      </c>
      <c r="CD99" s="46">
        <v>1326.1310000000001</v>
      </c>
      <c r="CE99" s="46">
        <v>1101.816</v>
      </c>
      <c r="CF99" s="46">
        <v>895.22</v>
      </c>
      <c r="CG99" s="46">
        <v>595.89400000000001</v>
      </c>
      <c r="CH99" s="46">
        <v>346.505</v>
      </c>
      <c r="CI99" s="46">
        <v>372.15600000000001</v>
      </c>
      <c r="CJ99" s="46">
        <v>26067.524000000001</v>
      </c>
      <c r="CK99" s="55">
        <v>2246.4490000000001</v>
      </c>
      <c r="CL99" s="46">
        <v>2328.067</v>
      </c>
      <c r="CM99" s="46">
        <v>2540.9580000000001</v>
      </c>
      <c r="CN99" s="46">
        <v>2496.5430000000001</v>
      </c>
      <c r="CO99" s="46">
        <v>2309.5569999999998</v>
      </c>
      <c r="CP99" s="46">
        <v>2168.0650000000001</v>
      </c>
      <c r="CQ99" s="46">
        <v>2067.1239999999998</v>
      </c>
      <c r="CR99" s="46">
        <v>1993.7639999999999</v>
      </c>
      <c r="CS99" s="46">
        <v>1876.163</v>
      </c>
      <c r="CT99" s="46">
        <v>1700.037</v>
      </c>
      <c r="CU99" s="46">
        <v>1475.7929999999999</v>
      </c>
      <c r="CV99" s="46">
        <v>1267.614</v>
      </c>
      <c r="CW99" s="46">
        <v>1088.5170000000001</v>
      </c>
      <c r="CX99" s="46">
        <v>745.13099999999997</v>
      </c>
      <c r="CY99" s="46">
        <v>441.68</v>
      </c>
      <c r="CZ99" s="46">
        <v>557.62099999999987</v>
      </c>
      <c r="DA99" s="46">
        <v>27303.083000000006</v>
      </c>
      <c r="DB99" t="e">
        <f>COUNTIF(#REF!,'Migrant stock by age'!A99)</f>
        <v>#REF!</v>
      </c>
    </row>
    <row r="100" spans="1:106" hidden="1">
      <c r="A100" s="49" t="s">
        <v>136</v>
      </c>
      <c r="B100" s="145"/>
      <c r="C100" s="141"/>
      <c r="D100" s="55">
        <v>21399</v>
      </c>
      <c r="E100" s="46">
        <v>16485</v>
      </c>
      <c r="F100" s="46">
        <v>13399</v>
      </c>
      <c r="G100" s="46">
        <v>12953</v>
      </c>
      <c r="H100" s="46">
        <v>14825</v>
      </c>
      <c r="I100" s="46">
        <v>16514</v>
      </c>
      <c r="J100" s="46">
        <v>17129</v>
      </c>
      <c r="K100" s="46">
        <v>17307</v>
      </c>
      <c r="L100" s="46">
        <v>16907</v>
      </c>
      <c r="M100" s="46">
        <v>15693</v>
      </c>
      <c r="N100" s="46">
        <v>13306</v>
      </c>
      <c r="O100" s="46">
        <v>10579</v>
      </c>
      <c r="P100" s="46">
        <v>8179</v>
      </c>
      <c r="Q100" s="46">
        <v>6045</v>
      </c>
      <c r="R100" s="46">
        <v>4578</v>
      </c>
      <c r="S100" s="46">
        <v>13232</v>
      </c>
      <c r="T100" s="46">
        <v>218530</v>
      </c>
      <c r="U100" s="55">
        <v>10085</v>
      </c>
      <c r="V100" s="46">
        <v>7717</v>
      </c>
      <c r="W100" s="46">
        <v>6192</v>
      </c>
      <c r="X100" s="46">
        <v>5922</v>
      </c>
      <c r="Y100" s="46">
        <v>6843</v>
      </c>
      <c r="Z100" s="46">
        <v>7821</v>
      </c>
      <c r="AA100" s="46">
        <v>8391</v>
      </c>
      <c r="AB100" s="46">
        <v>8756</v>
      </c>
      <c r="AC100" s="46">
        <v>8944</v>
      </c>
      <c r="AD100" s="46">
        <v>8859</v>
      </c>
      <c r="AE100" s="46">
        <v>7990</v>
      </c>
      <c r="AF100" s="46">
        <v>6561</v>
      </c>
      <c r="AG100" s="46">
        <v>5117</v>
      </c>
      <c r="AH100" s="46">
        <v>3751</v>
      </c>
      <c r="AI100" s="46">
        <v>2706</v>
      </c>
      <c r="AJ100" s="46">
        <v>7584</v>
      </c>
      <c r="AK100" s="46">
        <v>113239</v>
      </c>
      <c r="AL100" s="55">
        <v>11314</v>
      </c>
      <c r="AM100" s="46">
        <v>8768</v>
      </c>
      <c r="AN100" s="46">
        <v>7207</v>
      </c>
      <c r="AO100" s="46">
        <v>7031</v>
      </c>
      <c r="AP100" s="46">
        <v>7982</v>
      </c>
      <c r="AQ100" s="46">
        <v>8693</v>
      </c>
      <c r="AR100" s="46">
        <v>8738</v>
      </c>
      <c r="AS100" s="46">
        <v>8551</v>
      </c>
      <c r="AT100" s="46">
        <v>7963</v>
      </c>
      <c r="AU100" s="46">
        <v>6834</v>
      </c>
      <c r="AV100" s="46">
        <v>5316</v>
      </c>
      <c r="AW100" s="46">
        <v>4018</v>
      </c>
      <c r="AX100" s="46">
        <v>3062</v>
      </c>
      <c r="AY100" s="46">
        <v>2294</v>
      </c>
      <c r="AZ100" s="46">
        <v>1872</v>
      </c>
      <c r="BA100" s="46">
        <v>5648</v>
      </c>
      <c r="BB100" s="46">
        <v>105291</v>
      </c>
      <c r="BC100" s="55">
        <v>11611.498</v>
      </c>
      <c r="BD100" s="46">
        <v>11084.6</v>
      </c>
      <c r="BE100" s="46">
        <v>10579.465</v>
      </c>
      <c r="BF100" s="46">
        <v>10261.063</v>
      </c>
      <c r="BG100" s="46">
        <v>9860.4040000000005</v>
      </c>
      <c r="BH100" s="46">
        <v>8778.8330000000005</v>
      </c>
      <c r="BI100" s="46">
        <v>7608.0420000000004</v>
      </c>
      <c r="BJ100" s="46">
        <v>6864.5249999999996</v>
      </c>
      <c r="BK100" s="46">
        <v>6133.07</v>
      </c>
      <c r="BL100" s="46">
        <v>5482.5569999999998</v>
      </c>
      <c r="BM100" s="46">
        <v>4739.3969999999999</v>
      </c>
      <c r="BN100" s="46">
        <v>3891.3020000000001</v>
      </c>
      <c r="BO100" s="46">
        <v>2984.4949999999999</v>
      </c>
      <c r="BP100" s="46">
        <v>2114.44</v>
      </c>
      <c r="BQ100" s="46">
        <v>1354.866</v>
      </c>
      <c r="BR100" s="46">
        <v>1569.5330000000001</v>
      </c>
      <c r="BS100" s="46">
        <v>104918.08999999998</v>
      </c>
      <c r="BT100" s="55">
        <v>5976.3590000000004</v>
      </c>
      <c r="BU100" s="46">
        <v>5660.3180000000002</v>
      </c>
      <c r="BV100" s="46">
        <v>5449.8890000000001</v>
      </c>
      <c r="BW100" s="46">
        <v>5296.7370000000001</v>
      </c>
      <c r="BX100" s="46">
        <v>5023.54</v>
      </c>
      <c r="BY100" s="46">
        <v>4437.9120000000003</v>
      </c>
      <c r="BZ100" s="46">
        <v>3828.6439999999998</v>
      </c>
      <c r="CA100" s="46">
        <v>3456.6149999999998</v>
      </c>
      <c r="CB100" s="46">
        <v>3088.895</v>
      </c>
      <c r="CC100" s="46">
        <v>2744.93</v>
      </c>
      <c r="CD100" s="46">
        <v>2351.0720000000001</v>
      </c>
      <c r="CE100" s="46">
        <v>1899.4280000000001</v>
      </c>
      <c r="CF100" s="46">
        <v>1423.874</v>
      </c>
      <c r="CG100" s="46">
        <v>967.87099999999998</v>
      </c>
      <c r="CH100" s="46">
        <v>584.23099999999999</v>
      </c>
      <c r="CI100" s="46">
        <v>610.49999999999989</v>
      </c>
      <c r="CJ100" s="46">
        <v>52800.814999999995</v>
      </c>
      <c r="CK100" s="55">
        <v>5635.0860000000002</v>
      </c>
      <c r="CL100" s="46">
        <v>5424.2470000000003</v>
      </c>
      <c r="CM100" s="46">
        <v>5129.5230000000001</v>
      </c>
      <c r="CN100" s="46">
        <v>4964.2709999999997</v>
      </c>
      <c r="CO100" s="46">
        <v>4836.8379999999997</v>
      </c>
      <c r="CP100" s="46">
        <v>4340.9139999999998</v>
      </c>
      <c r="CQ100" s="46">
        <v>3779.3969999999999</v>
      </c>
      <c r="CR100" s="46">
        <v>3407.9079999999999</v>
      </c>
      <c r="CS100" s="46">
        <v>3044.1729999999998</v>
      </c>
      <c r="CT100" s="46">
        <v>2737.6329999999998</v>
      </c>
      <c r="CU100" s="46">
        <v>2388.3380000000002</v>
      </c>
      <c r="CV100" s="46">
        <v>1991.8979999999999</v>
      </c>
      <c r="CW100" s="46">
        <v>1560.653</v>
      </c>
      <c r="CX100" s="46">
        <v>1146.6079999999999</v>
      </c>
      <c r="CY100" s="46">
        <v>770.67399999999998</v>
      </c>
      <c r="CZ100" s="46">
        <v>959.10799999999995</v>
      </c>
      <c r="DA100" s="46">
        <v>52117.269000000008</v>
      </c>
      <c r="DB100" t="e">
        <f>COUNTIF(#REF!,'Migrant stock by age'!A100)</f>
        <v>#REF!</v>
      </c>
    </row>
    <row r="101" spans="1:106" hidden="1">
      <c r="A101" s="49" t="s">
        <v>137</v>
      </c>
      <c r="B101" s="145"/>
      <c r="C101" s="141"/>
      <c r="D101" s="55">
        <v>56524</v>
      </c>
      <c r="E101" s="46">
        <v>70122</v>
      </c>
      <c r="F101" s="46">
        <v>87537</v>
      </c>
      <c r="G101" s="46">
        <v>127192</v>
      </c>
      <c r="H101" s="46">
        <v>185597</v>
      </c>
      <c r="I101" s="46">
        <v>242040</v>
      </c>
      <c r="J101" s="46">
        <v>280796</v>
      </c>
      <c r="K101" s="46">
        <v>294594</v>
      </c>
      <c r="L101" s="46">
        <v>283439</v>
      </c>
      <c r="M101" s="46">
        <v>256024</v>
      </c>
      <c r="N101" s="46">
        <v>209437</v>
      </c>
      <c r="O101" s="46">
        <v>166392</v>
      </c>
      <c r="P101" s="46">
        <v>128370</v>
      </c>
      <c r="Q101" s="46">
        <v>91781</v>
      </c>
      <c r="R101" s="46">
        <v>56629</v>
      </c>
      <c r="S101" s="46">
        <v>86930</v>
      </c>
      <c r="T101" s="46">
        <v>2623404</v>
      </c>
      <c r="U101" s="55">
        <v>26574</v>
      </c>
      <c r="V101" s="46">
        <v>32877</v>
      </c>
      <c r="W101" s="46">
        <v>40329</v>
      </c>
      <c r="X101" s="46">
        <v>56270</v>
      </c>
      <c r="Y101" s="46">
        <v>77857</v>
      </c>
      <c r="Z101" s="46">
        <v>98186</v>
      </c>
      <c r="AA101" s="46">
        <v>114873</v>
      </c>
      <c r="AB101" s="46">
        <v>125262</v>
      </c>
      <c r="AC101" s="46">
        <v>126103</v>
      </c>
      <c r="AD101" s="46">
        <v>118092</v>
      </c>
      <c r="AE101" s="46">
        <v>98471</v>
      </c>
      <c r="AF101" s="46">
        <v>78668</v>
      </c>
      <c r="AG101" s="46">
        <v>60347</v>
      </c>
      <c r="AH101" s="46">
        <v>42081</v>
      </c>
      <c r="AI101" s="46">
        <v>24969</v>
      </c>
      <c r="AJ101" s="46">
        <v>37243</v>
      </c>
      <c r="AK101" s="46">
        <v>1158202</v>
      </c>
      <c r="AL101" s="55">
        <v>29950</v>
      </c>
      <c r="AM101" s="46">
        <v>37245</v>
      </c>
      <c r="AN101" s="46">
        <v>47208</v>
      </c>
      <c r="AO101" s="46">
        <v>70922</v>
      </c>
      <c r="AP101" s="46">
        <v>107740</v>
      </c>
      <c r="AQ101" s="46">
        <v>143854</v>
      </c>
      <c r="AR101" s="46">
        <v>165923</v>
      </c>
      <c r="AS101" s="46">
        <v>169332</v>
      </c>
      <c r="AT101" s="46">
        <v>157336</v>
      </c>
      <c r="AU101" s="46">
        <v>137932</v>
      </c>
      <c r="AV101" s="46">
        <v>110966</v>
      </c>
      <c r="AW101" s="46">
        <v>87724</v>
      </c>
      <c r="AX101" s="46">
        <v>68023</v>
      </c>
      <c r="AY101" s="46">
        <v>49700</v>
      </c>
      <c r="AZ101" s="46">
        <v>31660</v>
      </c>
      <c r="BA101" s="46">
        <v>49687</v>
      </c>
      <c r="BB101" s="46">
        <v>1465202</v>
      </c>
      <c r="BC101" s="55">
        <v>266.161</v>
      </c>
      <c r="BD101" s="46">
        <v>281.20699999999999</v>
      </c>
      <c r="BE101" s="46">
        <v>307.91300000000001</v>
      </c>
      <c r="BF101" s="46">
        <v>346.036</v>
      </c>
      <c r="BG101" s="46">
        <v>381.78</v>
      </c>
      <c r="BH101" s="46">
        <v>371.54</v>
      </c>
      <c r="BI101" s="46">
        <v>384.40100000000001</v>
      </c>
      <c r="BJ101" s="46">
        <v>425.923</v>
      </c>
      <c r="BK101" s="46">
        <v>460.584</v>
      </c>
      <c r="BL101" s="46">
        <v>458.16899999999998</v>
      </c>
      <c r="BM101" s="46">
        <v>461.392</v>
      </c>
      <c r="BN101" s="46">
        <v>448.61799999999999</v>
      </c>
      <c r="BO101" s="46">
        <v>377.44600000000003</v>
      </c>
      <c r="BP101" s="46">
        <v>291.16899999999998</v>
      </c>
      <c r="BQ101" s="46">
        <v>181.50200000000001</v>
      </c>
      <c r="BR101" s="46">
        <v>265.00299999999993</v>
      </c>
      <c r="BS101" s="46">
        <v>5708.8440000000001</v>
      </c>
      <c r="BT101" s="55">
        <v>138.167</v>
      </c>
      <c r="BU101" s="46">
        <v>143.28399999999999</v>
      </c>
      <c r="BV101" s="46">
        <v>156.57300000000001</v>
      </c>
      <c r="BW101" s="46">
        <v>176.98400000000001</v>
      </c>
      <c r="BX101" s="46">
        <v>194.35</v>
      </c>
      <c r="BY101" s="46">
        <v>187.596</v>
      </c>
      <c r="BZ101" s="46">
        <v>188.07</v>
      </c>
      <c r="CA101" s="46">
        <v>204.20699999999999</v>
      </c>
      <c r="CB101" s="46">
        <v>223.50399999999999</v>
      </c>
      <c r="CC101" s="46">
        <v>225.21199999999999</v>
      </c>
      <c r="CD101" s="46">
        <v>230.60499999999999</v>
      </c>
      <c r="CE101" s="46">
        <v>225.13399999999999</v>
      </c>
      <c r="CF101" s="46">
        <v>187.97800000000001</v>
      </c>
      <c r="CG101" s="46">
        <v>142.547</v>
      </c>
      <c r="CH101" s="46">
        <v>85.997</v>
      </c>
      <c r="CI101" s="46">
        <v>110.512</v>
      </c>
      <c r="CJ101" s="46">
        <v>2820.7200000000003</v>
      </c>
      <c r="CK101" s="55">
        <v>127.991</v>
      </c>
      <c r="CL101" s="46">
        <v>137.922</v>
      </c>
      <c r="CM101" s="46">
        <v>151.34100000000001</v>
      </c>
      <c r="CN101" s="46">
        <v>169.05199999999999</v>
      </c>
      <c r="CO101" s="46">
        <v>187.43100000000001</v>
      </c>
      <c r="CP101" s="46">
        <v>183.94300000000001</v>
      </c>
      <c r="CQ101" s="46">
        <v>196.32900000000001</v>
      </c>
      <c r="CR101" s="46">
        <v>221.715</v>
      </c>
      <c r="CS101" s="46">
        <v>237.07900000000001</v>
      </c>
      <c r="CT101" s="46">
        <v>232.95500000000001</v>
      </c>
      <c r="CU101" s="46">
        <v>230.78700000000001</v>
      </c>
      <c r="CV101" s="46">
        <v>223.48400000000001</v>
      </c>
      <c r="CW101" s="46">
        <v>189.46899999999999</v>
      </c>
      <c r="CX101" s="46">
        <v>148.624</v>
      </c>
      <c r="CY101" s="46">
        <v>95.504999999999995</v>
      </c>
      <c r="CZ101" s="46">
        <v>154.48600000000002</v>
      </c>
      <c r="DA101" s="46">
        <v>2888.1129999999994</v>
      </c>
      <c r="DB101" t="e">
        <f>COUNTIF(#REF!,'Migrant stock by age'!A101)</f>
        <v>#REF!</v>
      </c>
    </row>
    <row r="102" spans="1:106" hidden="1">
      <c r="A102" s="49" t="s">
        <v>138</v>
      </c>
      <c r="B102" s="145"/>
      <c r="C102" s="141"/>
      <c r="D102" s="55">
        <v>146167</v>
      </c>
      <c r="E102" s="46">
        <v>133563</v>
      </c>
      <c r="F102" s="46">
        <v>117391</v>
      </c>
      <c r="G102" s="46">
        <v>165746</v>
      </c>
      <c r="H102" s="46">
        <v>332548</v>
      </c>
      <c r="I102" s="46">
        <v>515149</v>
      </c>
      <c r="J102" s="46">
        <v>553337</v>
      </c>
      <c r="K102" s="46">
        <v>459819</v>
      </c>
      <c r="L102" s="46">
        <v>342899</v>
      </c>
      <c r="M102" s="46">
        <v>251464</v>
      </c>
      <c r="N102" s="46">
        <v>177771</v>
      </c>
      <c r="O102" s="46">
        <v>122793</v>
      </c>
      <c r="P102" s="46">
        <v>87683</v>
      </c>
      <c r="Q102" s="46">
        <v>67737</v>
      </c>
      <c r="R102" s="46">
        <v>51450</v>
      </c>
      <c r="S102" s="46">
        <v>63356</v>
      </c>
      <c r="T102" s="46">
        <v>3588873</v>
      </c>
      <c r="U102" s="55">
        <v>72236</v>
      </c>
      <c r="V102" s="46">
        <v>63015</v>
      </c>
      <c r="W102" s="46">
        <v>51622</v>
      </c>
      <c r="X102" s="46">
        <v>71525</v>
      </c>
      <c r="Y102" s="46">
        <v>143313</v>
      </c>
      <c r="Z102" s="46">
        <v>233207</v>
      </c>
      <c r="AA102" s="46">
        <v>266785</v>
      </c>
      <c r="AB102" s="46">
        <v>233292</v>
      </c>
      <c r="AC102" s="46">
        <v>181574</v>
      </c>
      <c r="AD102" s="46">
        <v>139581</v>
      </c>
      <c r="AE102" s="46">
        <v>103630</v>
      </c>
      <c r="AF102" s="46">
        <v>75479</v>
      </c>
      <c r="AG102" s="46">
        <v>57158</v>
      </c>
      <c r="AH102" s="46">
        <v>45175</v>
      </c>
      <c r="AI102" s="46">
        <v>31707</v>
      </c>
      <c r="AJ102" s="46">
        <v>33024</v>
      </c>
      <c r="AK102" s="46">
        <v>1802323</v>
      </c>
      <c r="AL102" s="55">
        <v>73931</v>
      </c>
      <c r="AM102" s="46">
        <v>70548</v>
      </c>
      <c r="AN102" s="46">
        <v>65769</v>
      </c>
      <c r="AO102" s="46">
        <v>94221</v>
      </c>
      <c r="AP102" s="46">
        <v>189235</v>
      </c>
      <c r="AQ102" s="46">
        <v>281942</v>
      </c>
      <c r="AR102" s="46">
        <v>286552</v>
      </c>
      <c r="AS102" s="46">
        <v>226527</v>
      </c>
      <c r="AT102" s="46">
        <v>161325</v>
      </c>
      <c r="AU102" s="46">
        <v>111883</v>
      </c>
      <c r="AV102" s="46">
        <v>74141</v>
      </c>
      <c r="AW102" s="46">
        <v>47314</v>
      </c>
      <c r="AX102" s="46">
        <v>30525</v>
      </c>
      <c r="AY102" s="46">
        <v>22562</v>
      </c>
      <c r="AZ102" s="46">
        <v>19743</v>
      </c>
      <c r="BA102" s="46">
        <v>30332</v>
      </c>
      <c r="BB102" s="46">
        <v>1786550</v>
      </c>
      <c r="BC102" s="55">
        <v>3678.596</v>
      </c>
      <c r="BD102" s="46">
        <v>4019.65</v>
      </c>
      <c r="BE102" s="46">
        <v>4258.3549999999996</v>
      </c>
      <c r="BF102" s="46">
        <v>4665.0789999999997</v>
      </c>
      <c r="BG102" s="46">
        <v>4887.3879999999999</v>
      </c>
      <c r="BH102" s="46">
        <v>4574.87</v>
      </c>
      <c r="BI102" s="46">
        <v>4587.13</v>
      </c>
      <c r="BJ102" s="46">
        <v>5137.84</v>
      </c>
      <c r="BK102" s="46">
        <v>5589.3779999999997</v>
      </c>
      <c r="BL102" s="46">
        <v>5735.223</v>
      </c>
      <c r="BM102" s="46">
        <v>5412.665</v>
      </c>
      <c r="BN102" s="46">
        <v>4800.5519999999997</v>
      </c>
      <c r="BO102" s="46">
        <v>3839.203</v>
      </c>
      <c r="BP102" s="46">
        <v>2772.962</v>
      </c>
      <c r="BQ102" s="46">
        <v>1977.6130000000001</v>
      </c>
      <c r="BR102" s="46">
        <v>3101.0089999999996</v>
      </c>
      <c r="BS102" s="46">
        <v>69037.513000000006</v>
      </c>
      <c r="BT102" s="55">
        <v>1889.7170000000001</v>
      </c>
      <c r="BU102" s="46">
        <v>2068.134</v>
      </c>
      <c r="BV102" s="46">
        <v>2186.819</v>
      </c>
      <c r="BW102" s="46">
        <v>2386.4899999999998</v>
      </c>
      <c r="BX102" s="46">
        <v>2474.569</v>
      </c>
      <c r="BY102" s="46">
        <v>2293.3960000000002</v>
      </c>
      <c r="BZ102" s="46">
        <v>2286.9549999999999</v>
      </c>
      <c r="CA102" s="46">
        <v>2525.0329999999999</v>
      </c>
      <c r="CB102" s="46">
        <v>2701.6770000000001</v>
      </c>
      <c r="CC102" s="46">
        <v>2748.7689999999998</v>
      </c>
      <c r="CD102" s="46">
        <v>2590.5059999999999</v>
      </c>
      <c r="CE102" s="46">
        <v>2280.0949999999998</v>
      </c>
      <c r="CF102" s="46">
        <v>1797.3040000000001</v>
      </c>
      <c r="CG102" s="46">
        <v>1267.0139999999999</v>
      </c>
      <c r="CH102" s="46">
        <v>881.30799999999999</v>
      </c>
      <c r="CI102" s="46">
        <v>1287.1079999999999</v>
      </c>
      <c r="CJ102" s="46">
        <v>33664.894</v>
      </c>
      <c r="CK102" s="55">
        <v>1788.8689999999999</v>
      </c>
      <c r="CL102" s="46">
        <v>1951.5060000000001</v>
      </c>
      <c r="CM102" s="46">
        <v>2071.5259999999998</v>
      </c>
      <c r="CN102" s="46">
        <v>2278.576</v>
      </c>
      <c r="CO102" s="46">
        <v>2412.8090000000002</v>
      </c>
      <c r="CP102" s="46">
        <v>2281.4679999999998</v>
      </c>
      <c r="CQ102" s="46">
        <v>2300.1689999999999</v>
      </c>
      <c r="CR102" s="46">
        <v>2612.8040000000001</v>
      </c>
      <c r="CS102" s="46">
        <v>2887.7020000000002</v>
      </c>
      <c r="CT102" s="46">
        <v>2986.4560000000001</v>
      </c>
      <c r="CU102" s="46">
        <v>2822.1640000000002</v>
      </c>
      <c r="CV102" s="46">
        <v>2520.4639999999999</v>
      </c>
      <c r="CW102" s="46">
        <v>2041.9059999999999</v>
      </c>
      <c r="CX102" s="46">
        <v>1505.9559999999999</v>
      </c>
      <c r="CY102" s="46">
        <v>1096.3119999999999</v>
      </c>
      <c r="CZ102" s="46">
        <v>1813.9209999999998</v>
      </c>
      <c r="DA102" s="46">
        <v>35372.608</v>
      </c>
      <c r="DB102" t="e">
        <f>COUNTIF(#REF!,'Migrant stock by age'!A102)</f>
        <v>#REF!</v>
      </c>
    </row>
    <row r="103" spans="1:106" hidden="1">
      <c r="A103" s="49" t="s">
        <v>139</v>
      </c>
      <c r="B103" s="145"/>
      <c r="C103" s="141"/>
      <c r="D103" s="55">
        <v>703</v>
      </c>
      <c r="E103" s="46">
        <v>609</v>
      </c>
      <c r="F103" s="46">
        <v>518</v>
      </c>
      <c r="G103" s="46">
        <v>519</v>
      </c>
      <c r="H103" s="46">
        <v>698</v>
      </c>
      <c r="I103" s="46">
        <v>1026</v>
      </c>
      <c r="J103" s="46">
        <v>1338</v>
      </c>
      <c r="K103" s="46">
        <v>1469</v>
      </c>
      <c r="L103" s="46">
        <v>1389</v>
      </c>
      <c r="M103" s="46">
        <v>1188</v>
      </c>
      <c r="N103" s="46">
        <v>958</v>
      </c>
      <c r="O103" s="46">
        <v>662</v>
      </c>
      <c r="P103" s="46">
        <v>389</v>
      </c>
      <c r="Q103" s="46">
        <v>257</v>
      </c>
      <c r="R103" s="46">
        <v>169</v>
      </c>
      <c r="S103" s="46">
        <v>171</v>
      </c>
      <c r="T103" s="46">
        <v>12063</v>
      </c>
      <c r="U103" s="55">
        <v>291</v>
      </c>
      <c r="V103" s="46">
        <v>244</v>
      </c>
      <c r="W103" s="46">
        <v>214</v>
      </c>
      <c r="X103" s="46">
        <v>228</v>
      </c>
      <c r="Y103" s="46">
        <v>310</v>
      </c>
      <c r="Z103" s="46">
        <v>476</v>
      </c>
      <c r="AA103" s="46">
        <v>592</v>
      </c>
      <c r="AB103" s="46">
        <v>744</v>
      </c>
      <c r="AC103" s="46">
        <v>781</v>
      </c>
      <c r="AD103" s="46">
        <v>724</v>
      </c>
      <c r="AE103" s="46">
        <v>591</v>
      </c>
      <c r="AF103" s="46">
        <v>436</v>
      </c>
      <c r="AG103" s="46">
        <v>183</v>
      </c>
      <c r="AH103" s="46">
        <v>131</v>
      </c>
      <c r="AI103" s="46">
        <v>70</v>
      </c>
      <c r="AJ103" s="46">
        <v>85</v>
      </c>
      <c r="AK103" s="46">
        <v>6100</v>
      </c>
      <c r="AL103" s="55">
        <v>412</v>
      </c>
      <c r="AM103" s="46">
        <v>365</v>
      </c>
      <c r="AN103" s="46">
        <v>304</v>
      </c>
      <c r="AO103" s="46">
        <v>291</v>
      </c>
      <c r="AP103" s="46">
        <v>388</v>
      </c>
      <c r="AQ103" s="46">
        <v>550</v>
      </c>
      <c r="AR103" s="46">
        <v>746</v>
      </c>
      <c r="AS103" s="46">
        <v>725</v>
      </c>
      <c r="AT103" s="46">
        <v>608</v>
      </c>
      <c r="AU103" s="46">
        <v>464</v>
      </c>
      <c r="AV103" s="46">
        <v>367</v>
      </c>
      <c r="AW103" s="46">
        <v>226</v>
      </c>
      <c r="AX103" s="46">
        <v>206</v>
      </c>
      <c r="AY103" s="46">
        <v>126</v>
      </c>
      <c r="AZ103" s="46">
        <v>99</v>
      </c>
      <c r="BA103" s="46">
        <v>86</v>
      </c>
      <c r="BB103" s="46">
        <v>5963</v>
      </c>
      <c r="BC103" s="55">
        <v>208.05199999999999</v>
      </c>
      <c r="BD103" s="46">
        <v>191.89599999999999</v>
      </c>
      <c r="BE103" s="46">
        <v>165.316</v>
      </c>
      <c r="BF103" s="46">
        <v>156.732</v>
      </c>
      <c r="BG103" s="46">
        <v>124.102</v>
      </c>
      <c r="BH103" s="46">
        <v>85.082999999999998</v>
      </c>
      <c r="BI103" s="46">
        <v>72.185000000000002</v>
      </c>
      <c r="BJ103" s="46">
        <v>48.290999999999997</v>
      </c>
      <c r="BK103" s="46">
        <v>50.316000000000003</v>
      </c>
      <c r="BL103" s="46">
        <v>52.899000000000001</v>
      </c>
      <c r="BM103" s="46">
        <v>39.771999999999998</v>
      </c>
      <c r="BN103" s="46">
        <v>31.041</v>
      </c>
      <c r="BO103" s="46">
        <v>24.533000000000001</v>
      </c>
      <c r="BP103" s="46">
        <v>19.8</v>
      </c>
      <c r="BQ103" s="46">
        <v>13.753</v>
      </c>
      <c r="BR103" s="46">
        <v>12.540000000000001</v>
      </c>
      <c r="BS103" s="46">
        <v>1296.3109999999995</v>
      </c>
      <c r="BT103" s="55">
        <v>106.11799999999999</v>
      </c>
      <c r="BU103" s="46">
        <v>97.882999999999996</v>
      </c>
      <c r="BV103" s="46">
        <v>84.281999999999996</v>
      </c>
      <c r="BW103" s="46">
        <v>80.052000000000007</v>
      </c>
      <c r="BX103" s="46">
        <v>63.305</v>
      </c>
      <c r="BY103" s="46">
        <v>43.13</v>
      </c>
      <c r="BZ103" s="46">
        <v>36.652999999999999</v>
      </c>
      <c r="CA103" s="46">
        <v>24.341000000000001</v>
      </c>
      <c r="CB103" s="46">
        <v>25.448</v>
      </c>
      <c r="CC103" s="46">
        <v>27.056000000000001</v>
      </c>
      <c r="CD103" s="46">
        <v>20.399999999999999</v>
      </c>
      <c r="CE103" s="46">
        <v>15.794</v>
      </c>
      <c r="CF103" s="46">
        <v>12.276999999999999</v>
      </c>
      <c r="CG103" s="46">
        <v>9.6720000000000006</v>
      </c>
      <c r="CH103" s="46">
        <v>6.484</v>
      </c>
      <c r="CI103" s="46">
        <v>5.3920000000000003</v>
      </c>
      <c r="CJ103" s="46">
        <v>658.28700000000015</v>
      </c>
      <c r="CK103" s="55">
        <v>101.935</v>
      </c>
      <c r="CL103" s="46">
        <v>94.013000000000005</v>
      </c>
      <c r="CM103" s="46">
        <v>81.033000000000001</v>
      </c>
      <c r="CN103" s="46">
        <v>76.679000000000002</v>
      </c>
      <c r="CO103" s="46">
        <v>60.796999999999997</v>
      </c>
      <c r="CP103" s="46">
        <v>41.953000000000003</v>
      </c>
      <c r="CQ103" s="46">
        <v>35.530999999999999</v>
      </c>
      <c r="CR103" s="46">
        <v>23.946999999999999</v>
      </c>
      <c r="CS103" s="46">
        <v>24.866</v>
      </c>
      <c r="CT103" s="46">
        <v>25.843</v>
      </c>
      <c r="CU103" s="46">
        <v>19.372</v>
      </c>
      <c r="CV103" s="46">
        <v>15.246</v>
      </c>
      <c r="CW103" s="46">
        <v>12.257</v>
      </c>
      <c r="CX103" s="46">
        <v>10.127000000000001</v>
      </c>
      <c r="CY103" s="46">
        <v>7.2690000000000001</v>
      </c>
      <c r="CZ103" s="46">
        <v>7.15</v>
      </c>
      <c r="DA103" s="46">
        <v>638.01799999999969</v>
      </c>
      <c r="DB103" t="e">
        <f>COUNTIF(#REF!,'Migrant stock by age'!A103)</f>
        <v>#REF!</v>
      </c>
    </row>
    <row r="104" spans="1:106" hidden="1">
      <c r="A104" s="49" t="s">
        <v>140</v>
      </c>
      <c r="B104" s="145"/>
      <c r="C104" s="141"/>
      <c r="D104" s="55">
        <v>3088</v>
      </c>
      <c r="E104" s="46">
        <v>2996</v>
      </c>
      <c r="F104" s="46">
        <v>3080</v>
      </c>
      <c r="G104" s="46">
        <v>4013</v>
      </c>
      <c r="H104" s="46">
        <v>5827</v>
      </c>
      <c r="I104" s="46">
        <v>7763</v>
      </c>
      <c r="J104" s="46">
        <v>8744</v>
      </c>
      <c r="K104" s="46">
        <v>8669</v>
      </c>
      <c r="L104" s="46">
        <v>8023</v>
      </c>
      <c r="M104" s="46">
        <v>6883</v>
      </c>
      <c r="N104" s="46">
        <v>5284</v>
      </c>
      <c r="O104" s="46">
        <v>3886</v>
      </c>
      <c r="P104" s="46">
        <v>2943</v>
      </c>
      <c r="Q104" s="46">
        <v>2256</v>
      </c>
      <c r="R104" s="46">
        <v>1473</v>
      </c>
      <c r="S104" s="46">
        <v>1176</v>
      </c>
      <c r="T104" s="46">
        <v>76104</v>
      </c>
      <c r="U104" s="55">
        <v>1380</v>
      </c>
      <c r="V104" s="46">
        <v>1384</v>
      </c>
      <c r="W104" s="46">
        <v>1478</v>
      </c>
      <c r="X104" s="46">
        <v>2080</v>
      </c>
      <c r="Y104" s="46">
        <v>3278</v>
      </c>
      <c r="Z104" s="46">
        <v>4590</v>
      </c>
      <c r="AA104" s="46">
        <v>5293</v>
      </c>
      <c r="AB104" s="46">
        <v>5357</v>
      </c>
      <c r="AC104" s="46">
        <v>5075</v>
      </c>
      <c r="AD104" s="46">
        <v>4533</v>
      </c>
      <c r="AE104" s="46">
        <v>3407</v>
      </c>
      <c r="AF104" s="46">
        <v>2250</v>
      </c>
      <c r="AG104" s="46">
        <v>1684</v>
      </c>
      <c r="AH104" s="46">
        <v>1078</v>
      </c>
      <c r="AI104" s="46">
        <v>688</v>
      </c>
      <c r="AJ104" s="46">
        <v>532</v>
      </c>
      <c r="AK104" s="46">
        <v>44087</v>
      </c>
      <c r="AL104" s="55">
        <v>1708</v>
      </c>
      <c r="AM104" s="46">
        <v>1612</v>
      </c>
      <c r="AN104" s="46">
        <v>1602</v>
      </c>
      <c r="AO104" s="46">
        <v>1933</v>
      </c>
      <c r="AP104" s="46">
        <v>2549</v>
      </c>
      <c r="AQ104" s="46">
        <v>3173</v>
      </c>
      <c r="AR104" s="46">
        <v>3451</v>
      </c>
      <c r="AS104" s="46">
        <v>3312</v>
      </c>
      <c r="AT104" s="46">
        <v>2948</v>
      </c>
      <c r="AU104" s="46">
        <v>2350</v>
      </c>
      <c r="AV104" s="46">
        <v>1877</v>
      </c>
      <c r="AW104" s="46">
        <v>1636</v>
      </c>
      <c r="AX104" s="46">
        <v>1259</v>
      </c>
      <c r="AY104" s="46">
        <v>1178</v>
      </c>
      <c r="AZ104" s="46">
        <v>785</v>
      </c>
      <c r="BA104" s="46">
        <v>644</v>
      </c>
      <c r="BB104" s="46">
        <v>32017</v>
      </c>
      <c r="BC104" s="55">
        <v>7745.4679999999998</v>
      </c>
      <c r="BD104" s="46">
        <v>7490.9170000000004</v>
      </c>
      <c r="BE104" s="46">
        <v>6796.0770000000002</v>
      </c>
      <c r="BF104" s="46">
        <v>6612.18</v>
      </c>
      <c r="BG104" s="46">
        <v>8133.8959999999997</v>
      </c>
      <c r="BH104" s="46">
        <v>8871.5450000000001</v>
      </c>
      <c r="BI104" s="46">
        <v>8234.7829999999994</v>
      </c>
      <c r="BJ104" s="46">
        <v>7424.4949999999999</v>
      </c>
      <c r="BK104" s="46">
        <v>6822.7420000000002</v>
      </c>
      <c r="BL104" s="46">
        <v>6223.3940000000002</v>
      </c>
      <c r="BM104" s="46">
        <v>5635.607</v>
      </c>
      <c r="BN104" s="46">
        <v>4933.62</v>
      </c>
      <c r="BO104" s="46">
        <v>3785.1060000000002</v>
      </c>
      <c r="BP104" s="46">
        <v>2305.0810000000001</v>
      </c>
      <c r="BQ104" s="46">
        <v>1423.299</v>
      </c>
      <c r="BR104" s="46">
        <v>3102.5899999999997</v>
      </c>
      <c r="BS104" s="46">
        <v>95540.800000000003</v>
      </c>
      <c r="BT104" s="55">
        <v>4072.1750000000002</v>
      </c>
      <c r="BU104" s="46">
        <v>3933.2939999999999</v>
      </c>
      <c r="BV104" s="46">
        <v>3517.8040000000001</v>
      </c>
      <c r="BW104" s="46">
        <v>3396.61</v>
      </c>
      <c r="BX104" s="46">
        <v>4155.8789999999999</v>
      </c>
      <c r="BY104" s="46">
        <v>4490.3890000000001</v>
      </c>
      <c r="BZ104" s="46">
        <v>4129.54</v>
      </c>
      <c r="CA104" s="46">
        <v>3696.5120000000002</v>
      </c>
      <c r="CB104" s="46">
        <v>3387.5219999999999</v>
      </c>
      <c r="CC104" s="46">
        <v>3087.98</v>
      </c>
      <c r="CD104" s="46">
        <v>2760.096</v>
      </c>
      <c r="CE104" s="46">
        <v>2343.3519999999999</v>
      </c>
      <c r="CF104" s="46">
        <v>1732.8679999999999</v>
      </c>
      <c r="CG104" s="46">
        <v>992.44799999999998</v>
      </c>
      <c r="CH104" s="46">
        <v>563.90499999999997</v>
      </c>
      <c r="CI104" s="46">
        <v>1018.0710000000001</v>
      </c>
      <c r="CJ104" s="46">
        <v>47278.445</v>
      </c>
      <c r="CK104" s="55">
        <v>3673.279</v>
      </c>
      <c r="CL104" s="46">
        <v>3557.61</v>
      </c>
      <c r="CM104" s="46">
        <v>3278.2649999999999</v>
      </c>
      <c r="CN104" s="46">
        <v>3215.5630000000001</v>
      </c>
      <c r="CO104" s="46">
        <v>3978.01</v>
      </c>
      <c r="CP104" s="46">
        <v>4381.1490000000003</v>
      </c>
      <c r="CQ104" s="46">
        <v>4105.24</v>
      </c>
      <c r="CR104" s="46">
        <v>3727.98</v>
      </c>
      <c r="CS104" s="46">
        <v>3435.2170000000001</v>
      </c>
      <c r="CT104" s="46">
        <v>3135.4090000000001</v>
      </c>
      <c r="CU104" s="46">
        <v>2875.511</v>
      </c>
      <c r="CV104" s="46">
        <v>2590.27</v>
      </c>
      <c r="CW104" s="46">
        <v>2052.2440000000001</v>
      </c>
      <c r="CX104" s="46">
        <v>1312.64</v>
      </c>
      <c r="CY104" s="46">
        <v>859.40200000000004</v>
      </c>
      <c r="CZ104" s="46">
        <v>2084.569</v>
      </c>
      <c r="DA104" s="46">
        <v>48262.358</v>
      </c>
      <c r="DB104" t="e">
        <f>COUNTIF(#REF!,'Migrant stock by age'!A104)</f>
        <v>#REF!</v>
      </c>
    </row>
    <row r="105" spans="1:106" hidden="1">
      <c r="A105" s="48" t="s">
        <v>86</v>
      </c>
      <c r="B105" s="144"/>
      <c r="C105" s="141"/>
      <c r="D105" s="54">
        <v>2939521</v>
      </c>
      <c r="E105" s="45">
        <v>2614191</v>
      </c>
      <c r="F105" s="45">
        <v>2141155</v>
      </c>
      <c r="G105" s="45">
        <v>1985830</v>
      </c>
      <c r="H105" s="45">
        <v>2961631</v>
      </c>
      <c r="I105" s="45">
        <v>5061856</v>
      </c>
      <c r="J105" s="45">
        <v>6101371</v>
      </c>
      <c r="K105" s="45">
        <v>5514233</v>
      </c>
      <c r="L105" s="45">
        <v>4379495</v>
      </c>
      <c r="M105" s="45">
        <v>3210507</v>
      </c>
      <c r="N105" s="45">
        <v>2139935</v>
      </c>
      <c r="O105" s="45">
        <v>1389525</v>
      </c>
      <c r="P105" s="45">
        <v>866037</v>
      </c>
      <c r="Q105" s="45">
        <v>571613</v>
      </c>
      <c r="R105" s="45">
        <v>402474</v>
      </c>
      <c r="S105" s="45">
        <v>611645</v>
      </c>
      <c r="T105" s="45">
        <v>42891019</v>
      </c>
      <c r="U105" s="54">
        <v>1555906</v>
      </c>
      <c r="V105" s="45">
        <v>1380016</v>
      </c>
      <c r="W105" s="45">
        <v>1142061</v>
      </c>
      <c r="X105" s="45">
        <v>1075190</v>
      </c>
      <c r="Y105" s="45">
        <v>1806536</v>
      </c>
      <c r="Z105" s="45">
        <v>3402421</v>
      </c>
      <c r="AA105" s="45">
        <v>4241208</v>
      </c>
      <c r="AB105" s="45">
        <v>3830729</v>
      </c>
      <c r="AC105" s="45">
        <v>3100256</v>
      </c>
      <c r="AD105" s="45">
        <v>2279390</v>
      </c>
      <c r="AE105" s="45">
        <v>1500763</v>
      </c>
      <c r="AF105" s="45">
        <v>914028</v>
      </c>
      <c r="AG105" s="45">
        <v>503435</v>
      </c>
      <c r="AH105" s="45">
        <v>297218</v>
      </c>
      <c r="AI105" s="45">
        <v>191861</v>
      </c>
      <c r="AJ105" s="45">
        <v>266820</v>
      </c>
      <c r="AK105" s="45">
        <v>27487838</v>
      </c>
      <c r="AL105" s="54">
        <v>1383615</v>
      </c>
      <c r="AM105" s="45">
        <v>1234175</v>
      </c>
      <c r="AN105" s="45">
        <v>999094</v>
      </c>
      <c r="AO105" s="45">
        <v>910640</v>
      </c>
      <c r="AP105" s="45">
        <v>1155095</v>
      </c>
      <c r="AQ105" s="45">
        <v>1659435</v>
      </c>
      <c r="AR105" s="45">
        <v>1860163</v>
      </c>
      <c r="AS105" s="45">
        <v>1683504</v>
      </c>
      <c r="AT105" s="45">
        <v>1279239</v>
      </c>
      <c r="AU105" s="45">
        <v>931117</v>
      </c>
      <c r="AV105" s="45">
        <v>639172</v>
      </c>
      <c r="AW105" s="45">
        <v>475497</v>
      </c>
      <c r="AX105" s="45">
        <v>362602</v>
      </c>
      <c r="AY105" s="45">
        <v>274395</v>
      </c>
      <c r="AZ105" s="45">
        <v>210613</v>
      </c>
      <c r="BA105" s="45">
        <v>344825</v>
      </c>
      <c r="BB105" s="45">
        <v>15403181</v>
      </c>
      <c r="BC105" s="54">
        <v>27796.053999999996</v>
      </c>
      <c r="BD105" s="45">
        <v>26424.734000000004</v>
      </c>
      <c r="BE105" s="45">
        <v>24430.078000000005</v>
      </c>
      <c r="BF105" s="45">
        <v>23217.853000000003</v>
      </c>
      <c r="BG105" s="45">
        <v>22849.048999999999</v>
      </c>
      <c r="BH105" s="45">
        <v>23048.975999999995</v>
      </c>
      <c r="BI105" s="45">
        <v>22437.048999999995</v>
      </c>
      <c r="BJ105" s="45">
        <v>20604.094999999998</v>
      </c>
      <c r="BK105" s="45">
        <v>17967.464</v>
      </c>
      <c r="BL105" s="45">
        <v>14862.559000000001</v>
      </c>
      <c r="BM105" s="45">
        <v>12191.419000000002</v>
      </c>
      <c r="BN105" s="45">
        <v>9709.3989999999994</v>
      </c>
      <c r="BO105" s="45">
        <v>7556.5140000000001</v>
      </c>
      <c r="BP105" s="45">
        <v>5419.1549999999988</v>
      </c>
      <c r="BQ105" s="45">
        <v>3721.38</v>
      </c>
      <c r="BR105" s="45">
        <v>5423.746000000001</v>
      </c>
      <c r="BS105" s="45">
        <v>267659.52399999998</v>
      </c>
      <c r="BT105" s="54">
        <v>14248.319</v>
      </c>
      <c r="BU105" s="45">
        <v>13535.187000000002</v>
      </c>
      <c r="BV105" s="45">
        <v>12492.501</v>
      </c>
      <c r="BW105" s="45">
        <v>11928.386</v>
      </c>
      <c r="BX105" s="45">
        <v>11994.695</v>
      </c>
      <c r="BY105" s="45">
        <v>12485.765000000001</v>
      </c>
      <c r="BZ105" s="45">
        <v>12299.127000000002</v>
      </c>
      <c r="CA105" s="45">
        <v>11314.879000000001</v>
      </c>
      <c r="CB105" s="45">
        <v>9895.8100000000013</v>
      </c>
      <c r="CC105" s="45">
        <v>8069.5310000000009</v>
      </c>
      <c r="CD105" s="45">
        <v>6462.7290000000003</v>
      </c>
      <c r="CE105" s="45">
        <v>4999.1120000000001</v>
      </c>
      <c r="CF105" s="45">
        <v>3701.8470000000002</v>
      </c>
      <c r="CG105" s="45">
        <v>2555.2209999999995</v>
      </c>
      <c r="CH105" s="45">
        <v>1707.2360000000001</v>
      </c>
      <c r="CI105" s="45">
        <v>2229.549</v>
      </c>
      <c r="CJ105" s="45">
        <v>139919.894</v>
      </c>
      <c r="CK105" s="54">
        <v>13546.830000000002</v>
      </c>
      <c r="CL105" s="45">
        <v>12888.798000000001</v>
      </c>
      <c r="CM105" s="45">
        <v>11936.9</v>
      </c>
      <c r="CN105" s="45">
        <v>11288.981000000002</v>
      </c>
      <c r="CO105" s="45">
        <v>10854.286</v>
      </c>
      <c r="CP105" s="45">
        <v>10563.759999999998</v>
      </c>
      <c r="CQ105" s="45">
        <v>10138.665999999999</v>
      </c>
      <c r="CR105" s="45">
        <v>9289.74</v>
      </c>
      <c r="CS105" s="45">
        <v>8072.1639999999998</v>
      </c>
      <c r="CT105" s="45">
        <v>6793.4119999999994</v>
      </c>
      <c r="CU105" s="45">
        <v>5728.9479999999994</v>
      </c>
      <c r="CV105" s="45">
        <v>4710.4679999999998</v>
      </c>
      <c r="CW105" s="45">
        <v>3854.6860000000001</v>
      </c>
      <c r="CX105" s="45">
        <v>2863.8559999999998</v>
      </c>
      <c r="CY105" s="45">
        <v>2014.0340000000001</v>
      </c>
      <c r="CZ105" s="45">
        <v>3194.0959999999995</v>
      </c>
      <c r="DA105" s="45">
        <v>127739.625</v>
      </c>
      <c r="DB105" t="e">
        <f>COUNTIF(#REF!,'Migrant stock by age'!A105)</f>
        <v>#REF!</v>
      </c>
    </row>
    <row r="106" spans="1:106" hidden="1">
      <c r="A106" s="49" t="s">
        <v>87</v>
      </c>
      <c r="B106" s="145"/>
      <c r="C106" s="141"/>
      <c r="D106" s="55">
        <v>3585</v>
      </c>
      <c r="E106" s="46">
        <v>4142</v>
      </c>
      <c r="F106" s="46">
        <v>4607</v>
      </c>
      <c r="G106" s="46">
        <v>5872</v>
      </c>
      <c r="H106" s="46">
        <v>6914</v>
      </c>
      <c r="I106" s="46">
        <v>10814</v>
      </c>
      <c r="J106" s="46">
        <v>14211</v>
      </c>
      <c r="K106" s="46">
        <v>13070</v>
      </c>
      <c r="L106" s="46">
        <v>10670</v>
      </c>
      <c r="M106" s="46">
        <v>13352</v>
      </c>
      <c r="N106" s="46">
        <v>15247</v>
      </c>
      <c r="O106" s="46">
        <v>13856</v>
      </c>
      <c r="P106" s="46">
        <v>15103</v>
      </c>
      <c r="Q106" s="46">
        <v>15641</v>
      </c>
      <c r="R106" s="46">
        <v>15525</v>
      </c>
      <c r="S106" s="46">
        <v>28110</v>
      </c>
      <c r="T106" s="46">
        <v>190719</v>
      </c>
      <c r="U106" s="55">
        <v>1863</v>
      </c>
      <c r="V106" s="46">
        <v>2161</v>
      </c>
      <c r="W106" s="46">
        <v>2359</v>
      </c>
      <c r="X106" s="46">
        <v>2876</v>
      </c>
      <c r="Y106" s="46">
        <v>3301</v>
      </c>
      <c r="Z106" s="46">
        <v>4674</v>
      </c>
      <c r="AA106" s="46">
        <v>6015</v>
      </c>
      <c r="AB106" s="46">
        <v>5650</v>
      </c>
      <c r="AC106" s="46">
        <v>4280</v>
      </c>
      <c r="AD106" s="46">
        <v>5289</v>
      </c>
      <c r="AE106" s="46">
        <v>6082</v>
      </c>
      <c r="AF106" s="46">
        <v>5558</v>
      </c>
      <c r="AG106" s="46">
        <v>5706</v>
      </c>
      <c r="AH106" s="46">
        <v>6152</v>
      </c>
      <c r="AI106" s="46">
        <v>6298</v>
      </c>
      <c r="AJ106" s="46">
        <v>8957</v>
      </c>
      <c r="AK106" s="46">
        <v>77221</v>
      </c>
      <c r="AL106" s="55">
        <v>1722</v>
      </c>
      <c r="AM106" s="46">
        <v>1981</v>
      </c>
      <c r="AN106" s="46">
        <v>2248</v>
      </c>
      <c r="AO106" s="46">
        <v>2996</v>
      </c>
      <c r="AP106" s="46">
        <v>3613</v>
      </c>
      <c r="AQ106" s="46">
        <v>6140</v>
      </c>
      <c r="AR106" s="46">
        <v>8196</v>
      </c>
      <c r="AS106" s="46">
        <v>7420</v>
      </c>
      <c r="AT106" s="46">
        <v>6390</v>
      </c>
      <c r="AU106" s="46">
        <v>8063</v>
      </c>
      <c r="AV106" s="46">
        <v>9165</v>
      </c>
      <c r="AW106" s="46">
        <v>8298</v>
      </c>
      <c r="AX106" s="46">
        <v>9397</v>
      </c>
      <c r="AY106" s="46">
        <v>9489</v>
      </c>
      <c r="AZ106" s="46">
        <v>9227</v>
      </c>
      <c r="BA106" s="46">
        <v>19153</v>
      </c>
      <c r="BB106" s="46">
        <v>113498</v>
      </c>
      <c r="BC106" s="55">
        <v>198.239</v>
      </c>
      <c r="BD106" s="46">
        <v>206.376</v>
      </c>
      <c r="BE106" s="46">
        <v>181.67</v>
      </c>
      <c r="BF106" s="46">
        <v>170.565</v>
      </c>
      <c r="BG106" s="46">
        <v>212.005</v>
      </c>
      <c r="BH106" s="46">
        <v>263.392</v>
      </c>
      <c r="BI106" s="46">
        <v>256.608</v>
      </c>
      <c r="BJ106" s="46">
        <v>210.524</v>
      </c>
      <c r="BK106" s="46">
        <v>172.613</v>
      </c>
      <c r="BL106" s="46">
        <v>160.29599999999999</v>
      </c>
      <c r="BM106" s="46">
        <v>189.63900000000001</v>
      </c>
      <c r="BN106" s="46">
        <v>212.685</v>
      </c>
      <c r="BO106" s="46">
        <v>166.67599999999999</v>
      </c>
      <c r="BP106" s="46">
        <v>109.51300000000001</v>
      </c>
      <c r="BQ106" s="46">
        <v>59.168999999999997</v>
      </c>
      <c r="BR106" s="46">
        <v>160.48000000000002</v>
      </c>
      <c r="BS106" s="46">
        <v>2930.45</v>
      </c>
      <c r="BT106" s="55">
        <v>105.30200000000001</v>
      </c>
      <c r="BU106" s="46">
        <v>109.913</v>
      </c>
      <c r="BV106" s="46">
        <v>97.3</v>
      </c>
      <c r="BW106" s="46">
        <v>91.881</v>
      </c>
      <c r="BX106" s="46">
        <v>105.392</v>
      </c>
      <c r="BY106" s="46">
        <v>125.434</v>
      </c>
      <c r="BZ106" s="46">
        <v>119.438</v>
      </c>
      <c r="CA106" s="46">
        <v>96.314999999999998</v>
      </c>
      <c r="CB106" s="46">
        <v>78.879000000000005</v>
      </c>
      <c r="CC106" s="46">
        <v>70.915000000000006</v>
      </c>
      <c r="CD106" s="46">
        <v>82.203000000000003</v>
      </c>
      <c r="CE106" s="46">
        <v>92.658000000000001</v>
      </c>
      <c r="CF106" s="46">
        <v>72.055999999999997</v>
      </c>
      <c r="CG106" s="46">
        <v>46.17</v>
      </c>
      <c r="CH106" s="46">
        <v>24.2</v>
      </c>
      <c r="CI106" s="46">
        <v>60.280999999999999</v>
      </c>
      <c r="CJ106" s="46">
        <v>1378.337</v>
      </c>
      <c r="CK106" s="55">
        <v>92.941999999999993</v>
      </c>
      <c r="CL106" s="46">
        <v>96.466999999999999</v>
      </c>
      <c r="CM106" s="46">
        <v>84.373999999999995</v>
      </c>
      <c r="CN106" s="46">
        <v>78.69</v>
      </c>
      <c r="CO106" s="46">
        <v>106.614</v>
      </c>
      <c r="CP106" s="46">
        <v>137.959</v>
      </c>
      <c r="CQ106" s="46">
        <v>137.16800000000001</v>
      </c>
      <c r="CR106" s="46">
        <v>114.209</v>
      </c>
      <c r="CS106" s="46">
        <v>93.730999999999995</v>
      </c>
      <c r="CT106" s="46">
        <v>89.378</v>
      </c>
      <c r="CU106" s="46">
        <v>107.434</v>
      </c>
      <c r="CV106" s="46">
        <v>120.024</v>
      </c>
      <c r="CW106" s="46">
        <v>94.614000000000004</v>
      </c>
      <c r="CX106" s="46">
        <v>63.341999999999999</v>
      </c>
      <c r="CY106" s="46">
        <v>34.966000000000001</v>
      </c>
      <c r="CZ106" s="46">
        <v>100.19</v>
      </c>
      <c r="DA106" s="46">
        <v>1552.1019999999999</v>
      </c>
      <c r="DB106" t="e">
        <f>COUNTIF(#REF!,'Migrant stock by age'!A106)</f>
        <v>#REF!</v>
      </c>
    </row>
    <row r="107" spans="1:106" hidden="1">
      <c r="A107" s="49" t="s">
        <v>88</v>
      </c>
      <c r="B107" s="145"/>
      <c r="C107" s="141"/>
      <c r="D107" s="55">
        <v>7115</v>
      </c>
      <c r="E107" s="46">
        <v>7794</v>
      </c>
      <c r="F107" s="46">
        <v>8415</v>
      </c>
      <c r="G107" s="46">
        <v>10269</v>
      </c>
      <c r="H107" s="46">
        <v>14707</v>
      </c>
      <c r="I107" s="46">
        <v>19150</v>
      </c>
      <c r="J107" s="46">
        <v>22024</v>
      </c>
      <c r="K107" s="46">
        <v>24108</v>
      </c>
      <c r="L107" s="46">
        <v>24676</v>
      </c>
      <c r="M107" s="46">
        <v>22829</v>
      </c>
      <c r="N107" s="46">
        <v>19640</v>
      </c>
      <c r="O107" s="46">
        <v>17123</v>
      </c>
      <c r="P107" s="46">
        <v>15531</v>
      </c>
      <c r="Q107" s="46">
        <v>14353</v>
      </c>
      <c r="R107" s="46">
        <v>12802</v>
      </c>
      <c r="S107" s="46">
        <v>18705</v>
      </c>
      <c r="T107" s="46">
        <v>259241</v>
      </c>
      <c r="U107" s="55">
        <v>4000</v>
      </c>
      <c r="V107" s="46">
        <v>4325</v>
      </c>
      <c r="W107" s="46">
        <v>4600</v>
      </c>
      <c r="X107" s="46">
        <v>5440</v>
      </c>
      <c r="Y107" s="46">
        <v>7444</v>
      </c>
      <c r="Z107" s="46">
        <v>9313</v>
      </c>
      <c r="AA107" s="46">
        <v>10542</v>
      </c>
      <c r="AB107" s="46">
        <v>11592</v>
      </c>
      <c r="AC107" s="46">
        <v>11879</v>
      </c>
      <c r="AD107" s="46">
        <v>10930</v>
      </c>
      <c r="AE107" s="46">
        <v>9358</v>
      </c>
      <c r="AF107" s="46">
        <v>8092</v>
      </c>
      <c r="AG107" s="46">
        <v>7158</v>
      </c>
      <c r="AH107" s="46">
        <v>6116</v>
      </c>
      <c r="AI107" s="46">
        <v>5456</v>
      </c>
      <c r="AJ107" s="46">
        <v>7960</v>
      </c>
      <c r="AK107" s="46">
        <v>124205</v>
      </c>
      <c r="AL107" s="55">
        <v>3115</v>
      </c>
      <c r="AM107" s="46">
        <v>3469</v>
      </c>
      <c r="AN107" s="46">
        <v>3815</v>
      </c>
      <c r="AO107" s="46">
        <v>4829</v>
      </c>
      <c r="AP107" s="46">
        <v>7263</v>
      </c>
      <c r="AQ107" s="46">
        <v>9837</v>
      </c>
      <c r="AR107" s="46">
        <v>11482</v>
      </c>
      <c r="AS107" s="46">
        <v>12516</v>
      </c>
      <c r="AT107" s="46">
        <v>12797</v>
      </c>
      <c r="AU107" s="46">
        <v>11899</v>
      </c>
      <c r="AV107" s="46">
        <v>10282</v>
      </c>
      <c r="AW107" s="46">
        <v>9031</v>
      </c>
      <c r="AX107" s="46">
        <v>8373</v>
      </c>
      <c r="AY107" s="46">
        <v>8237</v>
      </c>
      <c r="AZ107" s="46">
        <v>7346</v>
      </c>
      <c r="BA107" s="46">
        <v>10745</v>
      </c>
      <c r="BB107" s="46">
        <v>135036</v>
      </c>
      <c r="BC107" s="55">
        <v>884.69500000000005</v>
      </c>
      <c r="BD107" s="46">
        <v>758.84500000000003</v>
      </c>
      <c r="BE107" s="46">
        <v>644.07100000000003</v>
      </c>
      <c r="BF107" s="46">
        <v>669.21100000000001</v>
      </c>
      <c r="BG107" s="46">
        <v>824.34799999999996</v>
      </c>
      <c r="BH107" s="46">
        <v>940.77599999999995</v>
      </c>
      <c r="BI107" s="46">
        <v>885.69500000000005</v>
      </c>
      <c r="BJ107" s="46">
        <v>722.16099999999994</v>
      </c>
      <c r="BK107" s="46">
        <v>626.56899999999996</v>
      </c>
      <c r="BL107" s="46">
        <v>623.149</v>
      </c>
      <c r="BM107" s="46">
        <v>668.02800000000002</v>
      </c>
      <c r="BN107" s="46">
        <v>588.13699999999994</v>
      </c>
      <c r="BO107" s="46">
        <v>400.5</v>
      </c>
      <c r="BP107" s="46">
        <v>221.792</v>
      </c>
      <c r="BQ107" s="46">
        <v>119.52800000000001</v>
      </c>
      <c r="BR107" s="46">
        <v>250.08399999999997</v>
      </c>
      <c r="BS107" s="46">
        <v>9827.5889999999999</v>
      </c>
      <c r="BT107" s="55">
        <v>471.96199999999999</v>
      </c>
      <c r="BU107" s="46">
        <v>406.33300000000003</v>
      </c>
      <c r="BV107" s="46">
        <v>345.80099999999999</v>
      </c>
      <c r="BW107" s="46">
        <v>356.101</v>
      </c>
      <c r="BX107" s="46">
        <v>424.23200000000003</v>
      </c>
      <c r="BY107" s="46">
        <v>468.54300000000001</v>
      </c>
      <c r="BZ107" s="46">
        <v>440.43200000000002</v>
      </c>
      <c r="CA107" s="46">
        <v>359.19799999999998</v>
      </c>
      <c r="CB107" s="46">
        <v>304.14600000000002</v>
      </c>
      <c r="CC107" s="46">
        <v>296.10000000000002</v>
      </c>
      <c r="CD107" s="46">
        <v>316.34800000000001</v>
      </c>
      <c r="CE107" s="46">
        <v>277.18099999999998</v>
      </c>
      <c r="CF107" s="46">
        <v>185.536</v>
      </c>
      <c r="CG107" s="46">
        <v>99.043000000000006</v>
      </c>
      <c r="CH107" s="46">
        <v>50.899000000000001</v>
      </c>
      <c r="CI107" s="46">
        <v>93.450999999999993</v>
      </c>
      <c r="CJ107" s="46">
        <v>4895.3060000000005</v>
      </c>
      <c r="CK107" s="55">
        <v>412.72399999999999</v>
      </c>
      <c r="CL107" s="46">
        <v>352.50299999999999</v>
      </c>
      <c r="CM107" s="46">
        <v>298.262</v>
      </c>
      <c r="CN107" s="46">
        <v>313.10199999999998</v>
      </c>
      <c r="CO107" s="46">
        <v>400.11200000000002</v>
      </c>
      <c r="CP107" s="46">
        <v>472.23399999999998</v>
      </c>
      <c r="CQ107" s="46">
        <v>445.26499999999999</v>
      </c>
      <c r="CR107" s="46">
        <v>362.96199999999999</v>
      </c>
      <c r="CS107" s="46">
        <v>322.42399999999998</v>
      </c>
      <c r="CT107" s="46">
        <v>327.05399999999997</v>
      </c>
      <c r="CU107" s="46">
        <v>351.68400000000003</v>
      </c>
      <c r="CV107" s="46">
        <v>310.95999999999998</v>
      </c>
      <c r="CW107" s="46">
        <v>214.96700000000001</v>
      </c>
      <c r="CX107" s="46">
        <v>122.752</v>
      </c>
      <c r="CY107" s="46">
        <v>68.631</v>
      </c>
      <c r="CZ107" s="46">
        <v>156.648</v>
      </c>
      <c r="DA107" s="46">
        <v>4932.2840000000006</v>
      </c>
      <c r="DB107" t="e">
        <f>COUNTIF(#REF!,'Migrant stock by age'!A107)</f>
        <v>#REF!</v>
      </c>
    </row>
    <row r="108" spans="1:106">
      <c r="A108" s="49" t="s">
        <v>73</v>
      </c>
      <c r="B108" s="141" t="s">
        <v>1030</v>
      </c>
      <c r="C108" s="141" t="s">
        <v>1029</v>
      </c>
      <c r="D108" s="55">
        <v>21970</v>
      </c>
      <c r="E108" s="46">
        <v>17706</v>
      </c>
      <c r="F108" s="46">
        <v>13833</v>
      </c>
      <c r="G108" s="46">
        <v>13703</v>
      </c>
      <c r="H108" s="46">
        <v>17153</v>
      </c>
      <c r="I108" s="46">
        <v>18513</v>
      </c>
      <c r="J108" s="46">
        <v>16235</v>
      </c>
      <c r="K108" s="46">
        <v>12809</v>
      </c>
      <c r="L108" s="46">
        <v>9938</v>
      </c>
      <c r="M108" s="46">
        <v>7811</v>
      </c>
      <c r="N108" s="46">
        <v>5612</v>
      </c>
      <c r="O108" s="46">
        <v>4285</v>
      </c>
      <c r="P108" s="46">
        <v>3027</v>
      </c>
      <c r="Q108" s="46">
        <v>2137</v>
      </c>
      <c r="R108" s="46">
        <v>1583</v>
      </c>
      <c r="S108" s="46">
        <v>2123</v>
      </c>
      <c r="T108" s="46">
        <v>168438</v>
      </c>
      <c r="U108" s="55">
        <v>11484</v>
      </c>
      <c r="V108" s="46">
        <v>9352</v>
      </c>
      <c r="W108" s="46">
        <v>7394</v>
      </c>
      <c r="X108" s="46">
        <v>7597</v>
      </c>
      <c r="Y108" s="46">
        <v>9905</v>
      </c>
      <c r="Z108" s="46">
        <v>10940</v>
      </c>
      <c r="AA108" s="46">
        <v>9648</v>
      </c>
      <c r="AB108" s="46">
        <v>7497</v>
      </c>
      <c r="AC108" s="46">
        <v>5909</v>
      </c>
      <c r="AD108" s="46">
        <v>4720</v>
      </c>
      <c r="AE108" s="46">
        <v>3434</v>
      </c>
      <c r="AF108" s="46">
        <v>2517</v>
      </c>
      <c r="AG108" s="46">
        <v>1692</v>
      </c>
      <c r="AH108" s="46">
        <v>1133</v>
      </c>
      <c r="AI108" s="46">
        <v>826</v>
      </c>
      <c r="AJ108" s="46">
        <v>1088</v>
      </c>
      <c r="AK108" s="46">
        <v>95136</v>
      </c>
      <c r="AL108" s="55">
        <v>10486</v>
      </c>
      <c r="AM108" s="46">
        <v>8354</v>
      </c>
      <c r="AN108" s="46">
        <v>6439</v>
      </c>
      <c r="AO108" s="46">
        <v>6106</v>
      </c>
      <c r="AP108" s="46">
        <v>7248</v>
      </c>
      <c r="AQ108" s="46">
        <v>7573</v>
      </c>
      <c r="AR108" s="46">
        <v>6587</v>
      </c>
      <c r="AS108" s="46">
        <v>5312</v>
      </c>
      <c r="AT108" s="46">
        <v>4029</v>
      </c>
      <c r="AU108" s="46">
        <v>3091</v>
      </c>
      <c r="AV108" s="46">
        <v>2178</v>
      </c>
      <c r="AW108" s="46">
        <v>1768</v>
      </c>
      <c r="AX108" s="46">
        <v>1335</v>
      </c>
      <c r="AY108" s="46">
        <v>1004</v>
      </c>
      <c r="AZ108" s="46">
        <v>757</v>
      </c>
      <c r="BA108" s="46">
        <v>1035</v>
      </c>
      <c r="BB108" s="46">
        <v>73302</v>
      </c>
      <c r="BC108" s="55">
        <v>667.22500000000002</v>
      </c>
      <c r="BD108" s="46">
        <v>585.572</v>
      </c>
      <c r="BE108" s="46">
        <v>512.08399999999995</v>
      </c>
      <c r="BF108" s="46">
        <v>451.71600000000001</v>
      </c>
      <c r="BG108" s="46">
        <v>400.089</v>
      </c>
      <c r="BH108" s="46">
        <v>353.65699999999998</v>
      </c>
      <c r="BI108" s="46">
        <v>308.07100000000003</v>
      </c>
      <c r="BJ108" s="46">
        <v>263.23099999999999</v>
      </c>
      <c r="BK108" s="46">
        <v>220.41200000000001</v>
      </c>
      <c r="BL108" s="46">
        <v>179.41200000000001</v>
      </c>
      <c r="BM108" s="46">
        <v>143.315</v>
      </c>
      <c r="BN108" s="46">
        <v>112.911</v>
      </c>
      <c r="BO108" s="46">
        <v>83.772999999999996</v>
      </c>
      <c r="BP108" s="46">
        <v>58.718000000000004</v>
      </c>
      <c r="BQ108" s="46">
        <v>39.741</v>
      </c>
      <c r="BR108" s="46">
        <v>40.257000000000005</v>
      </c>
      <c r="BS108" s="46">
        <v>4420.1839999999984</v>
      </c>
      <c r="BT108" s="55">
        <v>339.75200000000001</v>
      </c>
      <c r="BU108" s="46">
        <v>297.39299999999997</v>
      </c>
      <c r="BV108" s="46">
        <v>259.815</v>
      </c>
      <c r="BW108" s="46">
        <v>229.083</v>
      </c>
      <c r="BX108" s="46">
        <v>203.20699999999999</v>
      </c>
      <c r="BY108" s="46">
        <v>180.041</v>
      </c>
      <c r="BZ108" s="46">
        <v>156.97900000000001</v>
      </c>
      <c r="CA108" s="46">
        <v>133.898</v>
      </c>
      <c r="CB108" s="46">
        <v>111.459</v>
      </c>
      <c r="CC108" s="46">
        <v>89.843000000000004</v>
      </c>
      <c r="CD108" s="46">
        <v>70.935000000000002</v>
      </c>
      <c r="CE108" s="46">
        <v>55.158999999999999</v>
      </c>
      <c r="CF108" s="46">
        <v>40.405000000000001</v>
      </c>
      <c r="CG108" s="46">
        <v>26.614000000000001</v>
      </c>
      <c r="CH108" s="46">
        <v>16.771999999999998</v>
      </c>
      <c r="CI108" s="46">
        <v>16.408999999999999</v>
      </c>
      <c r="CJ108" s="46">
        <v>2227.7640000000006</v>
      </c>
      <c r="CK108" s="55">
        <v>327.47300000000001</v>
      </c>
      <c r="CL108" s="46">
        <v>288.178</v>
      </c>
      <c r="CM108" s="46">
        <v>252.27</v>
      </c>
      <c r="CN108" s="46">
        <v>222.63300000000001</v>
      </c>
      <c r="CO108" s="46">
        <v>196.88300000000001</v>
      </c>
      <c r="CP108" s="46">
        <v>173.61600000000001</v>
      </c>
      <c r="CQ108" s="46">
        <v>151.09</v>
      </c>
      <c r="CR108" s="46">
        <v>129.33099999999999</v>
      </c>
      <c r="CS108" s="46">
        <v>108.95399999999999</v>
      </c>
      <c r="CT108" s="46">
        <v>89.57</v>
      </c>
      <c r="CU108" s="46">
        <v>72.381</v>
      </c>
      <c r="CV108" s="46">
        <v>57.753</v>
      </c>
      <c r="CW108" s="46">
        <v>43.366999999999997</v>
      </c>
      <c r="CX108" s="46">
        <v>32.103000000000002</v>
      </c>
      <c r="CY108" s="46">
        <v>22.968</v>
      </c>
      <c r="CZ108" s="46">
        <v>23.849999999999998</v>
      </c>
      <c r="DA108" s="46">
        <v>2192.42</v>
      </c>
      <c r="DB108" t="e">
        <f>COUNTIF(#REF!,'Migrant stock by age'!A61)</f>
        <v>#REF!</v>
      </c>
    </row>
    <row r="109" spans="1:106" hidden="1">
      <c r="A109" s="49" t="s">
        <v>90</v>
      </c>
      <c r="B109" s="145"/>
      <c r="C109" s="141"/>
      <c r="D109" s="55">
        <v>1852</v>
      </c>
      <c r="E109" s="46">
        <v>5519</v>
      </c>
      <c r="F109" s="46">
        <v>6711</v>
      </c>
      <c r="G109" s="46">
        <v>10023</v>
      </c>
      <c r="H109" s="46">
        <v>21823</v>
      </c>
      <c r="I109" s="46">
        <v>26639</v>
      </c>
      <c r="J109" s="46">
        <v>24760</v>
      </c>
      <c r="K109" s="46">
        <v>22657</v>
      </c>
      <c r="L109" s="46">
        <v>16219</v>
      </c>
      <c r="M109" s="46">
        <v>12699</v>
      </c>
      <c r="N109" s="46">
        <v>9982</v>
      </c>
      <c r="O109" s="46">
        <v>7231</v>
      </c>
      <c r="P109" s="46">
        <v>7359</v>
      </c>
      <c r="Q109" s="46">
        <v>7384</v>
      </c>
      <c r="R109" s="46">
        <v>3843</v>
      </c>
      <c r="S109" s="46">
        <v>4272</v>
      </c>
      <c r="T109" s="46">
        <v>188973</v>
      </c>
      <c r="U109" s="55">
        <v>938</v>
      </c>
      <c r="V109" s="46">
        <v>2664</v>
      </c>
      <c r="W109" s="46">
        <v>3413</v>
      </c>
      <c r="X109" s="46">
        <v>4572</v>
      </c>
      <c r="Y109" s="46">
        <v>9954</v>
      </c>
      <c r="Z109" s="46">
        <v>11378</v>
      </c>
      <c r="AA109" s="46">
        <v>9852</v>
      </c>
      <c r="AB109" s="46">
        <v>8486</v>
      </c>
      <c r="AC109" s="46">
        <v>6650</v>
      </c>
      <c r="AD109" s="46">
        <v>5536</v>
      </c>
      <c r="AE109" s="46">
        <v>4671</v>
      </c>
      <c r="AF109" s="46">
        <v>3629</v>
      </c>
      <c r="AG109" s="46">
        <v>3564</v>
      </c>
      <c r="AH109" s="46">
        <v>3748</v>
      </c>
      <c r="AI109" s="46">
        <v>1993</v>
      </c>
      <c r="AJ109" s="46">
        <v>1721</v>
      </c>
      <c r="AK109" s="46">
        <v>82769</v>
      </c>
      <c r="AL109" s="55">
        <v>914</v>
      </c>
      <c r="AM109" s="46">
        <v>2855</v>
      </c>
      <c r="AN109" s="46">
        <v>3298</v>
      </c>
      <c r="AO109" s="46">
        <v>5451</v>
      </c>
      <c r="AP109" s="46">
        <v>11869</v>
      </c>
      <c r="AQ109" s="46">
        <v>15261</v>
      </c>
      <c r="AR109" s="46">
        <v>14908</v>
      </c>
      <c r="AS109" s="46">
        <v>14171</v>
      </c>
      <c r="AT109" s="46">
        <v>9569</v>
      </c>
      <c r="AU109" s="46">
        <v>7163</v>
      </c>
      <c r="AV109" s="46">
        <v>5311</v>
      </c>
      <c r="AW109" s="46">
        <v>3602</v>
      </c>
      <c r="AX109" s="46">
        <v>3795</v>
      </c>
      <c r="AY109" s="46">
        <v>3636</v>
      </c>
      <c r="AZ109" s="46">
        <v>1850</v>
      </c>
      <c r="BA109" s="46">
        <v>2551</v>
      </c>
      <c r="BB109" s="46">
        <v>106204</v>
      </c>
      <c r="BC109" s="55">
        <v>65.373999999999995</v>
      </c>
      <c r="BD109" s="46">
        <v>66.811999999999998</v>
      </c>
      <c r="BE109" s="46">
        <v>66.332999999999998</v>
      </c>
      <c r="BF109" s="46">
        <v>76.501999999999995</v>
      </c>
      <c r="BG109" s="46">
        <v>97.671000000000006</v>
      </c>
      <c r="BH109" s="46">
        <v>104.352</v>
      </c>
      <c r="BI109" s="46">
        <v>96.906999999999996</v>
      </c>
      <c r="BJ109" s="46">
        <v>89.453999999999994</v>
      </c>
      <c r="BK109" s="46">
        <v>81.25</v>
      </c>
      <c r="BL109" s="46">
        <v>75.989999999999995</v>
      </c>
      <c r="BM109" s="46">
        <v>72.903999999999996</v>
      </c>
      <c r="BN109" s="46">
        <v>67.977000000000004</v>
      </c>
      <c r="BO109" s="46">
        <v>59.771000000000001</v>
      </c>
      <c r="BP109" s="46">
        <v>51.631</v>
      </c>
      <c r="BQ109" s="46">
        <v>40.767000000000003</v>
      </c>
      <c r="BR109" s="46">
        <v>65.855999999999995</v>
      </c>
      <c r="BS109" s="46">
        <v>1179.5509999999999</v>
      </c>
      <c r="BT109" s="55">
        <v>33.713000000000001</v>
      </c>
      <c r="BU109" s="46">
        <v>34.408000000000001</v>
      </c>
      <c r="BV109" s="46">
        <v>34.341999999999999</v>
      </c>
      <c r="BW109" s="46">
        <v>39.719000000000001</v>
      </c>
      <c r="BX109" s="46">
        <v>51.872999999999998</v>
      </c>
      <c r="BY109" s="46">
        <v>55.392000000000003</v>
      </c>
      <c r="BZ109" s="46">
        <v>48.975000000000001</v>
      </c>
      <c r="CA109" s="46">
        <v>43.603000000000002</v>
      </c>
      <c r="CB109" s="46">
        <v>39.712000000000003</v>
      </c>
      <c r="CC109" s="46">
        <v>36.972999999999999</v>
      </c>
      <c r="CD109" s="46">
        <v>36.514000000000003</v>
      </c>
      <c r="CE109" s="46">
        <v>33.884</v>
      </c>
      <c r="CF109" s="46">
        <v>29.451000000000001</v>
      </c>
      <c r="CG109" s="46">
        <v>25.068000000000001</v>
      </c>
      <c r="CH109" s="46">
        <v>19.135000000000002</v>
      </c>
      <c r="CI109" s="46">
        <v>27.716999999999999</v>
      </c>
      <c r="CJ109" s="46">
        <v>590.47900000000004</v>
      </c>
      <c r="CK109" s="55">
        <v>31.66</v>
      </c>
      <c r="CL109" s="46">
        <v>32.404000000000003</v>
      </c>
      <c r="CM109" s="46">
        <v>31.992000000000001</v>
      </c>
      <c r="CN109" s="46">
        <v>36.783000000000001</v>
      </c>
      <c r="CO109" s="46">
        <v>45.8</v>
      </c>
      <c r="CP109" s="46">
        <v>48.962000000000003</v>
      </c>
      <c r="CQ109" s="46">
        <v>47.929000000000002</v>
      </c>
      <c r="CR109" s="46">
        <v>45.850999999999999</v>
      </c>
      <c r="CS109" s="46">
        <v>41.536000000000001</v>
      </c>
      <c r="CT109" s="46">
        <v>39.018000000000001</v>
      </c>
      <c r="CU109" s="46">
        <v>36.387999999999998</v>
      </c>
      <c r="CV109" s="46">
        <v>34.094000000000001</v>
      </c>
      <c r="CW109" s="46">
        <v>30.318999999999999</v>
      </c>
      <c r="CX109" s="46">
        <v>26.565000000000001</v>
      </c>
      <c r="CY109" s="46">
        <v>21.631</v>
      </c>
      <c r="CZ109" s="46">
        <v>38.134999999999998</v>
      </c>
      <c r="DA109" s="46">
        <v>589.06699999999989</v>
      </c>
      <c r="DB109" t="e">
        <f>COUNTIF(#REF!,'Migrant stock by age'!A109)</f>
        <v>#REF!</v>
      </c>
    </row>
    <row r="110" spans="1:106" hidden="1">
      <c r="A110" s="49" t="s">
        <v>91</v>
      </c>
      <c r="B110" s="145"/>
      <c r="C110" s="141"/>
      <c r="D110" s="55">
        <v>3970</v>
      </c>
      <c r="E110" s="46">
        <v>4320</v>
      </c>
      <c r="F110" s="46">
        <v>4751</v>
      </c>
      <c r="G110" s="46">
        <v>5254</v>
      </c>
      <c r="H110" s="46">
        <v>5369</v>
      </c>
      <c r="I110" s="46">
        <v>5244</v>
      </c>
      <c r="J110" s="46">
        <v>5064</v>
      </c>
      <c r="K110" s="46">
        <v>4589</v>
      </c>
      <c r="L110" s="46">
        <v>4258</v>
      </c>
      <c r="M110" s="46">
        <v>3928</v>
      </c>
      <c r="N110" s="46">
        <v>4120</v>
      </c>
      <c r="O110" s="46">
        <v>4671</v>
      </c>
      <c r="P110" s="46">
        <v>5102</v>
      </c>
      <c r="Q110" s="46">
        <v>4702</v>
      </c>
      <c r="R110" s="46">
        <v>3969</v>
      </c>
      <c r="S110" s="46">
        <v>8907</v>
      </c>
      <c r="T110" s="46">
        <v>78218</v>
      </c>
      <c r="U110" s="55">
        <v>2350</v>
      </c>
      <c r="V110" s="46">
        <v>2567</v>
      </c>
      <c r="W110" s="46">
        <v>2824</v>
      </c>
      <c r="X110" s="46">
        <v>2971</v>
      </c>
      <c r="Y110" s="46">
        <v>2975</v>
      </c>
      <c r="Z110" s="46">
        <v>2584</v>
      </c>
      <c r="AA110" s="46">
        <v>2477</v>
      </c>
      <c r="AB110" s="46">
        <v>2131</v>
      </c>
      <c r="AC110" s="46">
        <v>1956</v>
      </c>
      <c r="AD110" s="46">
        <v>1569</v>
      </c>
      <c r="AE110" s="46">
        <v>1491</v>
      </c>
      <c r="AF110" s="46">
        <v>1649</v>
      </c>
      <c r="AG110" s="46">
        <v>1746</v>
      </c>
      <c r="AH110" s="46">
        <v>1418</v>
      </c>
      <c r="AI110" s="46">
        <v>1171</v>
      </c>
      <c r="AJ110" s="46">
        <v>2362</v>
      </c>
      <c r="AK110" s="46">
        <v>34241</v>
      </c>
      <c r="AL110" s="55">
        <v>1620</v>
      </c>
      <c r="AM110" s="46">
        <v>1753</v>
      </c>
      <c r="AN110" s="46">
        <v>1927</v>
      </c>
      <c r="AO110" s="46">
        <v>2283</v>
      </c>
      <c r="AP110" s="46">
        <v>2394</v>
      </c>
      <c r="AQ110" s="46">
        <v>2660</v>
      </c>
      <c r="AR110" s="46">
        <v>2587</v>
      </c>
      <c r="AS110" s="46">
        <v>2458</v>
      </c>
      <c r="AT110" s="46">
        <v>2302</v>
      </c>
      <c r="AU110" s="46">
        <v>2359</v>
      </c>
      <c r="AV110" s="46">
        <v>2629</v>
      </c>
      <c r="AW110" s="46">
        <v>3022</v>
      </c>
      <c r="AX110" s="46">
        <v>3356</v>
      </c>
      <c r="AY110" s="46">
        <v>3284</v>
      </c>
      <c r="AZ110" s="46">
        <v>2798</v>
      </c>
      <c r="BA110" s="46">
        <v>6545</v>
      </c>
      <c r="BB110" s="46">
        <v>43977</v>
      </c>
      <c r="BC110" s="55">
        <v>265.84500000000003</v>
      </c>
      <c r="BD110" s="46">
        <v>262.65600000000001</v>
      </c>
      <c r="BE110" s="46">
        <v>221.93600000000001</v>
      </c>
      <c r="BF110" s="46">
        <v>217.87899999999999</v>
      </c>
      <c r="BG110" s="46">
        <v>258.09699999999998</v>
      </c>
      <c r="BH110" s="46">
        <v>283.084</v>
      </c>
      <c r="BI110" s="46">
        <v>272.839</v>
      </c>
      <c r="BJ110" s="46">
        <v>265.23599999999999</v>
      </c>
      <c r="BK110" s="46">
        <v>262.51100000000002</v>
      </c>
      <c r="BL110" s="46">
        <v>248.809</v>
      </c>
      <c r="BM110" s="46">
        <v>267.51100000000002</v>
      </c>
      <c r="BN110" s="46">
        <v>270.69200000000001</v>
      </c>
      <c r="BO110" s="46">
        <v>233.482</v>
      </c>
      <c r="BP110" s="46">
        <v>183.38</v>
      </c>
      <c r="BQ110" s="46">
        <v>129.517</v>
      </c>
      <c r="BR110" s="46">
        <v>268.58700000000005</v>
      </c>
      <c r="BS110" s="46">
        <v>3912.0610000000001</v>
      </c>
      <c r="BT110" s="55">
        <v>137.768</v>
      </c>
      <c r="BU110" s="46">
        <v>137.48599999999999</v>
      </c>
      <c r="BV110" s="46">
        <v>117.655</v>
      </c>
      <c r="BW110" s="46">
        <v>115.98</v>
      </c>
      <c r="BX110" s="46">
        <v>132.91200000000001</v>
      </c>
      <c r="BY110" s="46">
        <v>143.429</v>
      </c>
      <c r="BZ110" s="46">
        <v>135.63300000000001</v>
      </c>
      <c r="CA110" s="46">
        <v>128.80500000000001</v>
      </c>
      <c r="CB110" s="46">
        <v>128.453</v>
      </c>
      <c r="CC110" s="46">
        <v>119.754</v>
      </c>
      <c r="CD110" s="46">
        <v>124.94499999999999</v>
      </c>
      <c r="CE110" s="46">
        <v>123.369</v>
      </c>
      <c r="CF110" s="46">
        <v>102.099</v>
      </c>
      <c r="CG110" s="46">
        <v>76.634</v>
      </c>
      <c r="CH110" s="46">
        <v>50.633000000000003</v>
      </c>
      <c r="CI110" s="46">
        <v>92.268000000000001</v>
      </c>
      <c r="CJ110" s="46">
        <v>1867.8229999999999</v>
      </c>
      <c r="CK110" s="55">
        <v>128.08500000000001</v>
      </c>
      <c r="CL110" s="46">
        <v>125.178</v>
      </c>
      <c r="CM110" s="46">
        <v>104.29</v>
      </c>
      <c r="CN110" s="46">
        <v>101.90600000000001</v>
      </c>
      <c r="CO110" s="46">
        <v>125.194</v>
      </c>
      <c r="CP110" s="46">
        <v>139.66200000000001</v>
      </c>
      <c r="CQ110" s="46">
        <v>137.21199999999999</v>
      </c>
      <c r="CR110" s="46">
        <v>136.434</v>
      </c>
      <c r="CS110" s="46">
        <v>134.06100000000001</v>
      </c>
      <c r="CT110" s="46">
        <v>129.05500000000001</v>
      </c>
      <c r="CU110" s="46">
        <v>142.566</v>
      </c>
      <c r="CV110" s="46">
        <v>147.321</v>
      </c>
      <c r="CW110" s="46">
        <v>131.376</v>
      </c>
      <c r="CX110" s="46">
        <v>106.738</v>
      </c>
      <c r="CY110" s="46">
        <v>78.873999999999995</v>
      </c>
      <c r="CZ110" s="46">
        <v>176.29400000000001</v>
      </c>
      <c r="DA110" s="46">
        <v>2044.2460000000001</v>
      </c>
      <c r="DB110" t="e">
        <f>COUNTIF(#REF!,'Migrant stock by age'!A110)</f>
        <v>#REF!</v>
      </c>
    </row>
    <row r="111" spans="1:106">
      <c r="A111" s="49" t="s">
        <v>83</v>
      </c>
      <c r="B111" s="141" t="s">
        <v>1030</v>
      </c>
      <c r="C111" s="141" t="s">
        <v>1026</v>
      </c>
      <c r="D111" s="55">
        <v>6666</v>
      </c>
      <c r="E111" s="46">
        <v>5510</v>
      </c>
      <c r="F111" s="46">
        <v>4550</v>
      </c>
      <c r="G111" s="46">
        <v>5099</v>
      </c>
      <c r="H111" s="46">
        <v>7360</v>
      </c>
      <c r="I111" s="46">
        <v>9417</v>
      </c>
      <c r="J111" s="46">
        <v>9780</v>
      </c>
      <c r="K111" s="46">
        <v>8886</v>
      </c>
      <c r="L111" s="46">
        <v>7858</v>
      </c>
      <c r="M111" s="46">
        <v>7085</v>
      </c>
      <c r="N111" s="46">
        <v>6006</v>
      </c>
      <c r="O111" s="46">
        <v>4948</v>
      </c>
      <c r="P111" s="46">
        <v>3971</v>
      </c>
      <c r="Q111" s="46">
        <v>3085</v>
      </c>
      <c r="R111" s="46">
        <v>2282</v>
      </c>
      <c r="S111" s="46">
        <v>3332</v>
      </c>
      <c r="T111" s="46">
        <v>95835</v>
      </c>
      <c r="U111" s="55">
        <v>3395</v>
      </c>
      <c r="V111" s="46">
        <v>2795</v>
      </c>
      <c r="W111" s="46">
        <v>2286</v>
      </c>
      <c r="X111" s="46">
        <v>2577</v>
      </c>
      <c r="Y111" s="46">
        <v>3850</v>
      </c>
      <c r="Z111" s="46">
        <v>5068</v>
      </c>
      <c r="AA111" s="46">
        <v>5197</v>
      </c>
      <c r="AB111" s="46">
        <v>4527</v>
      </c>
      <c r="AC111" s="46">
        <v>3895</v>
      </c>
      <c r="AD111" s="46">
        <v>3517</v>
      </c>
      <c r="AE111" s="46">
        <v>2994</v>
      </c>
      <c r="AF111" s="46">
        <v>2436</v>
      </c>
      <c r="AG111" s="46">
        <v>1883</v>
      </c>
      <c r="AH111" s="46">
        <v>1379</v>
      </c>
      <c r="AI111" s="46">
        <v>956</v>
      </c>
      <c r="AJ111" s="46">
        <v>1344</v>
      </c>
      <c r="AK111" s="46">
        <v>48099</v>
      </c>
      <c r="AL111" s="55">
        <v>3271</v>
      </c>
      <c r="AM111" s="46">
        <v>2715</v>
      </c>
      <c r="AN111" s="46">
        <v>2264</v>
      </c>
      <c r="AO111" s="46">
        <v>2522</v>
      </c>
      <c r="AP111" s="46">
        <v>3510</v>
      </c>
      <c r="AQ111" s="46">
        <v>4349</v>
      </c>
      <c r="AR111" s="46">
        <v>4583</v>
      </c>
      <c r="AS111" s="46">
        <v>4359</v>
      </c>
      <c r="AT111" s="46">
        <v>3963</v>
      </c>
      <c r="AU111" s="46">
        <v>3568</v>
      </c>
      <c r="AV111" s="46">
        <v>3012</v>
      </c>
      <c r="AW111" s="46">
        <v>2512</v>
      </c>
      <c r="AX111" s="46">
        <v>2088</v>
      </c>
      <c r="AY111" s="46">
        <v>1706</v>
      </c>
      <c r="AZ111" s="46">
        <v>1326</v>
      </c>
      <c r="BA111" s="46">
        <v>1988</v>
      </c>
      <c r="BB111" s="46">
        <v>47736</v>
      </c>
      <c r="BC111" s="55">
        <v>3501.5</v>
      </c>
      <c r="BD111" s="46">
        <v>3242.9690000000001</v>
      </c>
      <c r="BE111" s="46">
        <v>3045.5970000000002</v>
      </c>
      <c r="BF111" s="46">
        <v>2931.5329999999999</v>
      </c>
      <c r="BG111" s="46">
        <v>3014.66</v>
      </c>
      <c r="BH111" s="46">
        <v>2990.5659999999998</v>
      </c>
      <c r="BI111" s="46">
        <v>2869.299</v>
      </c>
      <c r="BJ111" s="46">
        <v>2552.0309999999999</v>
      </c>
      <c r="BK111" s="46">
        <v>2192.8319999999999</v>
      </c>
      <c r="BL111" s="46">
        <v>1987.6769999999999</v>
      </c>
      <c r="BM111" s="46">
        <v>1885.6890000000001</v>
      </c>
      <c r="BN111" s="46">
        <v>1718.1010000000001</v>
      </c>
      <c r="BO111" s="46">
        <v>1387.8630000000001</v>
      </c>
      <c r="BP111" s="46">
        <v>897.84500000000003</v>
      </c>
      <c r="BQ111" s="46">
        <v>626.02099999999996</v>
      </c>
      <c r="BR111" s="46">
        <v>895.39700000000005</v>
      </c>
      <c r="BS111" s="46">
        <v>35739.579999999994</v>
      </c>
      <c r="BT111" s="55">
        <v>1798.252</v>
      </c>
      <c r="BU111" s="46">
        <v>1662.259</v>
      </c>
      <c r="BV111" s="46">
        <v>1559.7270000000001</v>
      </c>
      <c r="BW111" s="46">
        <v>1500.6869999999999</v>
      </c>
      <c r="BX111" s="46">
        <v>1535.973</v>
      </c>
      <c r="BY111" s="46">
        <v>1497.0050000000001</v>
      </c>
      <c r="BZ111" s="46">
        <v>1390.3</v>
      </c>
      <c r="CA111" s="46">
        <v>1204.539</v>
      </c>
      <c r="CB111" s="46">
        <v>1021.1079999999999</v>
      </c>
      <c r="CC111" s="46">
        <v>933.97699999999998</v>
      </c>
      <c r="CD111" s="46">
        <v>923.94600000000003</v>
      </c>
      <c r="CE111" s="46">
        <v>856.01300000000003</v>
      </c>
      <c r="CF111" s="46">
        <v>691.24099999999999</v>
      </c>
      <c r="CG111" s="46">
        <v>454.03300000000002</v>
      </c>
      <c r="CH111" s="46">
        <v>301.24900000000002</v>
      </c>
      <c r="CI111" s="46">
        <v>370.73899999999998</v>
      </c>
      <c r="CJ111" s="46">
        <v>17701.048000000003</v>
      </c>
      <c r="CK111" s="55">
        <v>1703.268</v>
      </c>
      <c r="CL111" s="46">
        <v>1580.7280000000001</v>
      </c>
      <c r="CM111" s="46">
        <v>1485.8869999999999</v>
      </c>
      <c r="CN111" s="46">
        <v>1430.865</v>
      </c>
      <c r="CO111" s="46">
        <v>1478.7</v>
      </c>
      <c r="CP111" s="46">
        <v>1493.5650000000001</v>
      </c>
      <c r="CQ111" s="46">
        <v>1478.989</v>
      </c>
      <c r="CR111" s="46">
        <v>1347.4739999999999</v>
      </c>
      <c r="CS111" s="46">
        <v>1171.7049999999999</v>
      </c>
      <c r="CT111" s="46">
        <v>1053.6859999999999</v>
      </c>
      <c r="CU111" s="46">
        <v>961.74</v>
      </c>
      <c r="CV111" s="46">
        <v>862.09</v>
      </c>
      <c r="CW111" s="46">
        <v>696.62400000000002</v>
      </c>
      <c r="CX111" s="46">
        <v>443.815</v>
      </c>
      <c r="CY111" s="46">
        <v>324.76900000000001</v>
      </c>
      <c r="CZ111" s="46">
        <v>524.63699999999994</v>
      </c>
      <c r="DA111" s="46">
        <v>18038.541999999998</v>
      </c>
      <c r="DB111" t="e">
        <f>COUNTIF(#REF!,'Migrant stock by age'!A40)</f>
        <v>#REF!</v>
      </c>
    </row>
    <row r="112" spans="1:106" hidden="1">
      <c r="A112" s="49" t="s">
        <v>93</v>
      </c>
      <c r="B112" s="145"/>
      <c r="C112" s="141"/>
      <c r="D112" s="55">
        <v>21695</v>
      </c>
      <c r="E112" s="46">
        <v>34786</v>
      </c>
      <c r="F112" s="46">
        <v>50473</v>
      </c>
      <c r="G112" s="46">
        <v>78120</v>
      </c>
      <c r="H112" s="46">
        <v>121682</v>
      </c>
      <c r="I112" s="46">
        <v>155213</v>
      </c>
      <c r="J112" s="46">
        <v>157340</v>
      </c>
      <c r="K112" s="46">
        <v>146144</v>
      </c>
      <c r="L112" s="46">
        <v>138803</v>
      </c>
      <c r="M112" s="46">
        <v>138963</v>
      </c>
      <c r="N112" s="46">
        <v>142034</v>
      </c>
      <c r="O112" s="46">
        <v>143297</v>
      </c>
      <c r="P112" s="46">
        <v>136690</v>
      </c>
      <c r="Q112" s="46">
        <v>126636</v>
      </c>
      <c r="R112" s="46">
        <v>115137</v>
      </c>
      <c r="S112" s="46">
        <v>255110</v>
      </c>
      <c r="T112" s="46">
        <v>1962123</v>
      </c>
      <c r="U112" s="55">
        <v>10700</v>
      </c>
      <c r="V112" s="46">
        <v>17224</v>
      </c>
      <c r="W112" s="46">
        <v>24976</v>
      </c>
      <c r="X112" s="46">
        <v>38758</v>
      </c>
      <c r="Y112" s="46">
        <v>59420</v>
      </c>
      <c r="Z112" s="46">
        <v>73611</v>
      </c>
      <c r="AA112" s="46">
        <v>73087</v>
      </c>
      <c r="AB112" s="46">
        <v>67563</v>
      </c>
      <c r="AC112" s="46">
        <v>63589</v>
      </c>
      <c r="AD112" s="46">
        <v>62759</v>
      </c>
      <c r="AE112" s="46">
        <v>63566</v>
      </c>
      <c r="AF112" s="46">
        <v>65038</v>
      </c>
      <c r="AG112" s="46">
        <v>62694</v>
      </c>
      <c r="AH112" s="46">
        <v>56420</v>
      </c>
      <c r="AI112" s="46">
        <v>49567</v>
      </c>
      <c r="AJ112" s="46">
        <v>101418</v>
      </c>
      <c r="AK112" s="46">
        <v>890390</v>
      </c>
      <c r="AL112" s="55">
        <v>10995</v>
      </c>
      <c r="AM112" s="46">
        <v>17562</v>
      </c>
      <c r="AN112" s="46">
        <v>25497</v>
      </c>
      <c r="AO112" s="46">
        <v>39362</v>
      </c>
      <c r="AP112" s="46">
        <v>62262</v>
      </c>
      <c r="AQ112" s="46">
        <v>81602</v>
      </c>
      <c r="AR112" s="46">
        <v>84253</v>
      </c>
      <c r="AS112" s="46">
        <v>78581</v>
      </c>
      <c r="AT112" s="46">
        <v>75214</v>
      </c>
      <c r="AU112" s="46">
        <v>76204</v>
      </c>
      <c r="AV112" s="46">
        <v>78468</v>
      </c>
      <c r="AW112" s="46">
        <v>78259</v>
      </c>
      <c r="AX112" s="46">
        <v>73996</v>
      </c>
      <c r="AY112" s="46">
        <v>70216</v>
      </c>
      <c r="AZ112" s="46">
        <v>65570</v>
      </c>
      <c r="BA112" s="46">
        <v>153692</v>
      </c>
      <c r="BB112" s="46">
        <v>1071733</v>
      </c>
      <c r="BC112" s="55">
        <v>841.58100000000002</v>
      </c>
      <c r="BD112" s="46">
        <v>779.14499999999998</v>
      </c>
      <c r="BE112" s="46">
        <v>697.85299999999995</v>
      </c>
      <c r="BF112" s="46">
        <v>644.73699999999997</v>
      </c>
      <c r="BG112" s="46">
        <v>591.61800000000005</v>
      </c>
      <c r="BH112" s="46">
        <v>566.21100000000001</v>
      </c>
      <c r="BI112" s="46">
        <v>562.82899999999995</v>
      </c>
      <c r="BJ112" s="46">
        <v>555.31399999999996</v>
      </c>
      <c r="BK112" s="46">
        <v>525.02200000000005</v>
      </c>
      <c r="BL112" s="46">
        <v>452.92899999999997</v>
      </c>
      <c r="BM112" s="46">
        <v>397.238</v>
      </c>
      <c r="BN112" s="46">
        <v>364.92500000000001</v>
      </c>
      <c r="BO112" s="46">
        <v>365.774</v>
      </c>
      <c r="BP112" s="46">
        <v>338.024</v>
      </c>
      <c r="BQ112" s="46">
        <v>229.23099999999999</v>
      </c>
      <c r="BR112" s="46">
        <v>409.13900000000007</v>
      </c>
      <c r="BS112" s="46">
        <v>8321.5700000000015</v>
      </c>
      <c r="BT112" s="55">
        <v>432.00700000000001</v>
      </c>
      <c r="BU112" s="46">
        <v>400.17700000000002</v>
      </c>
      <c r="BV112" s="46">
        <v>358.41300000000001</v>
      </c>
      <c r="BW112" s="46">
        <v>331.10599999999999</v>
      </c>
      <c r="BX112" s="46">
        <v>303.55399999999997</v>
      </c>
      <c r="BY112" s="46">
        <v>287.88499999999999</v>
      </c>
      <c r="BZ112" s="46">
        <v>282.58699999999999</v>
      </c>
      <c r="CA112" s="46">
        <v>276.72800000000001</v>
      </c>
      <c r="CB112" s="46">
        <v>260.69600000000003</v>
      </c>
      <c r="CC112" s="46">
        <v>223.89699999999999</v>
      </c>
      <c r="CD112" s="46">
        <v>194.523</v>
      </c>
      <c r="CE112" s="46">
        <v>175.39400000000001</v>
      </c>
      <c r="CF112" s="46">
        <v>172.82300000000001</v>
      </c>
      <c r="CG112" s="46">
        <v>159.126</v>
      </c>
      <c r="CH112" s="46">
        <v>106.712</v>
      </c>
      <c r="CI112" s="46">
        <v>167.68700000000001</v>
      </c>
      <c r="CJ112" s="46">
        <v>4133.3149999999996</v>
      </c>
      <c r="CK112" s="55">
        <v>409.57299999999998</v>
      </c>
      <c r="CL112" s="46">
        <v>378.96699999999998</v>
      </c>
      <c r="CM112" s="46">
        <v>339.43900000000002</v>
      </c>
      <c r="CN112" s="46">
        <v>313.62700000000001</v>
      </c>
      <c r="CO112" s="46">
        <v>288.06400000000002</v>
      </c>
      <c r="CP112" s="46">
        <v>278.32499999999999</v>
      </c>
      <c r="CQ112" s="46">
        <v>280.24299999999999</v>
      </c>
      <c r="CR112" s="46">
        <v>278.58499999999998</v>
      </c>
      <c r="CS112" s="46">
        <v>264.32900000000001</v>
      </c>
      <c r="CT112" s="46">
        <v>229.03200000000001</v>
      </c>
      <c r="CU112" s="46">
        <v>202.715</v>
      </c>
      <c r="CV112" s="46">
        <v>189.53299999999999</v>
      </c>
      <c r="CW112" s="46">
        <v>192.952</v>
      </c>
      <c r="CX112" s="46">
        <v>178.89599999999999</v>
      </c>
      <c r="CY112" s="46">
        <v>122.52200000000001</v>
      </c>
      <c r="CZ112" s="46">
        <v>241.46</v>
      </c>
      <c r="DA112" s="46">
        <v>4188.2620000000006</v>
      </c>
      <c r="DB112" t="e">
        <f>COUNTIF(#REF!,'Migrant stock by age'!A112)</f>
        <v>#REF!</v>
      </c>
    </row>
    <row r="113" spans="1:106">
      <c r="A113" s="49" t="s">
        <v>97</v>
      </c>
      <c r="B113" s="141" t="s">
        <v>1030</v>
      </c>
      <c r="C113" s="141" t="s">
        <v>1028</v>
      </c>
      <c r="D113" s="55">
        <v>33656</v>
      </c>
      <c r="E113" s="46">
        <v>32637</v>
      </c>
      <c r="F113" s="46">
        <v>27078</v>
      </c>
      <c r="G113" s="46">
        <v>19277</v>
      </c>
      <c r="H113" s="46">
        <v>157810</v>
      </c>
      <c r="I113" s="46">
        <v>504912</v>
      </c>
      <c r="J113" s="46">
        <v>459049</v>
      </c>
      <c r="K113" s="46">
        <v>310569</v>
      </c>
      <c r="L113" s="46">
        <v>210464</v>
      </c>
      <c r="M113" s="46">
        <v>145223</v>
      </c>
      <c r="N113" s="46">
        <v>86567</v>
      </c>
      <c r="O113" s="46">
        <v>55522</v>
      </c>
      <c r="P113" s="46">
        <v>21984</v>
      </c>
      <c r="Q113" s="46">
        <v>5629</v>
      </c>
      <c r="R113" s="46">
        <v>1667</v>
      </c>
      <c r="S113" s="46">
        <v>1248</v>
      </c>
      <c r="T113" s="46">
        <v>2073292</v>
      </c>
      <c r="U113" s="55">
        <v>17722</v>
      </c>
      <c r="V113" s="46">
        <v>17170</v>
      </c>
      <c r="W113" s="46">
        <v>14513</v>
      </c>
      <c r="X113" s="46">
        <v>10400</v>
      </c>
      <c r="Y113" s="46">
        <v>136856</v>
      </c>
      <c r="Z113" s="46">
        <v>434848</v>
      </c>
      <c r="AA113" s="46">
        <v>396383</v>
      </c>
      <c r="AB113" s="46">
        <v>263918</v>
      </c>
      <c r="AC113" s="46">
        <v>177519</v>
      </c>
      <c r="AD113" s="46">
        <v>125222</v>
      </c>
      <c r="AE113" s="46">
        <v>73683</v>
      </c>
      <c r="AF113" s="46">
        <v>48375</v>
      </c>
      <c r="AG113" s="46">
        <v>18953</v>
      </c>
      <c r="AH113" s="46">
        <v>4228</v>
      </c>
      <c r="AI113" s="46">
        <v>1026</v>
      </c>
      <c r="AJ113" s="46">
        <v>510</v>
      </c>
      <c r="AK113" s="46">
        <v>1741326</v>
      </c>
      <c r="AL113" s="55">
        <v>15934</v>
      </c>
      <c r="AM113" s="46">
        <v>15467</v>
      </c>
      <c r="AN113" s="46">
        <v>12565</v>
      </c>
      <c r="AO113" s="46">
        <v>8877</v>
      </c>
      <c r="AP113" s="46">
        <v>20954</v>
      </c>
      <c r="AQ113" s="46">
        <v>70064</v>
      </c>
      <c r="AR113" s="46">
        <v>62666</v>
      </c>
      <c r="AS113" s="46">
        <v>46651</v>
      </c>
      <c r="AT113" s="46">
        <v>32945</v>
      </c>
      <c r="AU113" s="46">
        <v>20001</v>
      </c>
      <c r="AV113" s="46">
        <v>12884</v>
      </c>
      <c r="AW113" s="46">
        <v>7147</v>
      </c>
      <c r="AX113" s="46">
        <v>3031</v>
      </c>
      <c r="AY113" s="46">
        <v>1401</v>
      </c>
      <c r="AZ113" s="46">
        <v>641</v>
      </c>
      <c r="BA113" s="46">
        <v>738</v>
      </c>
      <c r="BB113" s="46">
        <v>331966</v>
      </c>
      <c r="BC113" s="55">
        <v>408.08600000000001</v>
      </c>
      <c r="BD113" s="46">
        <v>342.68599999999998</v>
      </c>
      <c r="BE113" s="46">
        <v>260.51600000000002</v>
      </c>
      <c r="BF113" s="46">
        <v>257.83999999999997</v>
      </c>
      <c r="BG113" s="46">
        <v>423.61700000000002</v>
      </c>
      <c r="BH113" s="46">
        <v>704.96199999999999</v>
      </c>
      <c r="BI113" s="46">
        <v>721.74800000000005</v>
      </c>
      <c r="BJ113" s="46">
        <v>493.50099999999998</v>
      </c>
      <c r="BK113" s="46">
        <v>334.55399999999997</v>
      </c>
      <c r="BL113" s="46">
        <v>229.78200000000001</v>
      </c>
      <c r="BM113" s="46">
        <v>158.29599999999999</v>
      </c>
      <c r="BN113" s="46">
        <v>116.039</v>
      </c>
      <c r="BO113" s="46">
        <v>75.448999999999998</v>
      </c>
      <c r="BP113" s="46">
        <v>40.299999999999997</v>
      </c>
      <c r="BQ113" s="46">
        <v>28.962</v>
      </c>
      <c r="BR113" s="46">
        <v>39.923999999999999</v>
      </c>
      <c r="BS113" s="46">
        <v>4636.2620000000006</v>
      </c>
      <c r="BT113" s="55">
        <v>209.98400000000001</v>
      </c>
      <c r="BU113" s="46">
        <v>176.572</v>
      </c>
      <c r="BV113" s="46">
        <v>126.40300000000001</v>
      </c>
      <c r="BW113" s="46">
        <v>137.31399999999999</v>
      </c>
      <c r="BX113" s="46">
        <v>281.678</v>
      </c>
      <c r="BY113" s="46">
        <v>523.49199999999996</v>
      </c>
      <c r="BZ113" s="46">
        <v>544.07299999999998</v>
      </c>
      <c r="CA113" s="46">
        <v>356.786</v>
      </c>
      <c r="CB113" s="46">
        <v>241.953</v>
      </c>
      <c r="CC113" s="46">
        <v>164.98099999999999</v>
      </c>
      <c r="CD113" s="46">
        <v>111.459</v>
      </c>
      <c r="CE113" s="46">
        <v>79.873999999999995</v>
      </c>
      <c r="CF113" s="46">
        <v>45.326000000000001</v>
      </c>
      <c r="CG113" s="46">
        <v>19.288</v>
      </c>
      <c r="CH113" s="46">
        <v>13.321999999999999</v>
      </c>
      <c r="CI113" s="46">
        <v>20.194000000000003</v>
      </c>
      <c r="CJ113" s="46">
        <v>3052.6989999999996</v>
      </c>
      <c r="CK113" s="55">
        <v>197.43600000000001</v>
      </c>
      <c r="CL113" s="46">
        <v>165.55799999999999</v>
      </c>
      <c r="CM113" s="46">
        <v>133.602</v>
      </c>
      <c r="CN113" s="46">
        <v>120.158</v>
      </c>
      <c r="CO113" s="46">
        <v>141.97</v>
      </c>
      <c r="CP113" s="46">
        <v>182.14</v>
      </c>
      <c r="CQ113" s="46">
        <v>178.453</v>
      </c>
      <c r="CR113" s="46">
        <v>137.07400000000001</v>
      </c>
      <c r="CS113" s="46">
        <v>92.846000000000004</v>
      </c>
      <c r="CT113" s="46">
        <v>64.956999999999994</v>
      </c>
      <c r="CU113" s="46">
        <v>46.918999999999997</v>
      </c>
      <c r="CV113" s="46">
        <v>36.204000000000001</v>
      </c>
      <c r="CW113" s="46">
        <v>30.073</v>
      </c>
      <c r="CX113" s="46">
        <v>20.933</v>
      </c>
      <c r="CY113" s="46">
        <v>15.574999999999999</v>
      </c>
      <c r="CZ113" s="46">
        <v>19.660999999999998</v>
      </c>
      <c r="DA113" s="46">
        <v>1583.5590000000002</v>
      </c>
      <c r="DB113" t="e">
        <f>COUNTIF(#REF!,'Migrant stock by age'!A116)</f>
        <v>#REF!</v>
      </c>
    </row>
    <row r="114" spans="1:106">
      <c r="A114" s="49" t="s">
        <v>98</v>
      </c>
      <c r="B114" s="141" t="s">
        <v>1030</v>
      </c>
      <c r="C114" s="141" t="s">
        <v>1028</v>
      </c>
      <c r="D114" s="55">
        <v>75108</v>
      </c>
      <c r="E114" s="46">
        <v>69238</v>
      </c>
      <c r="F114" s="46">
        <v>66610</v>
      </c>
      <c r="G114" s="46">
        <v>72455</v>
      </c>
      <c r="H114" s="46">
        <v>142482</v>
      </c>
      <c r="I114" s="46">
        <v>260830</v>
      </c>
      <c r="J114" s="46">
        <v>315859</v>
      </c>
      <c r="K114" s="46">
        <v>242226</v>
      </c>
      <c r="L114" s="46">
        <v>174072</v>
      </c>
      <c r="M114" s="46">
        <v>125078</v>
      </c>
      <c r="N114" s="46">
        <v>81327</v>
      </c>
      <c r="O114" s="46">
        <v>50355</v>
      </c>
      <c r="P114" s="46">
        <v>24602</v>
      </c>
      <c r="Q114" s="46">
        <v>11567</v>
      </c>
      <c r="R114" s="46">
        <v>4871</v>
      </c>
      <c r="S114" s="46">
        <v>4712</v>
      </c>
      <c r="T114" s="46">
        <v>1721392</v>
      </c>
      <c r="U114" s="55">
        <v>59105</v>
      </c>
      <c r="V114" s="46">
        <v>54899</v>
      </c>
      <c r="W114" s="46">
        <v>50472</v>
      </c>
      <c r="X114" s="46">
        <v>52108</v>
      </c>
      <c r="Y114" s="46">
        <v>120541</v>
      </c>
      <c r="Z114" s="46">
        <v>220683</v>
      </c>
      <c r="AA114" s="46">
        <v>268482</v>
      </c>
      <c r="AB114" s="46">
        <v>201412</v>
      </c>
      <c r="AC114" s="46">
        <v>149534</v>
      </c>
      <c r="AD114" s="46">
        <v>111018</v>
      </c>
      <c r="AE114" s="46">
        <v>74367</v>
      </c>
      <c r="AF114" s="46">
        <v>45233</v>
      </c>
      <c r="AG114" s="46">
        <v>21544</v>
      </c>
      <c r="AH114" s="46">
        <v>8861</v>
      </c>
      <c r="AI114" s="46">
        <v>3048</v>
      </c>
      <c r="AJ114" s="46">
        <v>3381</v>
      </c>
      <c r="AK114" s="46">
        <v>1444688</v>
      </c>
      <c r="AL114" s="55">
        <v>16003</v>
      </c>
      <c r="AM114" s="46">
        <v>14339</v>
      </c>
      <c r="AN114" s="46">
        <v>16138</v>
      </c>
      <c r="AO114" s="46">
        <v>20347</v>
      </c>
      <c r="AP114" s="46">
        <v>21941</v>
      </c>
      <c r="AQ114" s="46">
        <v>40147</v>
      </c>
      <c r="AR114" s="46">
        <v>47377</v>
      </c>
      <c r="AS114" s="46">
        <v>40814</v>
      </c>
      <c r="AT114" s="46">
        <v>24538</v>
      </c>
      <c r="AU114" s="46">
        <v>14060</v>
      </c>
      <c r="AV114" s="46">
        <v>6960</v>
      </c>
      <c r="AW114" s="46">
        <v>5122</v>
      </c>
      <c r="AX114" s="46">
        <v>3058</v>
      </c>
      <c r="AY114" s="46">
        <v>2706</v>
      </c>
      <c r="AZ114" s="46">
        <v>1823</v>
      </c>
      <c r="BA114" s="46">
        <v>1331</v>
      </c>
      <c r="BB114" s="46">
        <v>276704</v>
      </c>
      <c r="BC114" s="55">
        <v>132.37899999999999</v>
      </c>
      <c r="BD114" s="46">
        <v>127.92400000000001</v>
      </c>
      <c r="BE114" s="46">
        <v>105.94799999999999</v>
      </c>
      <c r="BF114" s="46">
        <v>119.126</v>
      </c>
      <c r="BG114" s="46">
        <v>273.22699999999998</v>
      </c>
      <c r="BH114" s="46">
        <v>435.22199999999998</v>
      </c>
      <c r="BI114" s="46">
        <v>418.601</v>
      </c>
      <c r="BJ114" s="46">
        <v>319.721</v>
      </c>
      <c r="BK114" s="46">
        <v>248.143</v>
      </c>
      <c r="BL114" s="46">
        <v>184.72800000000001</v>
      </c>
      <c r="BM114" s="46">
        <v>124.70699999999999</v>
      </c>
      <c r="BN114" s="46">
        <v>75.147000000000006</v>
      </c>
      <c r="BO114" s="46">
        <v>39.845999999999997</v>
      </c>
      <c r="BP114" s="46">
        <v>17.273</v>
      </c>
      <c r="BQ114" s="46">
        <v>7.29</v>
      </c>
      <c r="BR114" s="46">
        <v>9.9290000000000003</v>
      </c>
      <c r="BS114" s="46">
        <v>2639.2110000000002</v>
      </c>
      <c r="BT114" s="55">
        <v>67.421999999999997</v>
      </c>
      <c r="BU114" s="46">
        <v>65.965999999999994</v>
      </c>
      <c r="BV114" s="46">
        <v>53.295999999999999</v>
      </c>
      <c r="BW114" s="46">
        <v>77.846000000000004</v>
      </c>
      <c r="BX114" s="46">
        <v>222.964</v>
      </c>
      <c r="BY114" s="46">
        <v>358.166</v>
      </c>
      <c r="BZ114" s="46">
        <v>329.39699999999999</v>
      </c>
      <c r="CA114" s="46">
        <v>247.00899999999999</v>
      </c>
      <c r="CB114" s="46">
        <v>196.244</v>
      </c>
      <c r="CC114" s="46">
        <v>146.583</v>
      </c>
      <c r="CD114" s="46">
        <v>99.52</v>
      </c>
      <c r="CE114" s="46">
        <v>61.052999999999997</v>
      </c>
      <c r="CF114" s="46">
        <v>32.470999999999997</v>
      </c>
      <c r="CG114" s="46">
        <v>12.634</v>
      </c>
      <c r="CH114" s="46">
        <v>4.3010000000000002</v>
      </c>
      <c r="CI114" s="46">
        <v>6.4720000000000004</v>
      </c>
      <c r="CJ114" s="46">
        <v>1981.3439999999998</v>
      </c>
      <c r="CK114" s="55">
        <v>64.906999999999996</v>
      </c>
      <c r="CL114" s="46">
        <v>61.914999999999999</v>
      </c>
      <c r="CM114" s="46">
        <v>52.613</v>
      </c>
      <c r="CN114" s="46">
        <v>41.261000000000003</v>
      </c>
      <c r="CO114" s="46">
        <v>50.290999999999997</v>
      </c>
      <c r="CP114" s="46">
        <v>77.103999999999999</v>
      </c>
      <c r="CQ114" s="46">
        <v>89.227000000000004</v>
      </c>
      <c r="CR114" s="46">
        <v>72.722999999999999</v>
      </c>
      <c r="CS114" s="46">
        <v>51.911999999999999</v>
      </c>
      <c r="CT114" s="46">
        <v>38.155999999999999</v>
      </c>
      <c r="CU114" s="46">
        <v>25.196000000000002</v>
      </c>
      <c r="CV114" s="46">
        <v>14.099</v>
      </c>
      <c r="CW114" s="46">
        <v>7.3769999999999998</v>
      </c>
      <c r="CX114" s="46">
        <v>4.6390000000000002</v>
      </c>
      <c r="CY114" s="46">
        <v>2.988</v>
      </c>
      <c r="CZ114" s="46">
        <v>3.4609999999999999</v>
      </c>
      <c r="DA114" s="46">
        <v>657.86900000000003</v>
      </c>
      <c r="DB114" t="e">
        <f>COUNTIF(#REF!,'Migrant stock by age'!A117)</f>
        <v>#REF!</v>
      </c>
    </row>
    <row r="115" spans="1:106">
      <c r="A115" s="49" t="s">
        <v>99</v>
      </c>
      <c r="B115" s="141" t="s">
        <v>1030</v>
      </c>
      <c r="C115" s="141" t="s">
        <v>1028</v>
      </c>
      <c r="D115" s="55">
        <v>810133</v>
      </c>
      <c r="E115" s="46">
        <v>754955</v>
      </c>
      <c r="F115" s="46">
        <v>626234</v>
      </c>
      <c r="G115" s="46">
        <v>538184</v>
      </c>
      <c r="H115" s="46">
        <v>685912</v>
      </c>
      <c r="I115" s="46">
        <v>1493848</v>
      </c>
      <c r="J115" s="46">
        <v>2069563</v>
      </c>
      <c r="K115" s="46">
        <v>1983815</v>
      </c>
      <c r="L115" s="46">
        <v>1343390</v>
      </c>
      <c r="M115" s="46">
        <v>863944</v>
      </c>
      <c r="N115" s="46">
        <v>519733</v>
      </c>
      <c r="O115" s="46">
        <v>258426</v>
      </c>
      <c r="P115" s="46">
        <v>110045</v>
      </c>
      <c r="Q115" s="46">
        <v>50904</v>
      </c>
      <c r="R115" s="46">
        <v>37099</v>
      </c>
      <c r="S115" s="46">
        <v>39099</v>
      </c>
      <c r="T115" s="46">
        <v>12185284</v>
      </c>
      <c r="U115" s="55">
        <v>404688</v>
      </c>
      <c r="V115" s="46">
        <v>376872</v>
      </c>
      <c r="W115" s="46">
        <v>312638</v>
      </c>
      <c r="X115" s="46">
        <v>280510</v>
      </c>
      <c r="Y115" s="46">
        <v>404141</v>
      </c>
      <c r="Z115" s="46">
        <v>990493</v>
      </c>
      <c r="AA115" s="46">
        <v>1499897</v>
      </c>
      <c r="AB115" s="46">
        <v>1504802</v>
      </c>
      <c r="AC115" s="46">
        <v>1071539</v>
      </c>
      <c r="AD115" s="46">
        <v>708444</v>
      </c>
      <c r="AE115" s="46">
        <v>425565</v>
      </c>
      <c r="AF115" s="46">
        <v>203665</v>
      </c>
      <c r="AG115" s="46">
        <v>80393</v>
      </c>
      <c r="AH115" s="46">
        <v>32942</v>
      </c>
      <c r="AI115" s="46">
        <v>22363</v>
      </c>
      <c r="AJ115" s="46">
        <v>22612</v>
      </c>
      <c r="AK115" s="46">
        <v>8341564</v>
      </c>
      <c r="AL115" s="55">
        <v>405445</v>
      </c>
      <c r="AM115" s="46">
        <v>378083</v>
      </c>
      <c r="AN115" s="46">
        <v>313596</v>
      </c>
      <c r="AO115" s="46">
        <v>257674</v>
      </c>
      <c r="AP115" s="46">
        <v>281771</v>
      </c>
      <c r="AQ115" s="46">
        <v>503355</v>
      </c>
      <c r="AR115" s="46">
        <v>569666</v>
      </c>
      <c r="AS115" s="46">
        <v>479013</v>
      </c>
      <c r="AT115" s="46">
        <v>271851</v>
      </c>
      <c r="AU115" s="46">
        <v>155500</v>
      </c>
      <c r="AV115" s="46">
        <v>94168</v>
      </c>
      <c r="AW115" s="46">
        <v>54761</v>
      </c>
      <c r="AX115" s="46">
        <v>29652</v>
      </c>
      <c r="AY115" s="46">
        <v>17962</v>
      </c>
      <c r="AZ115" s="46">
        <v>14736</v>
      </c>
      <c r="BA115" s="46">
        <v>16487</v>
      </c>
      <c r="BB115" s="46">
        <v>3843720</v>
      </c>
      <c r="BC115" s="55">
        <v>2990.3980000000001</v>
      </c>
      <c r="BD115" s="46">
        <v>2800.8029999999999</v>
      </c>
      <c r="BE115" s="46">
        <v>2497.6120000000001</v>
      </c>
      <c r="BF115" s="46">
        <v>2315.3180000000002</v>
      </c>
      <c r="BG115" s="46">
        <v>2571.0709999999999</v>
      </c>
      <c r="BH115" s="46">
        <v>2950.6709999999998</v>
      </c>
      <c r="BI115" s="46">
        <v>3152.9470000000001</v>
      </c>
      <c r="BJ115" s="46">
        <v>3400.799</v>
      </c>
      <c r="BK115" s="46">
        <v>3175.576</v>
      </c>
      <c r="BL115" s="46">
        <v>2370.8389999999999</v>
      </c>
      <c r="BM115" s="46">
        <v>1699.826</v>
      </c>
      <c r="BN115" s="46">
        <v>1157.1780000000001</v>
      </c>
      <c r="BO115" s="46">
        <v>769.72299999999996</v>
      </c>
      <c r="BP115" s="46">
        <v>463.99900000000002</v>
      </c>
      <c r="BQ115" s="46">
        <v>278.16300000000001</v>
      </c>
      <c r="BR115" s="46">
        <v>343.29</v>
      </c>
      <c r="BS115" s="46">
        <v>32938.212999999996</v>
      </c>
      <c r="BT115" s="55">
        <v>1518.204</v>
      </c>
      <c r="BU115" s="46">
        <v>1422.0730000000001</v>
      </c>
      <c r="BV115" s="46">
        <v>1269.117</v>
      </c>
      <c r="BW115" s="46">
        <v>1185.058</v>
      </c>
      <c r="BX115" s="46">
        <v>1346.2149999999999</v>
      </c>
      <c r="BY115" s="46">
        <v>1619.645</v>
      </c>
      <c r="BZ115" s="46">
        <v>1837.1990000000001</v>
      </c>
      <c r="CA115" s="46">
        <v>2087.3380000000002</v>
      </c>
      <c r="CB115" s="46">
        <v>2009.152</v>
      </c>
      <c r="CC115" s="46">
        <v>1536.329</v>
      </c>
      <c r="CD115" s="46">
        <v>1121.425</v>
      </c>
      <c r="CE115" s="46">
        <v>770.17100000000005</v>
      </c>
      <c r="CF115" s="46">
        <v>490.66899999999998</v>
      </c>
      <c r="CG115" s="46">
        <v>271.03199999999998</v>
      </c>
      <c r="CH115" s="46">
        <v>148.36500000000001</v>
      </c>
      <c r="CI115" s="46">
        <v>165.92300000000003</v>
      </c>
      <c r="CJ115" s="46">
        <v>18797.915000000001</v>
      </c>
      <c r="CK115" s="55">
        <v>1471.846</v>
      </c>
      <c r="CL115" s="46">
        <v>1378.405</v>
      </c>
      <c r="CM115" s="46">
        <v>1228.2049999999999</v>
      </c>
      <c r="CN115" s="46">
        <v>1130.0050000000001</v>
      </c>
      <c r="CO115" s="46">
        <v>1224.6310000000001</v>
      </c>
      <c r="CP115" s="46">
        <v>1330.9079999999999</v>
      </c>
      <c r="CQ115" s="46">
        <v>1315.818</v>
      </c>
      <c r="CR115" s="46">
        <v>1313.731</v>
      </c>
      <c r="CS115" s="46">
        <v>1166.789</v>
      </c>
      <c r="CT115" s="46">
        <v>834.84799999999996</v>
      </c>
      <c r="CU115" s="46">
        <v>578.67999999999995</v>
      </c>
      <c r="CV115" s="46">
        <v>387.21199999999999</v>
      </c>
      <c r="CW115" s="46">
        <v>279.15100000000001</v>
      </c>
      <c r="CX115" s="46">
        <v>192.97900000000001</v>
      </c>
      <c r="CY115" s="46">
        <v>129.779</v>
      </c>
      <c r="CZ115" s="46">
        <v>177.309</v>
      </c>
      <c r="DA115" s="46">
        <v>14140.295999999998</v>
      </c>
      <c r="DB115" t="e">
        <f>COUNTIF(#REF!,'Migrant stock by age'!A118)</f>
        <v>#REF!</v>
      </c>
    </row>
    <row r="116" spans="1:106">
      <c r="A116" s="49" t="s">
        <v>22</v>
      </c>
      <c r="B116" s="141" t="s">
        <v>1030</v>
      </c>
      <c r="C116" s="141" t="s">
        <v>1029</v>
      </c>
      <c r="D116" s="55">
        <v>5320</v>
      </c>
      <c r="E116" s="46">
        <v>4477</v>
      </c>
      <c r="F116" s="46">
        <v>3726</v>
      </c>
      <c r="G116" s="46">
        <v>3257</v>
      </c>
      <c r="H116" s="46">
        <v>3366</v>
      </c>
      <c r="I116" s="46">
        <v>3713</v>
      </c>
      <c r="J116" s="46">
        <v>3952</v>
      </c>
      <c r="K116" s="46">
        <v>3852</v>
      </c>
      <c r="L116" s="46">
        <v>3502</v>
      </c>
      <c r="M116" s="46">
        <v>3032</v>
      </c>
      <c r="N116" s="46">
        <v>2392</v>
      </c>
      <c r="O116" s="46">
        <v>1752</v>
      </c>
      <c r="P116" s="46">
        <v>1197</v>
      </c>
      <c r="Q116" s="46">
        <v>658</v>
      </c>
      <c r="R116" s="46">
        <v>322</v>
      </c>
      <c r="S116" s="46">
        <v>350</v>
      </c>
      <c r="T116" s="46">
        <v>44868</v>
      </c>
      <c r="U116" s="55">
        <v>2562</v>
      </c>
      <c r="V116" s="46">
        <v>2137</v>
      </c>
      <c r="W116" s="46">
        <v>1681</v>
      </c>
      <c r="X116" s="46">
        <v>1461</v>
      </c>
      <c r="Y116" s="46">
        <v>1570</v>
      </c>
      <c r="Z116" s="46">
        <v>1824</v>
      </c>
      <c r="AA116" s="46">
        <v>2078</v>
      </c>
      <c r="AB116" s="46">
        <v>2187</v>
      </c>
      <c r="AC116" s="46">
        <v>2118</v>
      </c>
      <c r="AD116" s="46">
        <v>1889</v>
      </c>
      <c r="AE116" s="46">
        <v>1501</v>
      </c>
      <c r="AF116" s="46">
        <v>1083</v>
      </c>
      <c r="AG116" s="46">
        <v>714</v>
      </c>
      <c r="AH116" s="46">
        <v>388</v>
      </c>
      <c r="AI116" s="46">
        <v>175</v>
      </c>
      <c r="AJ116" s="46">
        <v>181</v>
      </c>
      <c r="AK116" s="46">
        <v>23549</v>
      </c>
      <c r="AL116" s="55">
        <v>2758</v>
      </c>
      <c r="AM116" s="46">
        <v>2340</v>
      </c>
      <c r="AN116" s="46">
        <v>2045</v>
      </c>
      <c r="AO116" s="46">
        <v>1796</v>
      </c>
      <c r="AP116" s="46">
        <v>1796</v>
      </c>
      <c r="AQ116" s="46">
        <v>1889</v>
      </c>
      <c r="AR116" s="46">
        <v>1874</v>
      </c>
      <c r="AS116" s="46">
        <v>1665</v>
      </c>
      <c r="AT116" s="46">
        <v>1384</v>
      </c>
      <c r="AU116" s="46">
        <v>1143</v>
      </c>
      <c r="AV116" s="46">
        <v>891</v>
      </c>
      <c r="AW116" s="46">
        <v>669</v>
      </c>
      <c r="AX116" s="46">
        <v>483</v>
      </c>
      <c r="AY116" s="46">
        <v>270</v>
      </c>
      <c r="AZ116" s="46">
        <v>147</v>
      </c>
      <c r="BA116" s="46">
        <v>169</v>
      </c>
      <c r="BB116" s="46">
        <v>21319</v>
      </c>
      <c r="BC116" s="55">
        <v>2686.1320000000001</v>
      </c>
      <c r="BD116" s="46">
        <v>2259.8049999999998</v>
      </c>
      <c r="BE116" s="46">
        <v>1899.3520000000001</v>
      </c>
      <c r="BF116" s="46">
        <v>1620.5820000000001</v>
      </c>
      <c r="BG116" s="46">
        <v>1331.0250000000001</v>
      </c>
      <c r="BH116" s="46">
        <v>1063.3109999999999</v>
      </c>
      <c r="BI116" s="46">
        <v>847.56200000000001</v>
      </c>
      <c r="BJ116" s="46">
        <v>677.47500000000002</v>
      </c>
      <c r="BK116" s="46">
        <v>564.1</v>
      </c>
      <c r="BL116" s="46">
        <v>470.38099999999997</v>
      </c>
      <c r="BM116" s="46">
        <v>378.22500000000002</v>
      </c>
      <c r="BN116" s="46">
        <v>302.524</v>
      </c>
      <c r="BO116" s="46">
        <v>239.38900000000001</v>
      </c>
      <c r="BP116" s="46">
        <v>176.36600000000001</v>
      </c>
      <c r="BQ116" s="46">
        <v>114.316</v>
      </c>
      <c r="BR116" s="46">
        <v>111.97800000000001</v>
      </c>
      <c r="BS116" s="46">
        <v>14742.522999999997</v>
      </c>
      <c r="BT116" s="55">
        <v>1354.049</v>
      </c>
      <c r="BU116" s="46">
        <v>1136.9159999999999</v>
      </c>
      <c r="BV116" s="46">
        <v>952.97799999999995</v>
      </c>
      <c r="BW116" s="46">
        <v>812.149</v>
      </c>
      <c r="BX116" s="46">
        <v>662.49800000000005</v>
      </c>
      <c r="BY116" s="46">
        <v>522.46199999999999</v>
      </c>
      <c r="BZ116" s="46">
        <v>413.11900000000003</v>
      </c>
      <c r="CA116" s="46">
        <v>330.86200000000002</v>
      </c>
      <c r="CB116" s="46">
        <v>275.95699999999999</v>
      </c>
      <c r="CC116" s="46">
        <v>228.833</v>
      </c>
      <c r="CD116" s="46">
        <v>185.566</v>
      </c>
      <c r="CE116" s="46">
        <v>151.88</v>
      </c>
      <c r="CF116" s="46">
        <v>121.021</v>
      </c>
      <c r="CG116" s="46">
        <v>88.578999999999994</v>
      </c>
      <c r="CH116" s="46">
        <v>56.212000000000003</v>
      </c>
      <c r="CI116" s="46">
        <v>50.613</v>
      </c>
      <c r="CJ116" s="46">
        <v>7343.6939999999995</v>
      </c>
      <c r="CK116" s="55">
        <v>1332.077</v>
      </c>
      <c r="CL116" s="46">
        <v>1122.885</v>
      </c>
      <c r="CM116" s="46">
        <v>946.37099999999998</v>
      </c>
      <c r="CN116" s="46">
        <v>808.43299999999999</v>
      </c>
      <c r="CO116" s="46">
        <v>668.52800000000002</v>
      </c>
      <c r="CP116" s="46">
        <v>540.85400000000004</v>
      </c>
      <c r="CQ116" s="46">
        <v>434.44600000000003</v>
      </c>
      <c r="CR116" s="46">
        <v>346.61700000000002</v>
      </c>
      <c r="CS116" s="46">
        <v>288.14400000000001</v>
      </c>
      <c r="CT116" s="46">
        <v>241.55099999999999</v>
      </c>
      <c r="CU116" s="46">
        <v>192.66</v>
      </c>
      <c r="CV116" s="46">
        <v>150.64500000000001</v>
      </c>
      <c r="CW116" s="46">
        <v>118.36799999999999</v>
      </c>
      <c r="CX116" s="46">
        <v>87.787999999999997</v>
      </c>
      <c r="CY116" s="46">
        <v>58.106000000000002</v>
      </c>
      <c r="CZ116" s="46">
        <v>61.365000000000002</v>
      </c>
      <c r="DA116" s="46">
        <v>7398.8380000000006</v>
      </c>
      <c r="DB116" t="e">
        <f>COUNTIF(#REF!,'Migrant stock by age'!A20)</f>
        <v>#REF!</v>
      </c>
    </row>
    <row r="117" spans="1:106">
      <c r="A117" s="49" t="s">
        <v>23</v>
      </c>
      <c r="B117" s="141" t="s">
        <v>1030</v>
      </c>
      <c r="C117" s="141" t="s">
        <v>1027</v>
      </c>
      <c r="D117" s="55">
        <v>4074</v>
      </c>
      <c r="E117" s="46">
        <v>6053</v>
      </c>
      <c r="F117" s="46">
        <v>12105</v>
      </c>
      <c r="G117" s="46">
        <v>22961</v>
      </c>
      <c r="H117" s="46">
        <v>32375</v>
      </c>
      <c r="I117" s="46">
        <v>35063</v>
      </c>
      <c r="J117" s="46">
        <v>30986</v>
      </c>
      <c r="K117" s="46">
        <v>23871</v>
      </c>
      <c r="L117" s="46">
        <v>16950</v>
      </c>
      <c r="M117" s="46">
        <v>12051</v>
      </c>
      <c r="N117" s="46">
        <v>9014</v>
      </c>
      <c r="O117" s="46">
        <v>7883</v>
      </c>
      <c r="P117" s="46">
        <v>7719</v>
      </c>
      <c r="Q117" s="46">
        <v>7857</v>
      </c>
      <c r="R117" s="46">
        <v>9411</v>
      </c>
      <c r="S117" s="46">
        <v>15362</v>
      </c>
      <c r="T117" s="46">
        <v>253735</v>
      </c>
      <c r="U117" s="55">
        <v>2139</v>
      </c>
      <c r="V117" s="46">
        <v>3166</v>
      </c>
      <c r="W117" s="46">
        <v>6300</v>
      </c>
      <c r="X117" s="46">
        <v>11710</v>
      </c>
      <c r="Y117" s="46">
        <v>15830</v>
      </c>
      <c r="Z117" s="46">
        <v>16144</v>
      </c>
      <c r="AA117" s="46">
        <v>13351</v>
      </c>
      <c r="AB117" s="46">
        <v>9640</v>
      </c>
      <c r="AC117" s="46">
        <v>6504</v>
      </c>
      <c r="AD117" s="46">
        <v>4571</v>
      </c>
      <c r="AE117" s="46">
        <v>3553</v>
      </c>
      <c r="AF117" s="46">
        <v>3292</v>
      </c>
      <c r="AG117" s="46">
        <v>3141</v>
      </c>
      <c r="AH117" s="46">
        <v>3284</v>
      </c>
      <c r="AI117" s="46">
        <v>3955</v>
      </c>
      <c r="AJ117" s="46">
        <v>5872</v>
      </c>
      <c r="AK117" s="46">
        <v>112452</v>
      </c>
      <c r="AL117" s="55">
        <v>1935</v>
      </c>
      <c r="AM117" s="46">
        <v>2887</v>
      </c>
      <c r="AN117" s="46">
        <v>5805</v>
      </c>
      <c r="AO117" s="46">
        <v>11251</v>
      </c>
      <c r="AP117" s="46">
        <v>16545</v>
      </c>
      <c r="AQ117" s="46">
        <v>18919</v>
      </c>
      <c r="AR117" s="46">
        <v>17635</v>
      </c>
      <c r="AS117" s="46">
        <v>14231</v>
      </c>
      <c r="AT117" s="46">
        <v>10446</v>
      </c>
      <c r="AU117" s="46">
        <v>7480</v>
      </c>
      <c r="AV117" s="46">
        <v>5461</v>
      </c>
      <c r="AW117" s="46">
        <v>4591</v>
      </c>
      <c r="AX117" s="46">
        <v>4578</v>
      </c>
      <c r="AY117" s="46">
        <v>4573</v>
      </c>
      <c r="AZ117" s="46">
        <v>5456</v>
      </c>
      <c r="BA117" s="46">
        <v>9490</v>
      </c>
      <c r="BB117" s="46">
        <v>141283</v>
      </c>
      <c r="BC117" s="55">
        <v>725.39200000000005</v>
      </c>
      <c r="BD117" s="46">
        <v>649.154</v>
      </c>
      <c r="BE117" s="46">
        <v>572.75400000000002</v>
      </c>
      <c r="BF117" s="46">
        <v>536.26300000000003</v>
      </c>
      <c r="BG117" s="46">
        <v>506.98500000000001</v>
      </c>
      <c r="BH117" s="46">
        <v>423.221</v>
      </c>
      <c r="BI117" s="46">
        <v>331.59500000000003</v>
      </c>
      <c r="BJ117" s="46">
        <v>274.40800000000002</v>
      </c>
      <c r="BK117" s="46">
        <v>226.6</v>
      </c>
      <c r="BL117" s="46">
        <v>186.38399999999999</v>
      </c>
      <c r="BM117" s="46">
        <v>151.751</v>
      </c>
      <c r="BN117" s="46">
        <v>109.252</v>
      </c>
      <c r="BO117" s="46">
        <v>77.221999999999994</v>
      </c>
      <c r="BP117" s="46">
        <v>60.706000000000003</v>
      </c>
      <c r="BQ117" s="46">
        <v>43.168999999999997</v>
      </c>
      <c r="BR117" s="46">
        <v>45.868000000000009</v>
      </c>
      <c r="BS117" s="46">
        <v>4920.7240000000011</v>
      </c>
      <c r="BT117" s="55">
        <v>370.78399999999999</v>
      </c>
      <c r="BU117" s="46">
        <v>331.572</v>
      </c>
      <c r="BV117" s="46">
        <v>292.39100000000002</v>
      </c>
      <c r="BW117" s="46">
        <v>273.56099999999998</v>
      </c>
      <c r="BX117" s="46">
        <v>258.36900000000003</v>
      </c>
      <c r="BY117" s="46">
        <v>215.386</v>
      </c>
      <c r="BZ117" s="46">
        <v>168.46</v>
      </c>
      <c r="CA117" s="46">
        <v>139.07400000000001</v>
      </c>
      <c r="CB117" s="46">
        <v>114.477</v>
      </c>
      <c r="CC117" s="46">
        <v>93.751000000000005</v>
      </c>
      <c r="CD117" s="46">
        <v>75.753</v>
      </c>
      <c r="CE117" s="46">
        <v>54.031999999999996</v>
      </c>
      <c r="CF117" s="46">
        <v>36.999000000000002</v>
      </c>
      <c r="CG117" s="46">
        <v>29.983000000000001</v>
      </c>
      <c r="CH117" s="46">
        <v>21.045999999999999</v>
      </c>
      <c r="CI117" s="46">
        <v>19.832000000000001</v>
      </c>
      <c r="CJ117" s="46">
        <v>2495.4700000000003</v>
      </c>
      <c r="CK117" s="55">
        <v>354.608</v>
      </c>
      <c r="CL117" s="46">
        <v>317.58199999999999</v>
      </c>
      <c r="CM117" s="46">
        <v>280.363</v>
      </c>
      <c r="CN117" s="46">
        <v>262.702</v>
      </c>
      <c r="CO117" s="46">
        <v>248.61500000000001</v>
      </c>
      <c r="CP117" s="46">
        <v>207.833</v>
      </c>
      <c r="CQ117" s="46">
        <v>163.136</v>
      </c>
      <c r="CR117" s="46">
        <v>135.334</v>
      </c>
      <c r="CS117" s="46">
        <v>112.123</v>
      </c>
      <c r="CT117" s="46">
        <v>92.63</v>
      </c>
      <c r="CU117" s="46">
        <v>75.998000000000005</v>
      </c>
      <c r="CV117" s="46">
        <v>55.219000000000001</v>
      </c>
      <c r="CW117" s="46">
        <v>40.223999999999997</v>
      </c>
      <c r="CX117" s="46">
        <v>30.722000000000001</v>
      </c>
      <c r="CY117" s="46">
        <v>22.122</v>
      </c>
      <c r="CZ117" s="46">
        <v>26.04</v>
      </c>
      <c r="DA117" s="46">
        <v>2425.2510000000007</v>
      </c>
      <c r="DB117" t="e">
        <f>COUNTIF(#REF!,'Migrant stock by age'!A119)</f>
        <v>#REF!</v>
      </c>
    </row>
    <row r="118" spans="1:106">
      <c r="A118" s="49" t="s">
        <v>84</v>
      </c>
      <c r="B118" s="141" t="s">
        <v>1030</v>
      </c>
      <c r="C118" s="141" t="s">
        <v>1029</v>
      </c>
      <c r="D118" s="55">
        <v>67551</v>
      </c>
      <c r="E118" s="46">
        <v>60532</v>
      </c>
      <c r="F118" s="46">
        <v>61425</v>
      </c>
      <c r="G118" s="46">
        <v>66717</v>
      </c>
      <c r="H118" s="46">
        <v>73900</v>
      </c>
      <c r="I118" s="46">
        <v>73035</v>
      </c>
      <c r="J118" s="46">
        <v>63372</v>
      </c>
      <c r="K118" s="46">
        <v>51853</v>
      </c>
      <c r="L118" s="46">
        <v>42780</v>
      </c>
      <c r="M118" s="46">
        <v>36914</v>
      </c>
      <c r="N118" s="46">
        <v>30212</v>
      </c>
      <c r="O118" s="46">
        <v>25438</v>
      </c>
      <c r="P118" s="46">
        <v>22319</v>
      </c>
      <c r="Q118" s="46">
        <v>20820</v>
      </c>
      <c r="R118" s="46">
        <v>19317</v>
      </c>
      <c r="S118" s="46">
        <v>19636</v>
      </c>
      <c r="T118" s="46">
        <v>735821</v>
      </c>
      <c r="U118" s="55">
        <v>34532</v>
      </c>
      <c r="V118" s="46">
        <v>30686</v>
      </c>
      <c r="W118" s="46">
        <v>30870</v>
      </c>
      <c r="X118" s="46">
        <v>33395</v>
      </c>
      <c r="Y118" s="46">
        <v>36975</v>
      </c>
      <c r="Z118" s="46">
        <v>36437</v>
      </c>
      <c r="AA118" s="46">
        <v>31445</v>
      </c>
      <c r="AB118" s="46">
        <v>25580</v>
      </c>
      <c r="AC118" s="46">
        <v>21043</v>
      </c>
      <c r="AD118" s="46">
        <v>18185</v>
      </c>
      <c r="AE118" s="46">
        <v>14958</v>
      </c>
      <c r="AF118" s="46">
        <v>12671</v>
      </c>
      <c r="AG118" s="46">
        <v>11183</v>
      </c>
      <c r="AH118" s="46">
        <v>10506</v>
      </c>
      <c r="AI118" s="46">
        <v>9851</v>
      </c>
      <c r="AJ118" s="46">
        <v>10065</v>
      </c>
      <c r="AK118" s="46">
        <v>368382</v>
      </c>
      <c r="AL118" s="55">
        <v>33019</v>
      </c>
      <c r="AM118" s="46">
        <v>29846</v>
      </c>
      <c r="AN118" s="46">
        <v>30555</v>
      </c>
      <c r="AO118" s="46">
        <v>33322</v>
      </c>
      <c r="AP118" s="46">
        <v>36925</v>
      </c>
      <c r="AQ118" s="46">
        <v>36598</v>
      </c>
      <c r="AR118" s="46">
        <v>31927</v>
      </c>
      <c r="AS118" s="46">
        <v>26273</v>
      </c>
      <c r="AT118" s="46">
        <v>21737</v>
      </c>
      <c r="AU118" s="46">
        <v>18729</v>
      </c>
      <c r="AV118" s="46">
        <v>15254</v>
      </c>
      <c r="AW118" s="46">
        <v>12767</v>
      </c>
      <c r="AX118" s="46">
        <v>11136</v>
      </c>
      <c r="AY118" s="46">
        <v>10314</v>
      </c>
      <c r="AZ118" s="46">
        <v>9466</v>
      </c>
      <c r="BA118" s="46">
        <v>9571</v>
      </c>
      <c r="BB118" s="46">
        <v>367439</v>
      </c>
      <c r="BC118" s="55">
        <v>6021.3209999999999</v>
      </c>
      <c r="BD118" s="46">
        <v>5505.8459999999995</v>
      </c>
      <c r="BE118" s="46">
        <v>5019.5240000000003</v>
      </c>
      <c r="BF118" s="46">
        <v>4447.473</v>
      </c>
      <c r="BG118" s="46">
        <v>3784.0569999999998</v>
      </c>
      <c r="BH118" s="46">
        <v>3071.835</v>
      </c>
      <c r="BI118" s="46">
        <v>2568.1219999999998</v>
      </c>
      <c r="BJ118" s="46">
        <v>2195.1129999999998</v>
      </c>
      <c r="BK118" s="46">
        <v>1845.19</v>
      </c>
      <c r="BL118" s="46">
        <v>1563.2829999999999</v>
      </c>
      <c r="BM118" s="46">
        <v>1278.4090000000001</v>
      </c>
      <c r="BN118" s="46">
        <v>1006.886</v>
      </c>
      <c r="BO118" s="46">
        <v>788.11400000000003</v>
      </c>
      <c r="BP118" s="46">
        <v>588.11800000000005</v>
      </c>
      <c r="BQ118" s="46">
        <v>402.32499999999999</v>
      </c>
      <c r="BR118" s="46">
        <v>447.714</v>
      </c>
      <c r="BS118" s="46">
        <v>40533.33</v>
      </c>
      <c r="BT118" s="55">
        <v>3061.7130000000002</v>
      </c>
      <c r="BU118" s="46">
        <v>2797.5369999999998</v>
      </c>
      <c r="BV118" s="46">
        <v>2546.6990000000001</v>
      </c>
      <c r="BW118" s="46">
        <v>2252.1770000000001</v>
      </c>
      <c r="BX118" s="46">
        <v>1913.0519999999999</v>
      </c>
      <c r="BY118" s="46">
        <v>1540.9870000000001</v>
      </c>
      <c r="BZ118" s="46">
        <v>1263.3130000000001</v>
      </c>
      <c r="CA118" s="46">
        <v>1061.097</v>
      </c>
      <c r="CB118" s="46">
        <v>894.01900000000001</v>
      </c>
      <c r="CC118" s="46">
        <v>766.32</v>
      </c>
      <c r="CD118" s="46">
        <v>625.47199999999998</v>
      </c>
      <c r="CE118" s="46">
        <v>487.68700000000001</v>
      </c>
      <c r="CF118" s="46">
        <v>378.22500000000002</v>
      </c>
      <c r="CG118" s="46">
        <v>279.54300000000001</v>
      </c>
      <c r="CH118" s="46">
        <v>188.185</v>
      </c>
      <c r="CI118" s="46">
        <v>201.01300000000001</v>
      </c>
      <c r="CJ118" s="46">
        <v>20257.039000000004</v>
      </c>
      <c r="CK118" s="55">
        <v>2959.6170000000002</v>
      </c>
      <c r="CL118" s="46">
        <v>2708.317</v>
      </c>
      <c r="CM118" s="46">
        <v>2472.83</v>
      </c>
      <c r="CN118" s="46">
        <v>2195.3009999999999</v>
      </c>
      <c r="CO118" s="46">
        <v>1871.01</v>
      </c>
      <c r="CP118" s="46">
        <v>1530.8510000000001</v>
      </c>
      <c r="CQ118" s="46">
        <v>1304.8050000000001</v>
      </c>
      <c r="CR118" s="46">
        <v>1134.011</v>
      </c>
      <c r="CS118" s="46">
        <v>951.16700000000003</v>
      </c>
      <c r="CT118" s="46">
        <v>796.96100000000001</v>
      </c>
      <c r="CU118" s="46">
        <v>652.93399999999997</v>
      </c>
      <c r="CV118" s="46">
        <v>519.19799999999998</v>
      </c>
      <c r="CW118" s="46">
        <v>409.887</v>
      </c>
      <c r="CX118" s="46">
        <v>308.57299999999998</v>
      </c>
      <c r="CY118" s="46">
        <v>214.14</v>
      </c>
      <c r="CZ118" s="46">
        <v>246.70099999999996</v>
      </c>
      <c r="DA118" s="46">
        <v>20276.303000000004</v>
      </c>
      <c r="DB118" t="e">
        <f>COUNTIF(#REF!,'Migrant stock by age'!A41)</f>
        <v>#REF!</v>
      </c>
    </row>
    <row r="119" spans="1:106">
      <c r="A119" s="49" t="s">
        <v>100</v>
      </c>
      <c r="B119" s="141" t="s">
        <v>1030</v>
      </c>
      <c r="C119" s="141" t="s">
        <v>1027</v>
      </c>
      <c r="D119" s="55">
        <v>56227</v>
      </c>
      <c r="E119" s="46">
        <v>49253</v>
      </c>
      <c r="F119" s="46">
        <v>43491</v>
      </c>
      <c r="G119" s="46">
        <v>44594</v>
      </c>
      <c r="H119" s="46">
        <v>75981</v>
      </c>
      <c r="I119" s="46">
        <v>118630</v>
      </c>
      <c r="J119" s="46">
        <v>145251</v>
      </c>
      <c r="K119" s="46">
        <v>138961</v>
      </c>
      <c r="L119" s="46">
        <v>115123</v>
      </c>
      <c r="M119" s="46">
        <v>88907</v>
      </c>
      <c r="N119" s="46">
        <v>61039</v>
      </c>
      <c r="O119" s="46">
        <v>38326</v>
      </c>
      <c r="P119" s="46">
        <v>20414</v>
      </c>
      <c r="Q119" s="46">
        <v>9472</v>
      </c>
      <c r="R119" s="46">
        <v>4807</v>
      </c>
      <c r="S119" s="46">
        <v>3342</v>
      </c>
      <c r="T119" s="46">
        <v>1013818</v>
      </c>
      <c r="U119" s="55">
        <v>28318</v>
      </c>
      <c r="V119" s="46">
        <v>24708</v>
      </c>
      <c r="W119" s="46">
        <v>21644</v>
      </c>
      <c r="X119" s="46">
        <v>22025</v>
      </c>
      <c r="Y119" s="46">
        <v>37505</v>
      </c>
      <c r="Z119" s="46">
        <v>59195</v>
      </c>
      <c r="AA119" s="46">
        <v>74135</v>
      </c>
      <c r="AB119" s="46">
        <v>72817</v>
      </c>
      <c r="AC119" s="46">
        <v>61473</v>
      </c>
      <c r="AD119" s="46">
        <v>47407</v>
      </c>
      <c r="AE119" s="46">
        <v>31739</v>
      </c>
      <c r="AF119" s="46">
        <v>19079</v>
      </c>
      <c r="AG119" s="46">
        <v>9714</v>
      </c>
      <c r="AH119" s="46">
        <v>4364</v>
      </c>
      <c r="AI119" s="46">
        <v>2184</v>
      </c>
      <c r="AJ119" s="46">
        <v>1506</v>
      </c>
      <c r="AK119" s="46">
        <v>517813</v>
      </c>
      <c r="AL119" s="55">
        <v>27909</v>
      </c>
      <c r="AM119" s="46">
        <v>24545</v>
      </c>
      <c r="AN119" s="46">
        <v>21847</v>
      </c>
      <c r="AO119" s="46">
        <v>22569</v>
      </c>
      <c r="AP119" s="46">
        <v>38476</v>
      </c>
      <c r="AQ119" s="46">
        <v>59435</v>
      </c>
      <c r="AR119" s="46">
        <v>71116</v>
      </c>
      <c r="AS119" s="46">
        <v>66144</v>
      </c>
      <c r="AT119" s="46">
        <v>53650</v>
      </c>
      <c r="AU119" s="46">
        <v>41500</v>
      </c>
      <c r="AV119" s="46">
        <v>29300</v>
      </c>
      <c r="AW119" s="46">
        <v>19247</v>
      </c>
      <c r="AX119" s="46">
        <v>10700</v>
      </c>
      <c r="AY119" s="46">
        <v>5108</v>
      </c>
      <c r="AZ119" s="46">
        <v>2623</v>
      </c>
      <c r="BA119" s="46">
        <v>1836</v>
      </c>
      <c r="BB119" s="46">
        <v>496005</v>
      </c>
      <c r="BC119" s="55">
        <v>1979.3320000000001</v>
      </c>
      <c r="BD119" s="46">
        <v>2325.0619999999999</v>
      </c>
      <c r="BE119" s="46">
        <v>2378.029</v>
      </c>
      <c r="BF119" s="46">
        <v>2177.1190000000001</v>
      </c>
      <c r="BG119" s="46">
        <v>1627.692</v>
      </c>
      <c r="BH119" s="46">
        <v>1260.327</v>
      </c>
      <c r="BI119" s="46">
        <v>1218.723</v>
      </c>
      <c r="BJ119" s="46">
        <v>1111.3810000000001</v>
      </c>
      <c r="BK119" s="46">
        <v>910.26300000000003</v>
      </c>
      <c r="BL119" s="46">
        <v>769.375</v>
      </c>
      <c r="BM119" s="46">
        <v>692.09900000000005</v>
      </c>
      <c r="BN119" s="46">
        <v>574.26599999999996</v>
      </c>
      <c r="BO119" s="46">
        <v>452.57799999999997</v>
      </c>
      <c r="BP119" s="46">
        <v>305.78100000000001</v>
      </c>
      <c r="BQ119" s="46">
        <v>202.816</v>
      </c>
      <c r="BR119" s="46">
        <v>285.02499999999998</v>
      </c>
      <c r="BS119" s="46">
        <v>18269.867999999999</v>
      </c>
      <c r="BT119" s="55">
        <v>1015.039</v>
      </c>
      <c r="BU119" s="46">
        <v>1192.6010000000001</v>
      </c>
      <c r="BV119" s="46">
        <v>1217.7929999999999</v>
      </c>
      <c r="BW119" s="46">
        <v>1122.7629999999999</v>
      </c>
      <c r="BX119" s="46">
        <v>854.69</v>
      </c>
      <c r="BY119" s="46">
        <v>663.69</v>
      </c>
      <c r="BZ119" s="46">
        <v>618.14099999999996</v>
      </c>
      <c r="CA119" s="46">
        <v>546.255</v>
      </c>
      <c r="CB119" s="46">
        <v>442.61399999999998</v>
      </c>
      <c r="CC119" s="46">
        <v>372.67700000000002</v>
      </c>
      <c r="CD119" s="46">
        <v>334.16699999999997</v>
      </c>
      <c r="CE119" s="46">
        <v>276.48200000000003</v>
      </c>
      <c r="CF119" s="46">
        <v>214.934</v>
      </c>
      <c r="CG119" s="46">
        <v>145.797</v>
      </c>
      <c r="CH119" s="46">
        <v>92.238</v>
      </c>
      <c r="CI119" s="46">
        <v>121.181</v>
      </c>
      <c r="CJ119" s="46">
        <v>9231.0619999999999</v>
      </c>
      <c r="CK119" s="55">
        <v>964.31500000000005</v>
      </c>
      <c r="CL119" s="46">
        <v>1132.49</v>
      </c>
      <c r="CM119" s="46">
        <v>1160.2619999999999</v>
      </c>
      <c r="CN119" s="46">
        <v>1054.393</v>
      </c>
      <c r="CO119" s="46">
        <v>773.05499999999995</v>
      </c>
      <c r="CP119" s="46">
        <v>596.67999999999995</v>
      </c>
      <c r="CQ119" s="46">
        <v>600.58699999999999</v>
      </c>
      <c r="CR119" s="46">
        <v>565.10199999999998</v>
      </c>
      <c r="CS119" s="46">
        <v>467.62</v>
      </c>
      <c r="CT119" s="46">
        <v>396.67200000000003</v>
      </c>
      <c r="CU119" s="46">
        <v>357.90699999999998</v>
      </c>
      <c r="CV119" s="46">
        <v>297.76100000000002</v>
      </c>
      <c r="CW119" s="46">
        <v>237.62200000000001</v>
      </c>
      <c r="CX119" s="46">
        <v>159.96899999999999</v>
      </c>
      <c r="CY119" s="46">
        <v>110.559</v>
      </c>
      <c r="CZ119" s="46">
        <v>163.80899999999997</v>
      </c>
      <c r="DA119" s="46">
        <v>9038.8029999999981</v>
      </c>
      <c r="DB119" t="e">
        <f>COUNTIF(#REF!,'Migrant stock by age'!A120)</f>
        <v>#REF!</v>
      </c>
    </row>
    <row r="120" spans="1:106">
      <c r="A120" s="49" t="s">
        <v>85</v>
      </c>
      <c r="B120" s="141" t="s">
        <v>1030</v>
      </c>
      <c r="C120" s="141" t="s">
        <v>1026</v>
      </c>
      <c r="D120" s="55">
        <v>3108</v>
      </c>
      <c r="E120" s="46">
        <v>2593</v>
      </c>
      <c r="F120" s="46">
        <v>2406</v>
      </c>
      <c r="G120" s="46">
        <v>2899</v>
      </c>
      <c r="H120" s="46">
        <v>3875</v>
      </c>
      <c r="I120" s="46">
        <v>4913</v>
      </c>
      <c r="J120" s="46">
        <v>5458</v>
      </c>
      <c r="K120" s="46">
        <v>5555</v>
      </c>
      <c r="L120" s="46">
        <v>5452</v>
      </c>
      <c r="M120" s="46">
        <v>5181</v>
      </c>
      <c r="N120" s="46">
        <v>4614</v>
      </c>
      <c r="O120" s="46">
        <v>3913</v>
      </c>
      <c r="P120" s="46">
        <v>3099</v>
      </c>
      <c r="Q120" s="46">
        <v>2082</v>
      </c>
      <c r="R120" s="46">
        <v>1233</v>
      </c>
      <c r="S120" s="46">
        <v>1282</v>
      </c>
      <c r="T120" s="46">
        <v>57663</v>
      </c>
      <c r="U120" s="55">
        <v>1640</v>
      </c>
      <c r="V120" s="46">
        <v>1376</v>
      </c>
      <c r="W120" s="46">
        <v>1285</v>
      </c>
      <c r="X120" s="46">
        <v>1560</v>
      </c>
      <c r="Y120" s="46">
        <v>2092</v>
      </c>
      <c r="Z120" s="46">
        <v>2641</v>
      </c>
      <c r="AA120" s="46">
        <v>2895</v>
      </c>
      <c r="AB120" s="46">
        <v>2904</v>
      </c>
      <c r="AC120" s="46">
        <v>2811</v>
      </c>
      <c r="AD120" s="46">
        <v>2639</v>
      </c>
      <c r="AE120" s="46">
        <v>2329</v>
      </c>
      <c r="AF120" s="46">
        <v>1953</v>
      </c>
      <c r="AG120" s="46">
        <v>1505</v>
      </c>
      <c r="AH120" s="46">
        <v>1011</v>
      </c>
      <c r="AI120" s="46">
        <v>600</v>
      </c>
      <c r="AJ120" s="46">
        <v>608</v>
      </c>
      <c r="AK120" s="46">
        <v>29849</v>
      </c>
      <c r="AL120" s="55">
        <v>1468</v>
      </c>
      <c r="AM120" s="46">
        <v>1217</v>
      </c>
      <c r="AN120" s="46">
        <v>1121</v>
      </c>
      <c r="AO120" s="46">
        <v>1339</v>
      </c>
      <c r="AP120" s="46">
        <v>1783</v>
      </c>
      <c r="AQ120" s="46">
        <v>2272</v>
      </c>
      <c r="AR120" s="46">
        <v>2563</v>
      </c>
      <c r="AS120" s="46">
        <v>2651</v>
      </c>
      <c r="AT120" s="46">
        <v>2641</v>
      </c>
      <c r="AU120" s="46">
        <v>2542</v>
      </c>
      <c r="AV120" s="46">
        <v>2285</v>
      </c>
      <c r="AW120" s="46">
        <v>1960</v>
      </c>
      <c r="AX120" s="46">
        <v>1594</v>
      </c>
      <c r="AY120" s="46">
        <v>1071</v>
      </c>
      <c r="AZ120" s="46">
        <v>633</v>
      </c>
      <c r="BA120" s="46">
        <v>674</v>
      </c>
      <c r="BB120" s="46">
        <v>27814</v>
      </c>
      <c r="BC120" s="55">
        <v>1052.9680000000001</v>
      </c>
      <c r="BD120" s="46">
        <v>914.44</v>
      </c>
      <c r="BE120" s="46">
        <v>801.399</v>
      </c>
      <c r="BF120" s="46">
        <v>799.22</v>
      </c>
      <c r="BG120" s="46">
        <v>879.23099999999999</v>
      </c>
      <c r="BH120" s="46">
        <v>983.58500000000004</v>
      </c>
      <c r="BI120" s="46">
        <v>994.14</v>
      </c>
      <c r="BJ120" s="46">
        <v>894.29300000000001</v>
      </c>
      <c r="BK120" s="46">
        <v>765.37800000000004</v>
      </c>
      <c r="BL120" s="46">
        <v>730.29399999999998</v>
      </c>
      <c r="BM120" s="46">
        <v>698.06</v>
      </c>
      <c r="BN120" s="46">
        <v>600.42399999999998</v>
      </c>
      <c r="BO120" s="46">
        <v>495.98</v>
      </c>
      <c r="BP120" s="46">
        <v>336.34199999999998</v>
      </c>
      <c r="BQ120" s="46">
        <v>219.774</v>
      </c>
      <c r="BR120" s="46">
        <v>366.5990000000001</v>
      </c>
      <c r="BS120" s="46">
        <v>11532.127</v>
      </c>
      <c r="BT120" s="55">
        <v>538.49400000000003</v>
      </c>
      <c r="BU120" s="46">
        <v>467.399</v>
      </c>
      <c r="BV120" s="46">
        <v>409.67599999999999</v>
      </c>
      <c r="BW120" s="46">
        <v>409.84399999999999</v>
      </c>
      <c r="BX120" s="46">
        <v>446.51400000000001</v>
      </c>
      <c r="BY120" s="46">
        <v>488.55500000000001</v>
      </c>
      <c r="BZ120" s="46">
        <v>485.35399999999998</v>
      </c>
      <c r="CA120" s="46">
        <v>429.93099999999998</v>
      </c>
      <c r="CB120" s="46">
        <v>370.161</v>
      </c>
      <c r="CC120" s="46">
        <v>352.06799999999998</v>
      </c>
      <c r="CD120" s="46">
        <v>342.197</v>
      </c>
      <c r="CE120" s="46">
        <v>298.45499999999998</v>
      </c>
      <c r="CF120" s="46">
        <v>243.083</v>
      </c>
      <c r="CG120" s="46">
        <v>158.30699999999999</v>
      </c>
      <c r="CH120" s="46">
        <v>100.069</v>
      </c>
      <c r="CI120" s="46">
        <v>157.012</v>
      </c>
      <c r="CJ120" s="46">
        <v>5697.1189999999997</v>
      </c>
      <c r="CK120" s="55">
        <v>514.45899999999995</v>
      </c>
      <c r="CL120" s="46">
        <v>447.02800000000002</v>
      </c>
      <c r="CM120" s="46">
        <v>391.71300000000002</v>
      </c>
      <c r="CN120" s="46">
        <v>389.36399999999998</v>
      </c>
      <c r="CO120" s="46">
        <v>432.709</v>
      </c>
      <c r="CP120" s="46">
        <v>495.03</v>
      </c>
      <c r="CQ120" s="46">
        <v>508.79199999999997</v>
      </c>
      <c r="CR120" s="46">
        <v>464.36900000000003</v>
      </c>
      <c r="CS120" s="46">
        <v>395.22300000000001</v>
      </c>
      <c r="CT120" s="46">
        <v>378.23200000000003</v>
      </c>
      <c r="CU120" s="46">
        <v>355.86500000000001</v>
      </c>
      <c r="CV120" s="46">
        <v>301.96800000000002</v>
      </c>
      <c r="CW120" s="46">
        <v>252.899</v>
      </c>
      <c r="CX120" s="46">
        <v>178.04</v>
      </c>
      <c r="CY120" s="46">
        <v>119.711</v>
      </c>
      <c r="CZ120" s="46">
        <v>209.60500000000002</v>
      </c>
      <c r="DA120" s="46">
        <v>5835.0069999999996</v>
      </c>
      <c r="DB120" t="e">
        <f>COUNTIF(#REF!,'Migrant stock by age'!A42)</f>
        <v>#REF!</v>
      </c>
    </row>
    <row r="121" spans="1:106" hidden="1">
      <c r="A121" s="49" t="s">
        <v>101</v>
      </c>
      <c r="B121" s="145"/>
      <c r="C121" s="141"/>
      <c r="D121" s="55">
        <v>478992</v>
      </c>
      <c r="E121" s="46">
        <v>352609</v>
      </c>
      <c r="F121" s="46">
        <v>268469</v>
      </c>
      <c r="G121" s="46">
        <v>304124</v>
      </c>
      <c r="H121" s="46">
        <v>367969</v>
      </c>
      <c r="I121" s="46">
        <v>430001</v>
      </c>
      <c r="J121" s="46">
        <v>457261</v>
      </c>
      <c r="K121" s="46">
        <v>450578</v>
      </c>
      <c r="L121" s="46">
        <v>426356</v>
      </c>
      <c r="M121" s="46">
        <v>354681</v>
      </c>
      <c r="N121" s="46">
        <v>261918</v>
      </c>
      <c r="O121" s="46">
        <v>211133</v>
      </c>
      <c r="P121" s="46">
        <v>181737</v>
      </c>
      <c r="Q121" s="46">
        <v>132207</v>
      </c>
      <c r="R121" s="46">
        <v>87421</v>
      </c>
      <c r="S121" s="46">
        <v>116510</v>
      </c>
      <c r="T121" s="46">
        <v>4881966</v>
      </c>
      <c r="U121" s="55">
        <v>251180</v>
      </c>
      <c r="V121" s="46">
        <v>179981</v>
      </c>
      <c r="W121" s="46">
        <v>136910</v>
      </c>
      <c r="X121" s="46">
        <v>145649</v>
      </c>
      <c r="Y121" s="46">
        <v>170241</v>
      </c>
      <c r="Z121" s="46">
        <v>190922</v>
      </c>
      <c r="AA121" s="46">
        <v>203289</v>
      </c>
      <c r="AB121" s="46">
        <v>199744</v>
      </c>
      <c r="AC121" s="46">
        <v>193569</v>
      </c>
      <c r="AD121" s="46">
        <v>162364</v>
      </c>
      <c r="AE121" s="46">
        <v>124426</v>
      </c>
      <c r="AF121" s="46">
        <v>99836</v>
      </c>
      <c r="AG121" s="46">
        <v>84773</v>
      </c>
      <c r="AH121" s="46">
        <v>60613</v>
      </c>
      <c r="AI121" s="46">
        <v>38360</v>
      </c>
      <c r="AJ121" s="46">
        <v>50385</v>
      </c>
      <c r="AK121" s="46">
        <v>2292242</v>
      </c>
      <c r="AL121" s="55">
        <v>227812</v>
      </c>
      <c r="AM121" s="46">
        <v>172628</v>
      </c>
      <c r="AN121" s="46">
        <v>131559</v>
      </c>
      <c r="AO121" s="46">
        <v>158475</v>
      </c>
      <c r="AP121" s="46">
        <v>197728</v>
      </c>
      <c r="AQ121" s="46">
        <v>239079</v>
      </c>
      <c r="AR121" s="46">
        <v>253972</v>
      </c>
      <c r="AS121" s="46">
        <v>250834</v>
      </c>
      <c r="AT121" s="46">
        <v>232787</v>
      </c>
      <c r="AU121" s="46">
        <v>192317</v>
      </c>
      <c r="AV121" s="46">
        <v>137492</v>
      </c>
      <c r="AW121" s="46">
        <v>111297</v>
      </c>
      <c r="AX121" s="46">
        <v>96964</v>
      </c>
      <c r="AY121" s="46">
        <v>71594</v>
      </c>
      <c r="AZ121" s="46">
        <v>49061</v>
      </c>
      <c r="BA121" s="46">
        <v>66125</v>
      </c>
      <c r="BB121" s="46">
        <v>2589724</v>
      </c>
      <c r="BC121" s="55">
        <v>6728.0709999999999</v>
      </c>
      <c r="BD121" s="46">
        <v>6712.4620000000004</v>
      </c>
      <c r="BE121" s="46">
        <v>6711.21</v>
      </c>
      <c r="BF121" s="46">
        <v>6766.5789999999997</v>
      </c>
      <c r="BG121" s="46">
        <v>6494.7969999999996</v>
      </c>
      <c r="BH121" s="46">
        <v>6330.7539999999999</v>
      </c>
      <c r="BI121" s="46">
        <v>6379.3530000000001</v>
      </c>
      <c r="BJ121" s="46">
        <v>6158.1170000000002</v>
      </c>
      <c r="BK121" s="46">
        <v>5653.8379999999997</v>
      </c>
      <c r="BL121" s="46">
        <v>4997.335</v>
      </c>
      <c r="BM121" s="46">
        <v>4368.9930000000004</v>
      </c>
      <c r="BN121" s="46">
        <v>3757.627</v>
      </c>
      <c r="BO121" s="46">
        <v>3103.1370000000002</v>
      </c>
      <c r="BP121" s="46">
        <v>2357.395</v>
      </c>
      <c r="BQ121" s="46">
        <v>1720.375</v>
      </c>
      <c r="BR121" s="46">
        <v>2504.9770000000003</v>
      </c>
      <c r="BS121" s="46">
        <v>80745.01999999999</v>
      </c>
      <c r="BT121" s="55">
        <v>3443.567</v>
      </c>
      <c r="BU121" s="46">
        <v>3428.2959999999998</v>
      </c>
      <c r="BV121" s="46">
        <v>3427.0549999999998</v>
      </c>
      <c r="BW121" s="46">
        <v>3449.3760000000002</v>
      </c>
      <c r="BX121" s="46">
        <v>3295.7040000000002</v>
      </c>
      <c r="BY121" s="46">
        <v>3191.9929999999999</v>
      </c>
      <c r="BZ121" s="46">
        <v>3194.569</v>
      </c>
      <c r="CA121" s="46">
        <v>3060.9659999999999</v>
      </c>
      <c r="CB121" s="46">
        <v>2777.5030000000002</v>
      </c>
      <c r="CC121" s="46">
        <v>2436.7719999999999</v>
      </c>
      <c r="CD121" s="46">
        <v>2110.1239999999998</v>
      </c>
      <c r="CE121" s="46">
        <v>1761.441</v>
      </c>
      <c r="CF121" s="46">
        <v>1398.0170000000001</v>
      </c>
      <c r="CG121" s="46">
        <v>1047.144</v>
      </c>
      <c r="CH121" s="46">
        <v>755.03899999999999</v>
      </c>
      <c r="CI121" s="46">
        <v>989.57</v>
      </c>
      <c r="CJ121" s="46">
        <v>39767.135999999999</v>
      </c>
      <c r="CK121" s="55">
        <v>3284.498</v>
      </c>
      <c r="CL121" s="46">
        <v>3284.1590000000001</v>
      </c>
      <c r="CM121" s="46">
        <v>3284.1460000000002</v>
      </c>
      <c r="CN121" s="46">
        <v>3317.1970000000001</v>
      </c>
      <c r="CO121" s="46">
        <v>3199.0859999999998</v>
      </c>
      <c r="CP121" s="46">
        <v>3138.7559999999999</v>
      </c>
      <c r="CQ121" s="46">
        <v>3184.7809999999999</v>
      </c>
      <c r="CR121" s="46">
        <v>3097.1489999999999</v>
      </c>
      <c r="CS121" s="46">
        <v>2876.3339999999998</v>
      </c>
      <c r="CT121" s="46">
        <v>2560.5639999999999</v>
      </c>
      <c r="CU121" s="46">
        <v>2258.8690000000001</v>
      </c>
      <c r="CV121" s="46">
        <v>1996.19</v>
      </c>
      <c r="CW121" s="46">
        <v>1705.126</v>
      </c>
      <c r="CX121" s="46">
        <v>1310.258</v>
      </c>
      <c r="CY121" s="46">
        <v>965.34</v>
      </c>
      <c r="CZ121" s="46">
        <v>1515.4339999999997</v>
      </c>
      <c r="DA121" s="46">
        <v>40977.886999999995</v>
      </c>
      <c r="DB121" t="e">
        <f>COUNTIF(#REF!,'Migrant stock by age'!A121)</f>
        <v>#REF!</v>
      </c>
    </row>
    <row r="122" spans="1:106">
      <c r="A122" s="49" t="s">
        <v>102</v>
      </c>
      <c r="B122" s="141" t="s">
        <v>1030</v>
      </c>
      <c r="C122" s="141" t="s">
        <v>1028</v>
      </c>
      <c r="D122" s="55">
        <v>391949</v>
      </c>
      <c r="E122" s="46">
        <v>374539</v>
      </c>
      <c r="F122" s="46">
        <v>273667</v>
      </c>
      <c r="G122" s="46">
        <v>268568</v>
      </c>
      <c r="H122" s="46">
        <v>625086</v>
      </c>
      <c r="I122" s="46">
        <v>1150859</v>
      </c>
      <c r="J122" s="46">
        <v>1404381</v>
      </c>
      <c r="K122" s="46">
        <v>1198496</v>
      </c>
      <c r="L122" s="46">
        <v>1070874</v>
      </c>
      <c r="M122" s="46">
        <v>746622</v>
      </c>
      <c r="N122" s="46">
        <v>442625</v>
      </c>
      <c r="O122" s="46">
        <v>228121</v>
      </c>
      <c r="P122" s="46">
        <v>82036</v>
      </c>
      <c r="Q122" s="46">
        <v>34140</v>
      </c>
      <c r="R122" s="46">
        <v>10888</v>
      </c>
      <c r="S122" s="46">
        <v>9673</v>
      </c>
      <c r="T122" s="46">
        <v>8312524</v>
      </c>
      <c r="U122" s="55">
        <v>202796</v>
      </c>
      <c r="V122" s="46">
        <v>193658</v>
      </c>
      <c r="W122" s="46">
        <v>151459</v>
      </c>
      <c r="X122" s="46">
        <v>168635</v>
      </c>
      <c r="Y122" s="46">
        <v>451524</v>
      </c>
      <c r="Z122" s="46">
        <v>911197</v>
      </c>
      <c r="AA122" s="46">
        <v>1111924</v>
      </c>
      <c r="AB122" s="46">
        <v>907317</v>
      </c>
      <c r="AC122" s="46">
        <v>838577</v>
      </c>
      <c r="AD122" s="46">
        <v>604099</v>
      </c>
      <c r="AE122" s="46">
        <v>372709</v>
      </c>
      <c r="AF122" s="46">
        <v>190969</v>
      </c>
      <c r="AG122" s="46">
        <v>61394</v>
      </c>
      <c r="AH122" s="46">
        <v>26582</v>
      </c>
      <c r="AI122" s="46">
        <v>7769</v>
      </c>
      <c r="AJ122" s="46">
        <v>6715</v>
      </c>
      <c r="AK122" s="46">
        <v>6207324</v>
      </c>
      <c r="AL122" s="55">
        <v>189153</v>
      </c>
      <c r="AM122" s="46">
        <v>180881</v>
      </c>
      <c r="AN122" s="46">
        <v>122208</v>
      </c>
      <c r="AO122" s="46">
        <v>99933</v>
      </c>
      <c r="AP122" s="46">
        <v>173562</v>
      </c>
      <c r="AQ122" s="46">
        <v>239662</v>
      </c>
      <c r="AR122" s="46">
        <v>292457</v>
      </c>
      <c r="AS122" s="46">
        <v>291179</v>
      </c>
      <c r="AT122" s="46">
        <v>232297</v>
      </c>
      <c r="AU122" s="46">
        <v>142523</v>
      </c>
      <c r="AV122" s="46">
        <v>69916</v>
      </c>
      <c r="AW122" s="46">
        <v>37152</v>
      </c>
      <c r="AX122" s="46">
        <v>20642</v>
      </c>
      <c r="AY122" s="46">
        <v>7558</v>
      </c>
      <c r="AZ122" s="46">
        <v>3119</v>
      </c>
      <c r="BA122" s="46">
        <v>2958</v>
      </c>
      <c r="BB122" s="46">
        <v>2105200</v>
      </c>
      <c r="BC122" s="55">
        <v>457.00200000000001</v>
      </c>
      <c r="BD122" s="46">
        <v>464.23899999999998</v>
      </c>
      <c r="BE122" s="46">
        <v>384.97</v>
      </c>
      <c r="BF122" s="46">
        <v>398.86900000000003</v>
      </c>
      <c r="BG122" s="46">
        <v>670.38099999999997</v>
      </c>
      <c r="BH122" s="46">
        <v>1219.027</v>
      </c>
      <c r="BI122" s="46">
        <v>1490.4259999999999</v>
      </c>
      <c r="BJ122" s="46">
        <v>1352.779</v>
      </c>
      <c r="BK122" s="46">
        <v>1141.72</v>
      </c>
      <c r="BL122" s="46">
        <v>804.27</v>
      </c>
      <c r="BM122" s="46">
        <v>504.29599999999999</v>
      </c>
      <c r="BN122" s="46">
        <v>288.339</v>
      </c>
      <c r="BO122" s="46">
        <v>116.309</v>
      </c>
      <c r="BP122" s="46">
        <v>49.96</v>
      </c>
      <c r="BQ122" s="46">
        <v>31.641999999999999</v>
      </c>
      <c r="BR122" s="46">
        <v>25.916</v>
      </c>
      <c r="BS122" s="46">
        <v>9400.1449999999968</v>
      </c>
      <c r="BT122" s="55">
        <v>233.27799999999999</v>
      </c>
      <c r="BU122" s="46">
        <v>237.429</v>
      </c>
      <c r="BV122" s="46">
        <v>193.91300000000001</v>
      </c>
      <c r="BW122" s="46">
        <v>224.244</v>
      </c>
      <c r="BX122" s="46">
        <v>478.827</v>
      </c>
      <c r="BY122" s="46">
        <v>954.072</v>
      </c>
      <c r="BZ122" s="46">
        <v>1150.5740000000001</v>
      </c>
      <c r="CA122" s="46">
        <v>1030.0129999999999</v>
      </c>
      <c r="CB122" s="46">
        <v>890.35500000000002</v>
      </c>
      <c r="CC122" s="46">
        <v>632.13</v>
      </c>
      <c r="CD122" s="46">
        <v>395.12400000000002</v>
      </c>
      <c r="CE122" s="46">
        <v>226.547</v>
      </c>
      <c r="CF122" s="46">
        <v>86.25</v>
      </c>
      <c r="CG122" s="46">
        <v>33.244999999999997</v>
      </c>
      <c r="CH122" s="46">
        <v>22.963000000000001</v>
      </c>
      <c r="CI122" s="46">
        <v>17.084000000000003</v>
      </c>
      <c r="CJ122" s="46">
        <v>6806.0479999999989</v>
      </c>
      <c r="CK122" s="55">
        <v>223.78299999999999</v>
      </c>
      <c r="CL122" s="46">
        <v>226.869</v>
      </c>
      <c r="CM122" s="46">
        <v>191.108</v>
      </c>
      <c r="CN122" s="46">
        <v>174.66399999999999</v>
      </c>
      <c r="CO122" s="46">
        <v>191.55799999999999</v>
      </c>
      <c r="CP122" s="46">
        <v>264.91199999999998</v>
      </c>
      <c r="CQ122" s="46">
        <v>339.81099999999998</v>
      </c>
      <c r="CR122" s="46">
        <v>322.73399999999998</v>
      </c>
      <c r="CS122" s="46">
        <v>251.327</v>
      </c>
      <c r="CT122" s="46">
        <v>172.11099999999999</v>
      </c>
      <c r="CU122" s="46">
        <v>109.154</v>
      </c>
      <c r="CV122" s="46">
        <v>61.781999999999996</v>
      </c>
      <c r="CW122" s="46">
        <v>30.058</v>
      </c>
      <c r="CX122" s="46">
        <v>16.716999999999999</v>
      </c>
      <c r="CY122" s="46">
        <v>8.6790000000000003</v>
      </c>
      <c r="CZ122" s="46">
        <v>8.8350000000000009</v>
      </c>
      <c r="DA122" s="46">
        <v>2594.1019999999999</v>
      </c>
      <c r="DB122" t="e">
        <f>COUNTIF(#REF!,'Migrant stock by age'!A122)</f>
        <v>#REF!</v>
      </c>
    </row>
    <row r="123" spans="1:106">
      <c r="A123" s="49" t="s">
        <v>103</v>
      </c>
      <c r="B123" s="141" t="s">
        <v>1030</v>
      </c>
      <c r="C123" s="141" t="s">
        <v>1029</v>
      </c>
      <c r="D123" s="55">
        <v>45350</v>
      </c>
      <c r="E123" s="46">
        <v>33577</v>
      </c>
      <c r="F123" s="46">
        <v>22761</v>
      </c>
      <c r="G123" s="46">
        <v>20548</v>
      </c>
      <c r="H123" s="46">
        <v>26961</v>
      </c>
      <c r="I123" s="46">
        <v>34023</v>
      </c>
      <c r="J123" s="46">
        <v>36288</v>
      </c>
      <c r="K123" s="46">
        <v>35067</v>
      </c>
      <c r="L123" s="46">
        <v>31590</v>
      </c>
      <c r="M123" s="46">
        <v>26902</v>
      </c>
      <c r="N123" s="46">
        <v>21750</v>
      </c>
      <c r="O123" s="46">
        <v>17041</v>
      </c>
      <c r="P123" s="46">
        <v>12524</v>
      </c>
      <c r="Q123" s="46">
        <v>8760</v>
      </c>
      <c r="R123" s="46">
        <v>5780</v>
      </c>
      <c r="S123" s="46">
        <v>5399</v>
      </c>
      <c r="T123" s="46">
        <v>384321</v>
      </c>
      <c r="U123" s="55">
        <v>22537</v>
      </c>
      <c r="V123" s="46">
        <v>16950</v>
      </c>
      <c r="W123" s="46">
        <v>11674</v>
      </c>
      <c r="X123" s="46">
        <v>10704</v>
      </c>
      <c r="Y123" s="46">
        <v>14119</v>
      </c>
      <c r="Z123" s="46">
        <v>17731</v>
      </c>
      <c r="AA123" s="46">
        <v>18982</v>
      </c>
      <c r="AB123" s="46">
        <v>18841</v>
      </c>
      <c r="AC123" s="46">
        <v>17586</v>
      </c>
      <c r="AD123" s="46">
        <v>15415</v>
      </c>
      <c r="AE123" s="46">
        <v>12581</v>
      </c>
      <c r="AF123" s="46">
        <v>9495</v>
      </c>
      <c r="AG123" s="46">
        <v>6292</v>
      </c>
      <c r="AH123" s="46">
        <v>3883</v>
      </c>
      <c r="AI123" s="46">
        <v>2563</v>
      </c>
      <c r="AJ123" s="46">
        <v>2367</v>
      </c>
      <c r="AK123" s="46">
        <v>201720</v>
      </c>
      <c r="AL123" s="55">
        <v>22813</v>
      </c>
      <c r="AM123" s="46">
        <v>16627</v>
      </c>
      <c r="AN123" s="46">
        <v>11087</v>
      </c>
      <c r="AO123" s="46">
        <v>9844</v>
      </c>
      <c r="AP123" s="46">
        <v>12842</v>
      </c>
      <c r="AQ123" s="46">
        <v>16292</v>
      </c>
      <c r="AR123" s="46">
        <v>17306</v>
      </c>
      <c r="AS123" s="46">
        <v>16226</v>
      </c>
      <c r="AT123" s="46">
        <v>14004</v>
      </c>
      <c r="AU123" s="46">
        <v>11487</v>
      </c>
      <c r="AV123" s="46">
        <v>9169</v>
      </c>
      <c r="AW123" s="46">
        <v>7546</v>
      </c>
      <c r="AX123" s="46">
        <v>6232</v>
      </c>
      <c r="AY123" s="46">
        <v>4877</v>
      </c>
      <c r="AZ123" s="46">
        <v>3217</v>
      </c>
      <c r="BA123" s="46">
        <v>3032</v>
      </c>
      <c r="BB123" s="46">
        <v>182601</v>
      </c>
      <c r="BC123" s="55">
        <v>4114.4449999999997</v>
      </c>
      <c r="BD123" s="46">
        <v>3769.0450000000001</v>
      </c>
      <c r="BE123" s="46">
        <v>3393.4780000000001</v>
      </c>
      <c r="BF123" s="46">
        <v>3079.4960000000001</v>
      </c>
      <c r="BG123" s="46">
        <v>2944.1889999999999</v>
      </c>
      <c r="BH123" s="46">
        <v>2612.9580000000001</v>
      </c>
      <c r="BI123" s="46">
        <v>2083.4409999999998</v>
      </c>
      <c r="BJ123" s="46">
        <v>1620.1890000000001</v>
      </c>
      <c r="BK123" s="46">
        <v>1157.7280000000001</v>
      </c>
      <c r="BL123" s="46">
        <v>860.46699999999998</v>
      </c>
      <c r="BM123" s="46">
        <v>726.00900000000001</v>
      </c>
      <c r="BN123" s="46">
        <v>596.84699999999998</v>
      </c>
      <c r="BO123" s="46">
        <v>466.55200000000002</v>
      </c>
      <c r="BP123" s="46">
        <v>358.798</v>
      </c>
      <c r="BQ123" s="46">
        <v>236.804</v>
      </c>
      <c r="BR123" s="46">
        <v>229.97400000000002</v>
      </c>
      <c r="BS123" s="46">
        <v>28250.419999999991</v>
      </c>
      <c r="BT123" s="55">
        <v>2102.0070000000001</v>
      </c>
      <c r="BU123" s="46">
        <v>1924.0930000000001</v>
      </c>
      <c r="BV123" s="46">
        <v>1730.029</v>
      </c>
      <c r="BW123" s="46">
        <v>1567.8109999999999</v>
      </c>
      <c r="BX123" s="46">
        <v>1496.2619999999999</v>
      </c>
      <c r="BY123" s="46">
        <v>1324.4259999999999</v>
      </c>
      <c r="BZ123" s="46">
        <v>1050.03</v>
      </c>
      <c r="CA123" s="46">
        <v>823.30700000000002</v>
      </c>
      <c r="CB123" s="46">
        <v>596.71900000000005</v>
      </c>
      <c r="CC123" s="46">
        <v>422.45299999999997</v>
      </c>
      <c r="CD123" s="46">
        <v>338.17099999999999</v>
      </c>
      <c r="CE123" s="46">
        <v>285.94400000000002</v>
      </c>
      <c r="CF123" s="46">
        <v>227.39500000000001</v>
      </c>
      <c r="CG123" s="46">
        <v>170.893</v>
      </c>
      <c r="CH123" s="46">
        <v>110.857</v>
      </c>
      <c r="CI123" s="46">
        <v>101.032</v>
      </c>
      <c r="CJ123" s="46">
        <v>14271.429</v>
      </c>
      <c r="CK123" s="55">
        <v>2012.442</v>
      </c>
      <c r="CL123" s="46">
        <v>1844.954</v>
      </c>
      <c r="CM123" s="46">
        <v>1663.452</v>
      </c>
      <c r="CN123" s="46">
        <v>1511.6880000000001</v>
      </c>
      <c r="CO123" s="46">
        <v>1447.9290000000001</v>
      </c>
      <c r="CP123" s="46">
        <v>1288.5319999999999</v>
      </c>
      <c r="CQ123" s="46">
        <v>1033.412</v>
      </c>
      <c r="CR123" s="46">
        <v>796.88099999999997</v>
      </c>
      <c r="CS123" s="46">
        <v>561.01</v>
      </c>
      <c r="CT123" s="46">
        <v>438.012</v>
      </c>
      <c r="CU123" s="46">
        <v>387.834</v>
      </c>
      <c r="CV123" s="46">
        <v>310.89999999999998</v>
      </c>
      <c r="CW123" s="46">
        <v>239.155</v>
      </c>
      <c r="CX123" s="46">
        <v>187.90299999999999</v>
      </c>
      <c r="CY123" s="46">
        <v>125.947</v>
      </c>
      <c r="CZ123" s="46">
        <v>128.94199999999995</v>
      </c>
      <c r="DA123" s="46">
        <v>13978.993</v>
      </c>
      <c r="DB123" t="e">
        <f>COUNTIF(#REF!,'Migrant stock by age'!A123)</f>
        <v>#REF!</v>
      </c>
    </row>
    <row r="125" spans="1:106">
      <c r="D125">
        <f>SUBTOTAL(9,D7:D123)</f>
        <v>2628844</v>
      </c>
      <c r="E125">
        <f t="shared" ref="E125:BP125" si="0">SUBTOTAL(9,E7:E123)</f>
        <v>2382793</v>
      </c>
      <c r="F125">
        <f t="shared" si="0"/>
        <v>1970365</v>
      </c>
      <c r="G125">
        <f t="shared" si="0"/>
        <v>1766867</v>
      </c>
      <c r="H125">
        <f t="shared" si="0"/>
        <v>2665986</v>
      </c>
      <c r="I125">
        <f t="shared" si="0"/>
        <v>4694040</v>
      </c>
      <c r="J125">
        <f t="shared" si="0"/>
        <v>5703434</v>
      </c>
      <c r="K125">
        <f t="shared" si="0"/>
        <v>5109731</v>
      </c>
      <c r="L125">
        <f t="shared" si="0"/>
        <v>3979767</v>
      </c>
      <c r="M125">
        <f t="shared" si="0"/>
        <v>2850490</v>
      </c>
      <c r="N125">
        <f t="shared" si="0"/>
        <v>1835381</v>
      </c>
      <c r="O125">
        <f t="shared" si="0"/>
        <v>1110139</v>
      </c>
      <c r="P125">
        <f t="shared" si="0"/>
        <v>597956</v>
      </c>
      <c r="Q125">
        <f t="shared" si="0"/>
        <v>338993</v>
      </c>
      <c r="R125">
        <f t="shared" si="0"/>
        <v>212461</v>
      </c>
      <c r="S125">
        <f t="shared" si="0"/>
        <v>229154</v>
      </c>
      <c r="T125">
        <f t="shared" si="0"/>
        <v>38076401</v>
      </c>
      <c r="U125">
        <f t="shared" si="0"/>
        <v>1395665</v>
      </c>
      <c r="V125">
        <f t="shared" si="0"/>
        <v>1265549</v>
      </c>
      <c r="W125">
        <f t="shared" si="0"/>
        <v>1056993</v>
      </c>
      <c r="X125">
        <f t="shared" si="0"/>
        <v>979106</v>
      </c>
      <c r="Y125">
        <f t="shared" si="0"/>
        <v>1689491</v>
      </c>
      <c r="Z125">
        <f t="shared" si="0"/>
        <v>3267838</v>
      </c>
      <c r="AA125">
        <f t="shared" si="0"/>
        <v>4102210</v>
      </c>
      <c r="AB125">
        <f t="shared" si="0"/>
        <v>3693382</v>
      </c>
      <c r="AC125">
        <f t="shared" si="0"/>
        <v>2958149</v>
      </c>
      <c r="AD125">
        <f t="shared" si="0"/>
        <v>2148978</v>
      </c>
      <c r="AE125">
        <f t="shared" si="0"/>
        <v>1384467</v>
      </c>
      <c r="AF125">
        <f t="shared" si="0"/>
        <v>802049</v>
      </c>
      <c r="AG125">
        <f t="shared" si="0"/>
        <v>392567</v>
      </c>
      <c r="AH125">
        <f t="shared" si="0"/>
        <v>200612</v>
      </c>
      <c r="AI125">
        <f t="shared" si="0"/>
        <v>114009</v>
      </c>
      <c r="AJ125">
        <f t="shared" si="0"/>
        <v>118123</v>
      </c>
      <c r="AK125">
        <f t="shared" si="0"/>
        <v>25569188</v>
      </c>
      <c r="AL125">
        <f t="shared" si="0"/>
        <v>1233179</v>
      </c>
      <c r="AM125">
        <f t="shared" si="0"/>
        <v>1117244</v>
      </c>
      <c r="AN125">
        <f t="shared" si="0"/>
        <v>913372</v>
      </c>
      <c r="AO125">
        <f t="shared" si="0"/>
        <v>787761</v>
      </c>
      <c r="AP125">
        <f t="shared" si="0"/>
        <v>976495</v>
      </c>
      <c r="AQ125">
        <f t="shared" si="0"/>
        <v>1426202</v>
      </c>
      <c r="AR125">
        <f t="shared" si="0"/>
        <v>1601224</v>
      </c>
      <c r="AS125">
        <f t="shared" si="0"/>
        <v>1416349</v>
      </c>
      <c r="AT125">
        <f t="shared" si="0"/>
        <v>1021618</v>
      </c>
      <c r="AU125">
        <f t="shared" si="0"/>
        <v>701512</v>
      </c>
      <c r="AV125">
        <f t="shared" si="0"/>
        <v>450914</v>
      </c>
      <c r="AW125">
        <f t="shared" si="0"/>
        <v>308090</v>
      </c>
      <c r="AX125">
        <f t="shared" si="0"/>
        <v>205389</v>
      </c>
      <c r="AY125">
        <f t="shared" si="0"/>
        <v>138381</v>
      </c>
      <c r="AZ125">
        <f t="shared" si="0"/>
        <v>98452</v>
      </c>
      <c r="BA125">
        <f t="shared" si="0"/>
        <v>111031</v>
      </c>
      <c r="BB125">
        <f t="shared" si="0"/>
        <v>12507213</v>
      </c>
      <c r="BC125">
        <f t="shared" si="0"/>
        <v>51164.442999999999</v>
      </c>
      <c r="BD125">
        <f t="shared" si="0"/>
        <v>45789.457999999999</v>
      </c>
      <c r="BE125">
        <f t="shared" si="0"/>
        <v>40288.095000000001</v>
      </c>
      <c r="BF125">
        <f t="shared" si="0"/>
        <v>36835.112999999998</v>
      </c>
      <c r="BG125">
        <f t="shared" si="0"/>
        <v>35836.278999999995</v>
      </c>
      <c r="BH125">
        <f t="shared" si="0"/>
        <v>35825.040999999997</v>
      </c>
      <c r="BI125">
        <f t="shared" si="0"/>
        <v>33822.11</v>
      </c>
      <c r="BJ125">
        <f t="shared" si="0"/>
        <v>29901.565000000002</v>
      </c>
      <c r="BK125">
        <f t="shared" si="0"/>
        <v>25147.177999999996</v>
      </c>
      <c r="BL125">
        <f t="shared" si="0"/>
        <v>20716.711000000003</v>
      </c>
      <c r="BM125">
        <f t="shared" si="0"/>
        <v>17002.067000000003</v>
      </c>
      <c r="BN125">
        <f t="shared" si="0"/>
        <v>13441.840999999999</v>
      </c>
      <c r="BO125">
        <f t="shared" si="0"/>
        <v>10346.240999999998</v>
      </c>
      <c r="BP125">
        <f t="shared" si="0"/>
        <v>7367.5789999999997</v>
      </c>
      <c r="BQ125">
        <f t="shared" ref="BQ125:BS125" si="1">SUBTOTAL(9,BQ7:BQ123)</f>
        <v>4929.7519999999986</v>
      </c>
      <c r="BR125">
        <f t="shared" si="1"/>
        <v>6314.3600000000006</v>
      </c>
      <c r="BS125">
        <f t="shared" si="1"/>
        <v>414727.83299999993</v>
      </c>
    </row>
  </sheetData>
  <autoFilter ref="A3:DB123">
    <filterColumn colId="105">
      <filters>
        <filter val="1"/>
      </filters>
    </filterColumn>
    <sortState ref="A7:DB123">
      <sortCondition ref="A3:A123"/>
    </sortState>
  </autoFilter>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41"/>
  <sheetViews>
    <sheetView workbookViewId="0">
      <pane xSplit="1" ySplit="2" topLeftCell="B6" activePane="bottomRight" state="frozen"/>
      <selection pane="topRight" activeCell="B1" sqref="B1"/>
      <selection pane="bottomLeft" activeCell="A3" sqref="A3"/>
      <selection pane="bottomRight" activeCell="D41" sqref="D41"/>
    </sheetView>
  </sheetViews>
  <sheetFormatPr defaultRowHeight="15"/>
  <cols>
    <col min="1" max="1" width="21" bestFit="1" customWidth="1"/>
    <col min="2" max="2" width="19.5703125" customWidth="1"/>
    <col min="3" max="3" width="14.28515625" customWidth="1"/>
    <col min="4" max="4" width="29.85546875" bestFit="1" customWidth="1"/>
    <col min="5" max="5" width="8" bestFit="1" customWidth="1"/>
  </cols>
  <sheetData>
    <row r="1" spans="1:5">
      <c r="B1" s="44">
        <v>2</v>
      </c>
      <c r="C1" s="44">
        <v>3</v>
      </c>
      <c r="D1" s="44">
        <v>4</v>
      </c>
      <c r="E1" s="44">
        <v>5</v>
      </c>
    </row>
    <row r="2" spans="1:5">
      <c r="A2" s="69"/>
      <c r="B2" s="1" t="s">
        <v>1092</v>
      </c>
      <c r="C2" s="69"/>
      <c r="D2" s="11" t="s">
        <v>1017</v>
      </c>
    </row>
    <row r="3" spans="1:5">
      <c r="A3" s="71" t="s">
        <v>1087</v>
      </c>
      <c r="B3" s="71" t="s">
        <v>114</v>
      </c>
      <c r="C3" s="73">
        <v>8920122</v>
      </c>
      <c r="D3" s="72" t="s">
        <v>101</v>
      </c>
      <c r="E3" s="73">
        <v>3316637</v>
      </c>
    </row>
    <row r="4" spans="1:5">
      <c r="A4" s="74" t="s">
        <v>1088</v>
      </c>
      <c r="B4" s="74" t="s">
        <v>23</v>
      </c>
      <c r="C4" s="7">
        <v>3733768</v>
      </c>
      <c r="D4" s="3" t="s">
        <v>94</v>
      </c>
      <c r="E4" s="7">
        <v>3139656</v>
      </c>
    </row>
    <row r="5" spans="1:5">
      <c r="A5" s="75" t="s">
        <v>1089</v>
      </c>
      <c r="B5" s="75" t="s">
        <v>100</v>
      </c>
      <c r="C5" s="77">
        <v>3182333</v>
      </c>
      <c r="D5" s="76" t="s">
        <v>99</v>
      </c>
      <c r="E5" s="77">
        <v>3113173</v>
      </c>
    </row>
    <row r="6" spans="1:5">
      <c r="A6" s="71" t="s">
        <v>1078</v>
      </c>
      <c r="B6" s="71" t="s">
        <v>23</v>
      </c>
      <c r="C6" s="78">
        <v>3323583</v>
      </c>
      <c r="D6" s="72" t="s">
        <v>101</v>
      </c>
      <c r="E6" s="73">
        <v>3302223</v>
      </c>
    </row>
    <row r="7" spans="1:5">
      <c r="A7" s="74" t="s">
        <v>1079</v>
      </c>
      <c r="B7" s="74" t="s">
        <v>100</v>
      </c>
      <c r="C7" s="79">
        <v>2314676</v>
      </c>
      <c r="D7" s="3" t="s">
        <v>94</v>
      </c>
      <c r="E7" s="7">
        <v>3077262</v>
      </c>
    </row>
    <row r="8" spans="1:5">
      <c r="A8" s="75" t="s">
        <v>1080</v>
      </c>
      <c r="B8" s="75" t="s">
        <v>92</v>
      </c>
      <c r="C8" s="80">
        <v>562856</v>
      </c>
      <c r="D8" s="76" t="s">
        <v>99</v>
      </c>
      <c r="E8" s="77">
        <v>1980067</v>
      </c>
    </row>
    <row r="9" spans="1:5">
      <c r="A9" s="71" t="s">
        <v>1075</v>
      </c>
      <c r="B9" s="71" t="s">
        <v>23</v>
      </c>
      <c r="C9" s="78">
        <v>324584</v>
      </c>
      <c r="D9" s="72" t="s">
        <v>743</v>
      </c>
      <c r="E9" s="73">
        <v>2789853</v>
      </c>
    </row>
    <row r="10" spans="1:5">
      <c r="A10" s="74" t="s">
        <v>1076</v>
      </c>
      <c r="B10" s="74" t="s">
        <v>24</v>
      </c>
      <c r="C10" s="79">
        <v>164924</v>
      </c>
      <c r="D10" s="3" t="s">
        <v>745</v>
      </c>
      <c r="E10" s="7">
        <v>766823</v>
      </c>
    </row>
    <row r="11" spans="1:5">
      <c r="A11" s="75" t="s">
        <v>1077</v>
      </c>
      <c r="B11" s="75" t="s">
        <v>22</v>
      </c>
      <c r="C11" s="80">
        <v>118379</v>
      </c>
      <c r="D11" s="76" t="s">
        <v>805</v>
      </c>
      <c r="E11" s="77">
        <v>602008</v>
      </c>
    </row>
    <row r="12" spans="1:5">
      <c r="A12" s="71" t="s">
        <v>1081</v>
      </c>
      <c r="B12" s="71" t="s">
        <v>114</v>
      </c>
      <c r="C12" s="78">
        <v>8904781</v>
      </c>
      <c r="D12" s="72" t="s">
        <v>861</v>
      </c>
      <c r="E12" s="73">
        <v>128008</v>
      </c>
    </row>
    <row r="13" spans="1:5">
      <c r="A13" s="74" t="s">
        <v>1082</v>
      </c>
      <c r="B13" s="74" t="s">
        <v>112</v>
      </c>
      <c r="C13" s="79">
        <v>3103607</v>
      </c>
      <c r="D13" s="3" t="s">
        <v>23</v>
      </c>
      <c r="E13" s="7">
        <v>77234</v>
      </c>
    </row>
    <row r="14" spans="1:5">
      <c r="A14" s="75" t="s">
        <v>1083</v>
      </c>
      <c r="B14" s="75" t="s">
        <v>118</v>
      </c>
      <c r="C14" s="80">
        <v>3065435</v>
      </c>
      <c r="D14" s="76" t="s">
        <v>102</v>
      </c>
      <c r="E14" s="77">
        <v>75128</v>
      </c>
    </row>
    <row r="15" spans="1:5">
      <c r="A15" s="71" t="s">
        <v>1084</v>
      </c>
      <c r="B15" s="71" t="s">
        <v>22</v>
      </c>
      <c r="C15" s="78">
        <v>375181</v>
      </c>
      <c r="D15" s="72" t="s">
        <v>99</v>
      </c>
      <c r="E15" s="73">
        <v>1133106</v>
      </c>
    </row>
    <row r="16" spans="1:5">
      <c r="A16" s="74" t="s">
        <v>1085</v>
      </c>
      <c r="B16" s="74" t="s">
        <v>42</v>
      </c>
      <c r="C16" s="79">
        <v>301885</v>
      </c>
      <c r="D16" s="3" t="s">
        <v>42</v>
      </c>
      <c r="E16" s="7">
        <v>563135</v>
      </c>
    </row>
    <row r="17" spans="1:7">
      <c r="A17" s="75" t="s">
        <v>1086</v>
      </c>
      <c r="B17" s="75" t="s">
        <v>31</v>
      </c>
      <c r="C17" s="80">
        <v>189466</v>
      </c>
      <c r="D17" s="76" t="s">
        <v>32</v>
      </c>
      <c r="E17" s="77">
        <v>513305</v>
      </c>
    </row>
    <row r="19" spans="1:7">
      <c r="B19" s="11" t="s">
        <v>1068</v>
      </c>
      <c r="C19" s="11" t="s">
        <v>1073</v>
      </c>
      <c r="D19" s="19" t="s">
        <v>944</v>
      </c>
      <c r="E19" s="118" t="s">
        <v>1024</v>
      </c>
      <c r="G19" s="19"/>
    </row>
    <row r="20" spans="1:7">
      <c r="A20" s="74" t="s">
        <v>80</v>
      </c>
      <c r="B20" s="141" t="s">
        <v>1030</v>
      </c>
      <c r="C20" s="3" t="s">
        <v>1026</v>
      </c>
      <c r="D20" s="3">
        <v>248624</v>
      </c>
      <c r="E20" s="3">
        <v>1792712</v>
      </c>
    </row>
    <row r="21" spans="1:7">
      <c r="A21" s="74" t="s">
        <v>89</v>
      </c>
      <c r="B21" s="141" t="s">
        <v>1030</v>
      </c>
      <c r="C21" s="3" t="s">
        <v>1028</v>
      </c>
      <c r="D21" s="3">
        <v>722649</v>
      </c>
      <c r="E21" s="3">
        <v>57749</v>
      </c>
    </row>
    <row r="22" spans="1:7">
      <c r="A22" s="74" t="s">
        <v>29</v>
      </c>
      <c r="B22" s="141" t="s">
        <v>1030</v>
      </c>
      <c r="C22" s="3" t="s">
        <v>1029</v>
      </c>
      <c r="D22" s="3">
        <v>12555</v>
      </c>
      <c r="E22" s="3">
        <v>116574</v>
      </c>
    </row>
    <row r="23" spans="1:7">
      <c r="A23" s="74" t="s">
        <v>30</v>
      </c>
      <c r="B23" s="141" t="s">
        <v>1030</v>
      </c>
      <c r="C23" s="3" t="s">
        <v>1029</v>
      </c>
      <c r="D23" s="3">
        <v>116089</v>
      </c>
      <c r="E23" s="3">
        <v>15823</v>
      </c>
    </row>
    <row r="24" spans="1:7">
      <c r="A24" s="74" t="s">
        <v>81</v>
      </c>
      <c r="B24" s="141" t="s">
        <v>1030</v>
      </c>
      <c r="C24" s="3" t="s">
        <v>1027</v>
      </c>
      <c r="D24" s="3">
        <v>478310</v>
      </c>
      <c r="E24" s="3">
        <v>3412957</v>
      </c>
    </row>
    <row r="25" spans="1:7">
      <c r="A25" s="74" t="s">
        <v>92</v>
      </c>
      <c r="B25" s="141" t="s">
        <v>1030</v>
      </c>
      <c r="C25" s="3" t="s">
        <v>1027</v>
      </c>
      <c r="D25" s="3">
        <v>366568</v>
      </c>
      <c r="E25" s="3">
        <v>1679040</v>
      </c>
    </row>
    <row r="26" spans="1:7">
      <c r="A26" s="74" t="s">
        <v>94</v>
      </c>
      <c r="B26" s="141" t="s">
        <v>1030</v>
      </c>
      <c r="C26" s="3" t="s">
        <v>1027</v>
      </c>
      <c r="D26" s="3">
        <v>3233553</v>
      </c>
      <c r="E26" s="3">
        <v>744582</v>
      </c>
    </row>
    <row r="27" spans="1:7">
      <c r="A27" s="74" t="s">
        <v>95</v>
      </c>
      <c r="B27" s="141" t="s">
        <v>1030</v>
      </c>
      <c r="C27" s="3" t="s">
        <v>1028</v>
      </c>
      <c r="D27" s="3">
        <v>3123431</v>
      </c>
      <c r="E27" s="3">
        <v>207920</v>
      </c>
    </row>
    <row r="28" spans="1:7">
      <c r="A28" s="74" t="s">
        <v>96</v>
      </c>
      <c r="B28" s="141" t="s">
        <v>1030</v>
      </c>
      <c r="C28" s="3" t="s">
        <v>1027</v>
      </c>
      <c r="D28" s="3">
        <v>1939212</v>
      </c>
      <c r="E28" s="3">
        <v>822300</v>
      </c>
    </row>
    <row r="29" spans="1:7">
      <c r="A29" s="74" t="s">
        <v>82</v>
      </c>
      <c r="B29" s="141" t="s">
        <v>1030</v>
      </c>
      <c r="C29" s="3" t="s">
        <v>1026</v>
      </c>
      <c r="D29" s="3">
        <v>788419</v>
      </c>
      <c r="E29" s="3">
        <v>158795</v>
      </c>
    </row>
    <row r="30" spans="1:7">
      <c r="A30" s="74" t="s">
        <v>73</v>
      </c>
      <c r="B30" s="141" t="s">
        <v>1030</v>
      </c>
      <c r="C30" s="3" t="s">
        <v>1029</v>
      </c>
      <c r="D30" s="3">
        <v>168438</v>
      </c>
      <c r="E30" s="3">
        <v>120433</v>
      </c>
    </row>
    <row r="31" spans="1:7">
      <c r="A31" s="74" t="s">
        <v>83</v>
      </c>
      <c r="B31" s="141" t="s">
        <v>1030</v>
      </c>
      <c r="C31" s="3" t="s">
        <v>1026</v>
      </c>
      <c r="D31" s="3">
        <v>95835</v>
      </c>
      <c r="E31" s="3">
        <v>2898721</v>
      </c>
    </row>
    <row r="32" spans="1:7">
      <c r="A32" s="74" t="s">
        <v>97</v>
      </c>
      <c r="B32" s="141" t="s">
        <v>1030</v>
      </c>
      <c r="C32" s="3" t="s">
        <v>1028</v>
      </c>
      <c r="D32" s="3">
        <v>2073292</v>
      </c>
      <c r="E32" s="3">
        <v>20688</v>
      </c>
    </row>
    <row r="33" spans="1:5">
      <c r="A33" s="74" t="s">
        <v>98</v>
      </c>
      <c r="B33" s="141" t="s">
        <v>1030</v>
      </c>
      <c r="C33" s="3" t="s">
        <v>1028</v>
      </c>
      <c r="D33" s="3">
        <v>1721392</v>
      </c>
      <c r="E33" s="3">
        <v>24025</v>
      </c>
    </row>
    <row r="34" spans="1:5">
      <c r="A34" s="74" t="s">
        <v>99</v>
      </c>
      <c r="B34" s="141" t="s">
        <v>1030</v>
      </c>
      <c r="C34" s="3" t="s">
        <v>1028</v>
      </c>
      <c r="D34" s="3">
        <v>12185284</v>
      </c>
      <c r="E34" s="3">
        <v>278912</v>
      </c>
    </row>
    <row r="35" spans="1:5">
      <c r="A35" s="74" t="s">
        <v>22</v>
      </c>
      <c r="B35" s="141" t="s">
        <v>1030</v>
      </c>
      <c r="C35" s="3" t="s">
        <v>1029</v>
      </c>
      <c r="D35" s="3">
        <v>44868</v>
      </c>
      <c r="E35" s="3">
        <v>1988458</v>
      </c>
    </row>
    <row r="36" spans="1:5">
      <c r="A36" s="74" t="s">
        <v>23</v>
      </c>
      <c r="B36" s="141" t="s">
        <v>1030</v>
      </c>
      <c r="C36" s="3" t="s">
        <v>1027</v>
      </c>
      <c r="D36" s="3">
        <v>253735</v>
      </c>
      <c r="E36" s="3">
        <v>3803893</v>
      </c>
    </row>
    <row r="37" spans="1:5">
      <c r="A37" s="74" t="s">
        <v>84</v>
      </c>
      <c r="B37" s="141" t="s">
        <v>1030</v>
      </c>
      <c r="C37" s="3" t="s">
        <v>1029</v>
      </c>
      <c r="D37" s="3">
        <v>735821</v>
      </c>
      <c r="E37" s="3">
        <v>1951705</v>
      </c>
    </row>
    <row r="38" spans="1:5">
      <c r="A38" s="74" t="s">
        <v>100</v>
      </c>
      <c r="B38" s="141" t="s">
        <v>1030</v>
      </c>
      <c r="C38" s="3" t="s">
        <v>1027</v>
      </c>
      <c r="D38" s="3">
        <v>1013818</v>
      </c>
      <c r="E38" s="3">
        <v>6864445</v>
      </c>
    </row>
    <row r="39" spans="1:5">
      <c r="A39" s="74" t="s">
        <v>85</v>
      </c>
      <c r="B39" s="141" t="s">
        <v>1030</v>
      </c>
      <c r="C39" s="3" t="s">
        <v>1026</v>
      </c>
      <c r="D39" s="3">
        <v>57663</v>
      </c>
      <c r="E39" s="3">
        <v>767155</v>
      </c>
    </row>
    <row r="40" spans="1:5">
      <c r="A40" s="74" t="s">
        <v>102</v>
      </c>
      <c r="B40" s="141" t="s">
        <v>1030</v>
      </c>
      <c r="C40" s="3" t="s">
        <v>1028</v>
      </c>
      <c r="D40" s="3">
        <v>8312524</v>
      </c>
      <c r="E40" s="3">
        <v>143150</v>
      </c>
    </row>
    <row r="41" spans="1:5">
      <c r="A41" s="74" t="s">
        <v>103</v>
      </c>
      <c r="B41" s="141" t="s">
        <v>1030</v>
      </c>
      <c r="C41" s="3" t="s">
        <v>1029</v>
      </c>
      <c r="D41" s="3">
        <v>384321</v>
      </c>
      <c r="E41" s="3">
        <v>1190005</v>
      </c>
    </row>
  </sheetData>
  <sortState ref="A20:D41">
    <sortCondition ref="A20"/>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C236"/>
  <sheetViews>
    <sheetView workbookViewId="0">
      <pane xSplit="1" ySplit="2" topLeftCell="K3" activePane="bottomRight" state="frozen"/>
      <selection pane="topRight" activeCell="B1" sqref="B1"/>
      <selection pane="bottomLeft" activeCell="A3" sqref="A3"/>
      <selection pane="bottomRight" activeCell="S12" sqref="S12"/>
    </sheetView>
  </sheetViews>
  <sheetFormatPr defaultRowHeight="15"/>
  <cols>
    <col min="2" max="24" width="9.140625" customWidth="1"/>
    <col min="25" max="25" width="10.140625" customWidth="1"/>
  </cols>
  <sheetData>
    <row r="1" spans="1:29">
      <c r="B1" s="19" t="s">
        <v>868</v>
      </c>
    </row>
    <row r="2" spans="1:29" ht="33.75">
      <c r="A2" s="59" t="s">
        <v>867</v>
      </c>
      <c r="B2" s="59" t="s">
        <v>29</v>
      </c>
      <c r="C2" s="59" t="s">
        <v>30</v>
      </c>
      <c r="D2" s="59" t="s">
        <v>22</v>
      </c>
      <c r="E2" s="59" t="s">
        <v>80</v>
      </c>
      <c r="F2" s="59" t="s">
        <v>81</v>
      </c>
      <c r="G2" s="59" t="s">
        <v>82</v>
      </c>
      <c r="H2" s="59" t="s">
        <v>83</v>
      </c>
      <c r="I2" s="59" t="s">
        <v>84</v>
      </c>
      <c r="J2" s="59" t="s">
        <v>85</v>
      </c>
      <c r="K2" s="59" t="s">
        <v>73</v>
      </c>
      <c r="L2" s="59" t="s">
        <v>89</v>
      </c>
      <c r="M2" s="59" t="s">
        <v>92</v>
      </c>
      <c r="N2" s="59" t="s">
        <v>94</v>
      </c>
      <c r="O2" s="59" t="s">
        <v>95</v>
      </c>
      <c r="P2" s="59" t="s">
        <v>96</v>
      </c>
      <c r="Q2" s="59" t="s">
        <v>97</v>
      </c>
      <c r="R2" s="59" t="s">
        <v>98</v>
      </c>
      <c r="S2" s="59" t="s">
        <v>99</v>
      </c>
      <c r="T2" s="59" t="s">
        <v>23</v>
      </c>
      <c r="U2" s="59" t="s">
        <v>100</v>
      </c>
      <c r="V2" s="59" t="s">
        <v>102</v>
      </c>
      <c r="W2" s="59" t="s">
        <v>103</v>
      </c>
      <c r="Y2" s="153" t="s">
        <v>1030</v>
      </c>
      <c r="Z2" s="153" t="s">
        <v>1069</v>
      </c>
      <c r="AA2" s="153" t="s">
        <v>1072</v>
      </c>
      <c r="AB2" s="153" t="s">
        <v>1070</v>
      </c>
      <c r="AC2" s="153" t="s">
        <v>1093</v>
      </c>
    </row>
    <row r="3" spans="1:29">
      <c r="A3" s="59" t="s">
        <v>114</v>
      </c>
      <c r="B3" s="46"/>
      <c r="C3" s="46"/>
      <c r="D3" s="46"/>
      <c r="E3" s="46"/>
      <c r="F3" s="46">
        <v>1172</v>
      </c>
      <c r="G3" s="46">
        <v>4950</v>
      </c>
      <c r="H3" s="46"/>
      <c r="I3" s="46">
        <v>1506</v>
      </c>
      <c r="J3" s="46"/>
      <c r="K3" s="46"/>
      <c r="L3" s="46">
        <v>310591</v>
      </c>
      <c r="M3" s="46">
        <v>236</v>
      </c>
      <c r="N3" s="46">
        <v>5956</v>
      </c>
      <c r="O3" s="46">
        <v>1157072</v>
      </c>
      <c r="P3" s="46">
        <v>1521</v>
      </c>
      <c r="Q3" s="46">
        <v>1201995</v>
      </c>
      <c r="R3" s="46">
        <v>658488</v>
      </c>
      <c r="S3" s="46">
        <v>2266216</v>
      </c>
      <c r="T3" s="46"/>
      <c r="U3" s="46"/>
      <c r="V3" s="46">
        <v>3310419</v>
      </c>
      <c r="W3" s="46"/>
      <c r="Y3" s="109">
        <f t="shared" ref="Y3:Y66" si="0">SUM(B3:W3)</f>
        <v>8920122</v>
      </c>
      <c r="Z3" s="109">
        <f t="shared" ref="Z3:Z66" si="1">SUM(E3,G3,H3,J3)</f>
        <v>4950</v>
      </c>
      <c r="AA3" s="109">
        <f t="shared" ref="AA3:AA66" si="2">SUM(F3,M3,N3,P3,T3,U3)</f>
        <v>8885</v>
      </c>
      <c r="AB3" s="109">
        <f t="shared" ref="AB3:AB66" si="3">SUM(L3,O3,Q3,R3,S3,V3)</f>
        <v>8904781</v>
      </c>
      <c r="AC3" s="109">
        <f t="shared" ref="AC3:AC66" si="4">SUM(B3,C3,D3,I3,K3,W3)</f>
        <v>1506</v>
      </c>
    </row>
    <row r="4" spans="1:29" ht="22.5">
      <c r="A4" s="59" t="s">
        <v>112</v>
      </c>
      <c r="B4" s="46"/>
      <c r="C4" s="46"/>
      <c r="D4" s="46"/>
      <c r="E4" s="46"/>
      <c r="F4" s="46">
        <v>239</v>
      </c>
      <c r="G4" s="46">
        <v>1277</v>
      </c>
      <c r="H4" s="46"/>
      <c r="I4" s="46"/>
      <c r="J4" s="46"/>
      <c r="K4" s="46"/>
      <c r="L4" s="46">
        <v>80457</v>
      </c>
      <c r="M4" s="46"/>
      <c r="N4" s="46">
        <v>11715</v>
      </c>
      <c r="O4" s="46">
        <v>381669</v>
      </c>
      <c r="P4" s="46">
        <v>2994</v>
      </c>
      <c r="Q4" s="46">
        <v>276518</v>
      </c>
      <c r="R4" s="46">
        <v>163386</v>
      </c>
      <c r="S4" s="46">
        <v>1157072</v>
      </c>
      <c r="T4" s="46"/>
      <c r="U4" s="46"/>
      <c r="V4" s="46">
        <v>1044505</v>
      </c>
      <c r="W4" s="46"/>
      <c r="Y4" s="109">
        <f t="shared" si="0"/>
        <v>3119832</v>
      </c>
      <c r="Z4" s="109">
        <f t="shared" si="1"/>
        <v>1277</v>
      </c>
      <c r="AA4" s="109">
        <f t="shared" si="2"/>
        <v>14948</v>
      </c>
      <c r="AB4" s="109">
        <f t="shared" si="3"/>
        <v>3103607</v>
      </c>
      <c r="AC4" s="109">
        <f t="shared" si="4"/>
        <v>0</v>
      </c>
    </row>
    <row r="5" spans="1:29">
      <c r="A5" s="59" t="s">
        <v>118</v>
      </c>
      <c r="B5" s="46"/>
      <c r="C5" s="46"/>
      <c r="D5" s="46"/>
      <c r="E5" s="46"/>
      <c r="F5" s="46">
        <v>582</v>
      </c>
      <c r="G5" s="46">
        <v>2514</v>
      </c>
      <c r="H5" s="46"/>
      <c r="I5" s="46"/>
      <c r="J5" s="46"/>
      <c r="K5" s="46"/>
      <c r="L5" s="46">
        <v>76674</v>
      </c>
      <c r="M5" s="46">
        <v>695</v>
      </c>
      <c r="N5" s="46">
        <v>3280</v>
      </c>
      <c r="O5" s="46">
        <v>340481</v>
      </c>
      <c r="P5" s="46">
        <v>837</v>
      </c>
      <c r="Q5" s="46">
        <v>218522</v>
      </c>
      <c r="R5" s="46">
        <v>135876</v>
      </c>
      <c r="S5" s="46">
        <v>1343737</v>
      </c>
      <c r="T5" s="46"/>
      <c r="U5" s="46"/>
      <c r="V5" s="46">
        <v>950145</v>
      </c>
      <c r="W5" s="46"/>
      <c r="Y5" s="109">
        <f t="shared" si="0"/>
        <v>3073343</v>
      </c>
      <c r="Z5" s="109">
        <f t="shared" si="1"/>
        <v>2514</v>
      </c>
      <c r="AA5" s="109">
        <f t="shared" si="2"/>
        <v>5394</v>
      </c>
      <c r="AB5" s="109">
        <f t="shared" si="3"/>
        <v>3065435</v>
      </c>
      <c r="AC5" s="109">
        <f t="shared" si="4"/>
        <v>0</v>
      </c>
    </row>
    <row r="6" spans="1:29">
      <c r="A6" s="59" t="s">
        <v>81</v>
      </c>
      <c r="B6" s="46"/>
      <c r="C6" s="46"/>
      <c r="D6" s="46"/>
      <c r="E6" s="46"/>
      <c r="F6" s="46"/>
      <c r="G6" s="46">
        <v>21474</v>
      </c>
      <c r="H6" s="46">
        <v>1904</v>
      </c>
      <c r="I6" s="46">
        <v>15831</v>
      </c>
      <c r="J6" s="46">
        <v>1159</v>
      </c>
      <c r="K6" s="46">
        <v>227</v>
      </c>
      <c r="L6" s="46">
        <v>83015</v>
      </c>
      <c r="M6" s="46">
        <v>14651</v>
      </c>
      <c r="N6" s="46">
        <v>132703</v>
      </c>
      <c r="O6" s="46">
        <v>422823</v>
      </c>
      <c r="P6" s="46">
        <v>81924</v>
      </c>
      <c r="Q6" s="46">
        <v>77119</v>
      </c>
      <c r="R6" s="46">
        <v>166840</v>
      </c>
      <c r="S6" s="46">
        <v>871621</v>
      </c>
      <c r="T6" s="46">
        <v>18323</v>
      </c>
      <c r="U6" s="46"/>
      <c r="V6" s="46">
        <v>857947</v>
      </c>
      <c r="W6" s="46">
        <v>11225</v>
      </c>
      <c r="Y6" s="109">
        <f t="shared" si="0"/>
        <v>2778786</v>
      </c>
      <c r="Z6" s="109">
        <f t="shared" si="1"/>
        <v>24537</v>
      </c>
      <c r="AA6" s="109">
        <f t="shared" si="2"/>
        <v>247601</v>
      </c>
      <c r="AB6" s="109">
        <f t="shared" si="3"/>
        <v>2479365</v>
      </c>
      <c r="AC6" s="109">
        <f t="shared" si="4"/>
        <v>27283</v>
      </c>
    </row>
    <row r="7" spans="1:29">
      <c r="A7" s="59" t="s">
        <v>132</v>
      </c>
      <c r="B7" s="46"/>
      <c r="C7" s="46"/>
      <c r="D7" s="46"/>
      <c r="E7" s="46">
        <v>1434</v>
      </c>
      <c r="F7" s="46">
        <v>2713</v>
      </c>
      <c r="G7" s="46">
        <v>13356</v>
      </c>
      <c r="H7" s="46"/>
      <c r="I7" s="46"/>
      <c r="J7" s="46"/>
      <c r="K7" s="46"/>
      <c r="L7" s="46">
        <v>23104</v>
      </c>
      <c r="M7" s="46"/>
      <c r="N7" s="46">
        <v>19060</v>
      </c>
      <c r="O7" s="46">
        <v>108415</v>
      </c>
      <c r="P7" s="46">
        <v>2682</v>
      </c>
      <c r="Q7" s="46">
        <v>65305</v>
      </c>
      <c r="R7" s="46">
        <v>43909</v>
      </c>
      <c r="S7" s="46">
        <v>1548032</v>
      </c>
      <c r="T7" s="46"/>
      <c r="U7" s="46"/>
      <c r="V7" s="46">
        <v>304044</v>
      </c>
      <c r="W7" s="46"/>
      <c r="Y7" s="109">
        <f t="shared" si="0"/>
        <v>2132054</v>
      </c>
      <c r="Z7" s="109">
        <f t="shared" si="1"/>
        <v>14790</v>
      </c>
      <c r="AA7" s="109">
        <f t="shared" si="2"/>
        <v>24455</v>
      </c>
      <c r="AB7" s="109">
        <f t="shared" si="3"/>
        <v>2092809</v>
      </c>
      <c r="AC7" s="109">
        <f t="shared" si="4"/>
        <v>0</v>
      </c>
    </row>
    <row r="8" spans="1:29" ht="22.5">
      <c r="A8" s="59" t="s">
        <v>136</v>
      </c>
      <c r="B8" s="46"/>
      <c r="C8" s="46"/>
      <c r="D8" s="46"/>
      <c r="E8" s="46"/>
      <c r="F8" s="46">
        <v>1032</v>
      </c>
      <c r="G8" s="46">
        <v>4508</v>
      </c>
      <c r="H8" s="46"/>
      <c r="I8" s="46"/>
      <c r="J8" s="46"/>
      <c r="K8" s="46"/>
      <c r="L8" s="46">
        <v>49322</v>
      </c>
      <c r="M8" s="46"/>
      <c r="N8" s="46">
        <v>3873</v>
      </c>
      <c r="O8" s="46">
        <v>197751</v>
      </c>
      <c r="P8" s="46">
        <v>989</v>
      </c>
      <c r="Q8" s="46">
        <v>40397</v>
      </c>
      <c r="R8" s="46">
        <v>151465</v>
      </c>
      <c r="S8" s="46">
        <v>583985</v>
      </c>
      <c r="T8" s="46"/>
      <c r="U8" s="46"/>
      <c r="V8" s="46">
        <v>538590</v>
      </c>
      <c r="W8" s="46"/>
      <c r="Y8" s="109">
        <f t="shared" si="0"/>
        <v>1571912</v>
      </c>
      <c r="Z8" s="109">
        <f t="shared" si="1"/>
        <v>4508</v>
      </c>
      <c r="AA8" s="109">
        <f t="shared" si="2"/>
        <v>5894</v>
      </c>
      <c r="AB8" s="109">
        <f t="shared" si="3"/>
        <v>1561510</v>
      </c>
      <c r="AC8" s="109">
        <f t="shared" si="4"/>
        <v>0</v>
      </c>
    </row>
    <row r="9" spans="1:29">
      <c r="A9" s="59" t="s">
        <v>103</v>
      </c>
      <c r="B9" s="46"/>
      <c r="C9" s="46">
        <v>273</v>
      </c>
      <c r="D9" s="46">
        <v>8141</v>
      </c>
      <c r="E9" s="46">
        <v>2349</v>
      </c>
      <c r="F9" s="46">
        <v>5367</v>
      </c>
      <c r="G9" s="46">
        <v>21905</v>
      </c>
      <c r="H9" s="46"/>
      <c r="I9" s="46"/>
      <c r="J9" s="46"/>
      <c r="K9" s="46"/>
      <c r="L9" s="46">
        <v>15397</v>
      </c>
      <c r="M9" s="46">
        <v>2041</v>
      </c>
      <c r="N9" s="46">
        <v>29763</v>
      </c>
      <c r="O9" s="46">
        <v>70975</v>
      </c>
      <c r="P9" s="46">
        <v>613</v>
      </c>
      <c r="Q9" s="46"/>
      <c r="R9" s="46">
        <v>35574</v>
      </c>
      <c r="S9" s="46">
        <v>697296</v>
      </c>
      <c r="T9" s="46">
        <v>1456</v>
      </c>
      <c r="U9" s="46"/>
      <c r="V9" s="46">
        <v>196095</v>
      </c>
      <c r="W9" s="46"/>
      <c r="Y9" s="109">
        <f t="shared" si="0"/>
        <v>1087245</v>
      </c>
      <c r="Z9" s="109">
        <f t="shared" si="1"/>
        <v>24254</v>
      </c>
      <c r="AA9" s="109">
        <f t="shared" si="2"/>
        <v>39240</v>
      </c>
      <c r="AB9" s="109">
        <f t="shared" si="3"/>
        <v>1015337</v>
      </c>
      <c r="AC9" s="109">
        <f t="shared" si="4"/>
        <v>8414</v>
      </c>
    </row>
    <row r="10" spans="1:29" ht="33.75">
      <c r="A10" s="59" t="s">
        <v>100</v>
      </c>
      <c r="B10" s="46"/>
      <c r="C10" s="46"/>
      <c r="D10" s="46"/>
      <c r="E10" s="46">
        <v>3053</v>
      </c>
      <c r="F10" s="46">
        <v>174813</v>
      </c>
      <c r="G10" s="46">
        <v>28383</v>
      </c>
      <c r="H10" s="46">
        <v>2098</v>
      </c>
      <c r="I10" s="46"/>
      <c r="J10" s="46">
        <v>1252</v>
      </c>
      <c r="K10" s="46">
        <v>182</v>
      </c>
      <c r="L10" s="46">
        <v>3124</v>
      </c>
      <c r="M10" s="46">
        <v>257096</v>
      </c>
      <c r="N10" s="46">
        <v>668842</v>
      </c>
      <c r="O10" s="46">
        <v>23255</v>
      </c>
      <c r="P10" s="46">
        <v>1209286</v>
      </c>
      <c r="Q10" s="46"/>
      <c r="R10" s="46">
        <v>7290</v>
      </c>
      <c r="S10" s="46">
        <v>745580</v>
      </c>
      <c r="T10" s="46">
        <v>4639</v>
      </c>
      <c r="U10" s="46"/>
      <c r="V10" s="46">
        <v>50463</v>
      </c>
      <c r="W10" s="46">
        <v>2977</v>
      </c>
      <c r="Y10" s="109">
        <f t="shared" si="0"/>
        <v>3182333</v>
      </c>
      <c r="Z10" s="109">
        <f t="shared" si="1"/>
        <v>34786</v>
      </c>
      <c r="AA10" s="109">
        <f t="shared" si="2"/>
        <v>2314676</v>
      </c>
      <c r="AB10" s="109">
        <f t="shared" si="3"/>
        <v>829712</v>
      </c>
      <c r="AC10" s="109">
        <f t="shared" si="4"/>
        <v>3159</v>
      </c>
    </row>
    <row r="11" spans="1:29">
      <c r="A11" s="59" t="s">
        <v>119</v>
      </c>
      <c r="B11" s="46"/>
      <c r="C11" s="46"/>
      <c r="D11" s="46"/>
      <c r="E11" s="46"/>
      <c r="F11" s="46">
        <v>210</v>
      </c>
      <c r="G11" s="46">
        <v>375</v>
      </c>
      <c r="H11" s="46"/>
      <c r="I11" s="46"/>
      <c r="J11" s="46"/>
      <c r="K11" s="46"/>
      <c r="L11" s="46">
        <v>10099</v>
      </c>
      <c r="M11" s="46"/>
      <c r="N11" s="46">
        <v>12582</v>
      </c>
      <c r="O11" s="46">
        <v>39837</v>
      </c>
      <c r="P11" s="46">
        <v>3215</v>
      </c>
      <c r="Q11" s="46">
        <v>26268</v>
      </c>
      <c r="R11" s="46">
        <v>55825</v>
      </c>
      <c r="S11" s="46">
        <v>479391</v>
      </c>
      <c r="T11" s="46"/>
      <c r="U11" s="46"/>
      <c r="V11" s="46">
        <v>114911</v>
      </c>
      <c r="W11" s="46"/>
      <c r="Y11" s="109">
        <f t="shared" si="0"/>
        <v>742713</v>
      </c>
      <c r="Z11" s="109">
        <f t="shared" si="1"/>
        <v>375</v>
      </c>
      <c r="AA11" s="109">
        <f t="shared" si="2"/>
        <v>16007</v>
      </c>
      <c r="AB11" s="109">
        <f t="shared" si="3"/>
        <v>726331</v>
      </c>
      <c r="AC11" s="109">
        <f t="shared" si="4"/>
        <v>0</v>
      </c>
    </row>
    <row r="12" spans="1:29">
      <c r="A12" s="59" t="s">
        <v>117</v>
      </c>
      <c r="B12" s="46"/>
      <c r="C12" s="46"/>
      <c r="D12" s="46"/>
      <c r="E12" s="46"/>
      <c r="F12" s="46"/>
      <c r="G12" s="46"/>
      <c r="H12" s="46"/>
      <c r="I12" s="46"/>
      <c r="J12" s="46"/>
      <c r="K12" s="46"/>
      <c r="L12" s="46">
        <v>3888</v>
      </c>
      <c r="M12" s="46"/>
      <c r="N12" s="46">
        <v>182</v>
      </c>
      <c r="O12" s="46">
        <v>24713</v>
      </c>
      <c r="P12" s="46"/>
      <c r="Q12" s="46"/>
      <c r="R12" s="46">
        <v>154340</v>
      </c>
      <c r="S12" s="46">
        <v>455905</v>
      </c>
      <c r="T12" s="46"/>
      <c r="U12" s="46"/>
      <c r="V12" s="46">
        <v>26595</v>
      </c>
      <c r="W12" s="46"/>
      <c r="Y12" s="109">
        <f t="shared" si="0"/>
        <v>665623</v>
      </c>
      <c r="Z12" s="109">
        <f t="shared" si="1"/>
        <v>0</v>
      </c>
      <c r="AA12" s="109">
        <f t="shared" si="2"/>
        <v>182</v>
      </c>
      <c r="AB12" s="109">
        <f t="shared" si="3"/>
        <v>665441</v>
      </c>
      <c r="AC12" s="109">
        <f t="shared" si="4"/>
        <v>0</v>
      </c>
    </row>
    <row r="13" spans="1:29">
      <c r="A13" s="59" t="s">
        <v>84</v>
      </c>
      <c r="B13" s="46"/>
      <c r="C13" s="46"/>
      <c r="D13" s="46"/>
      <c r="E13" s="46">
        <v>1585</v>
      </c>
      <c r="F13" s="46">
        <v>33459</v>
      </c>
      <c r="G13" s="46">
        <v>14751</v>
      </c>
      <c r="H13" s="46"/>
      <c r="I13" s="46"/>
      <c r="J13" s="46"/>
      <c r="K13" s="46"/>
      <c r="L13" s="46">
        <v>7719</v>
      </c>
      <c r="M13" s="46">
        <v>3867</v>
      </c>
      <c r="N13" s="46">
        <v>2265</v>
      </c>
      <c r="O13" s="46">
        <v>49611</v>
      </c>
      <c r="P13" s="46">
        <v>578</v>
      </c>
      <c r="Q13" s="46">
        <v>17724</v>
      </c>
      <c r="R13" s="46">
        <v>18954</v>
      </c>
      <c r="S13" s="46">
        <v>435810</v>
      </c>
      <c r="T13" s="46"/>
      <c r="U13" s="46">
        <v>573</v>
      </c>
      <c r="V13" s="46">
        <v>127057</v>
      </c>
      <c r="W13" s="46">
        <v>27397</v>
      </c>
      <c r="Y13" s="109">
        <f t="shared" si="0"/>
        <v>741350</v>
      </c>
      <c r="Z13" s="109">
        <f t="shared" si="1"/>
        <v>16336</v>
      </c>
      <c r="AA13" s="109">
        <f t="shared" si="2"/>
        <v>40742</v>
      </c>
      <c r="AB13" s="109">
        <f t="shared" si="3"/>
        <v>656875</v>
      </c>
      <c r="AC13" s="109">
        <f t="shared" si="4"/>
        <v>27397</v>
      </c>
    </row>
    <row r="14" spans="1:29">
      <c r="A14" s="59" t="s">
        <v>94</v>
      </c>
      <c r="B14" s="46"/>
      <c r="C14" s="46"/>
      <c r="D14" s="46"/>
      <c r="E14" s="46">
        <v>2243</v>
      </c>
      <c r="F14" s="46">
        <v>4940</v>
      </c>
      <c r="G14" s="46">
        <v>20865</v>
      </c>
      <c r="H14" s="46"/>
      <c r="I14" s="46"/>
      <c r="J14" s="46"/>
      <c r="K14" s="46"/>
      <c r="L14" s="46">
        <v>14874</v>
      </c>
      <c r="M14" s="46">
        <v>10542</v>
      </c>
      <c r="N14" s="46"/>
      <c r="O14" s="46">
        <v>54923</v>
      </c>
      <c r="P14" s="46">
        <v>473</v>
      </c>
      <c r="Q14" s="46">
        <v>19108</v>
      </c>
      <c r="R14" s="46">
        <v>32861</v>
      </c>
      <c r="S14" s="46">
        <v>217904</v>
      </c>
      <c r="T14" s="46">
        <v>55322</v>
      </c>
      <c r="U14" s="46"/>
      <c r="V14" s="46">
        <v>161143</v>
      </c>
      <c r="W14" s="46"/>
      <c r="Y14" s="109">
        <f t="shared" si="0"/>
        <v>595198</v>
      </c>
      <c r="Z14" s="109">
        <f t="shared" si="1"/>
        <v>23108</v>
      </c>
      <c r="AA14" s="109">
        <f t="shared" si="2"/>
        <v>71277</v>
      </c>
      <c r="AB14" s="109">
        <f t="shared" si="3"/>
        <v>500813</v>
      </c>
      <c r="AC14" s="109">
        <f t="shared" si="4"/>
        <v>0</v>
      </c>
    </row>
    <row r="15" spans="1:29" ht="22.5">
      <c r="A15" s="59" t="s">
        <v>111</v>
      </c>
      <c r="B15" s="46"/>
      <c r="C15" s="46"/>
      <c r="D15" s="46"/>
      <c r="E15" s="46"/>
      <c r="F15" s="46">
        <v>198</v>
      </c>
      <c r="G15" s="46">
        <v>327</v>
      </c>
      <c r="H15" s="46"/>
      <c r="I15" s="46"/>
      <c r="J15" s="46"/>
      <c r="K15" s="46"/>
      <c r="L15" s="46">
        <v>673</v>
      </c>
      <c r="M15" s="46">
        <v>318</v>
      </c>
      <c r="N15" s="46">
        <v>62</v>
      </c>
      <c r="O15" s="46">
        <v>2908</v>
      </c>
      <c r="P15" s="46"/>
      <c r="Q15" s="46"/>
      <c r="R15" s="46">
        <v>1602</v>
      </c>
      <c r="S15" s="46">
        <v>435810</v>
      </c>
      <c r="T15" s="46"/>
      <c r="U15" s="46">
        <v>1826</v>
      </c>
      <c r="V15" s="46">
        <v>7813</v>
      </c>
      <c r="W15" s="46"/>
      <c r="Y15" s="109">
        <f t="shared" si="0"/>
        <v>451537</v>
      </c>
      <c r="Z15" s="109">
        <f t="shared" si="1"/>
        <v>327</v>
      </c>
      <c r="AA15" s="109">
        <f t="shared" si="2"/>
        <v>2404</v>
      </c>
      <c r="AB15" s="109">
        <f t="shared" si="3"/>
        <v>448806</v>
      </c>
      <c r="AC15" s="109">
        <f t="shared" si="4"/>
        <v>0</v>
      </c>
    </row>
    <row r="16" spans="1:29">
      <c r="A16" s="59" t="s">
        <v>135</v>
      </c>
      <c r="B16" s="46"/>
      <c r="C16" s="46"/>
      <c r="D16" s="46"/>
      <c r="E16" s="46"/>
      <c r="F16" s="46">
        <v>11</v>
      </c>
      <c r="G16" s="46"/>
      <c r="H16" s="46"/>
      <c r="I16" s="46"/>
      <c r="J16" s="46"/>
      <c r="K16" s="46"/>
      <c r="L16" s="46"/>
      <c r="M16" s="46"/>
      <c r="N16" s="46">
        <v>23</v>
      </c>
      <c r="O16" s="46"/>
      <c r="P16" s="46"/>
      <c r="Q16" s="46"/>
      <c r="R16" s="46"/>
      <c r="S16" s="46">
        <v>242510</v>
      </c>
      <c r="T16" s="46"/>
      <c r="U16" s="46"/>
      <c r="V16" s="46"/>
      <c r="W16" s="46"/>
      <c r="Y16" s="109">
        <f t="shared" si="0"/>
        <v>242544</v>
      </c>
      <c r="Z16" s="109">
        <f t="shared" si="1"/>
        <v>0</v>
      </c>
      <c r="AA16" s="109">
        <f t="shared" si="2"/>
        <v>34</v>
      </c>
      <c r="AB16" s="109">
        <f t="shared" si="3"/>
        <v>242510</v>
      </c>
      <c r="AC16" s="109">
        <f t="shared" si="4"/>
        <v>0</v>
      </c>
    </row>
    <row r="17" spans="1:29">
      <c r="A17" s="59" t="s">
        <v>96</v>
      </c>
      <c r="B17" s="46"/>
      <c r="C17" s="46"/>
      <c r="D17" s="46"/>
      <c r="E17" s="46">
        <v>1215</v>
      </c>
      <c r="F17" s="46">
        <v>2993</v>
      </c>
      <c r="G17" s="46">
        <v>11314</v>
      </c>
      <c r="H17" s="46">
        <v>1383</v>
      </c>
      <c r="I17" s="46"/>
      <c r="J17" s="46"/>
      <c r="K17" s="46">
        <v>119</v>
      </c>
      <c r="L17" s="46">
        <v>4626</v>
      </c>
      <c r="M17" s="46">
        <v>1552</v>
      </c>
      <c r="N17" s="46">
        <v>1852</v>
      </c>
      <c r="O17" s="46">
        <v>12567</v>
      </c>
      <c r="P17" s="46"/>
      <c r="Q17" s="46"/>
      <c r="R17" s="46">
        <v>8439</v>
      </c>
      <c r="S17" s="46">
        <v>139459</v>
      </c>
      <c r="T17" s="46">
        <v>3288</v>
      </c>
      <c r="U17" s="46"/>
      <c r="V17" s="46">
        <v>39972</v>
      </c>
      <c r="W17" s="46"/>
      <c r="Y17" s="109">
        <f t="shared" si="0"/>
        <v>228779</v>
      </c>
      <c r="Z17" s="109">
        <f t="shared" si="1"/>
        <v>13912</v>
      </c>
      <c r="AA17" s="109">
        <f t="shared" si="2"/>
        <v>9685</v>
      </c>
      <c r="AB17" s="109">
        <f t="shared" si="3"/>
        <v>205063</v>
      </c>
      <c r="AC17" s="109">
        <f t="shared" si="4"/>
        <v>119</v>
      </c>
    </row>
    <row r="18" spans="1:29">
      <c r="A18" s="59" t="s">
        <v>32</v>
      </c>
      <c r="B18" s="46"/>
      <c r="C18" s="46">
        <v>12732</v>
      </c>
      <c r="D18" s="46">
        <v>13732</v>
      </c>
      <c r="E18" s="46"/>
      <c r="F18" s="46">
        <v>1231</v>
      </c>
      <c r="G18" s="46">
        <v>1872</v>
      </c>
      <c r="H18" s="46"/>
      <c r="I18" s="46">
        <v>71631</v>
      </c>
      <c r="J18" s="46"/>
      <c r="K18" s="46"/>
      <c r="L18" s="46">
        <v>695</v>
      </c>
      <c r="M18" s="46"/>
      <c r="N18" s="46">
        <v>76</v>
      </c>
      <c r="O18" s="46">
        <v>3917</v>
      </c>
      <c r="P18" s="46"/>
      <c r="Q18" s="46"/>
      <c r="R18" s="46">
        <v>1700</v>
      </c>
      <c r="S18" s="46">
        <v>148753</v>
      </c>
      <c r="T18" s="46"/>
      <c r="U18" s="46"/>
      <c r="V18" s="46">
        <v>10538</v>
      </c>
      <c r="W18" s="46">
        <v>5806</v>
      </c>
      <c r="Y18" s="109">
        <f t="shared" si="0"/>
        <v>272683</v>
      </c>
      <c r="Z18" s="109">
        <f t="shared" si="1"/>
        <v>1872</v>
      </c>
      <c r="AA18" s="109">
        <f t="shared" si="2"/>
        <v>1307</v>
      </c>
      <c r="AB18" s="109">
        <f t="shared" si="3"/>
        <v>165603</v>
      </c>
      <c r="AC18" s="109">
        <f t="shared" si="4"/>
        <v>103901</v>
      </c>
    </row>
    <row r="19" spans="1:29" ht="22.5">
      <c r="A19" s="59" t="s">
        <v>23</v>
      </c>
      <c r="B19" s="46"/>
      <c r="C19" s="46"/>
      <c r="D19" s="46"/>
      <c r="E19" s="46">
        <v>31477</v>
      </c>
      <c r="F19" s="46">
        <v>127186</v>
      </c>
      <c r="G19" s="46">
        <v>292545</v>
      </c>
      <c r="H19" s="46"/>
      <c r="I19" s="46"/>
      <c r="J19" s="46">
        <v>562</v>
      </c>
      <c r="K19" s="46">
        <v>162</v>
      </c>
      <c r="L19" s="46">
        <v>4793</v>
      </c>
      <c r="M19" s="46">
        <v>12291</v>
      </c>
      <c r="N19" s="46">
        <v>2046650</v>
      </c>
      <c r="O19" s="46">
        <v>15532</v>
      </c>
      <c r="P19" s="46">
        <v>506966</v>
      </c>
      <c r="Q19" s="46"/>
      <c r="R19" s="46">
        <v>5706</v>
      </c>
      <c r="S19" s="46"/>
      <c r="T19" s="46"/>
      <c r="U19" s="46">
        <v>630490</v>
      </c>
      <c r="V19" s="46">
        <v>55608</v>
      </c>
      <c r="W19" s="46">
        <v>3800</v>
      </c>
      <c r="Y19" s="109">
        <f t="shared" si="0"/>
        <v>3733768</v>
      </c>
      <c r="Z19" s="109">
        <f t="shared" si="1"/>
        <v>324584</v>
      </c>
      <c r="AA19" s="109">
        <f t="shared" si="2"/>
        <v>3323583</v>
      </c>
      <c r="AB19" s="109">
        <f t="shared" si="3"/>
        <v>81639</v>
      </c>
      <c r="AC19" s="109">
        <f t="shared" si="4"/>
        <v>3962</v>
      </c>
    </row>
    <row r="20" spans="1:29">
      <c r="A20" s="59" t="s">
        <v>95</v>
      </c>
      <c r="B20" s="46"/>
      <c r="C20" s="46"/>
      <c r="D20" s="46"/>
      <c r="E20" s="46">
        <v>1187</v>
      </c>
      <c r="F20" s="46">
        <v>2817</v>
      </c>
      <c r="G20" s="46">
        <v>11041</v>
      </c>
      <c r="H20" s="46"/>
      <c r="I20" s="46"/>
      <c r="J20" s="46"/>
      <c r="K20" s="46">
        <v>31</v>
      </c>
      <c r="L20" s="46">
        <v>5551</v>
      </c>
      <c r="M20" s="46">
        <v>407</v>
      </c>
      <c r="N20" s="46">
        <v>757</v>
      </c>
      <c r="O20" s="46"/>
      <c r="P20" s="46">
        <v>193</v>
      </c>
      <c r="Q20" s="46">
        <v>746</v>
      </c>
      <c r="R20" s="46">
        <v>6623</v>
      </c>
      <c r="S20" s="46"/>
      <c r="T20" s="46">
        <v>16992</v>
      </c>
      <c r="U20" s="46"/>
      <c r="V20" s="46">
        <v>64398</v>
      </c>
      <c r="W20" s="46"/>
      <c r="Y20" s="109">
        <f t="shared" si="0"/>
        <v>110743</v>
      </c>
      <c r="Z20" s="109">
        <f t="shared" si="1"/>
        <v>12228</v>
      </c>
      <c r="AA20" s="109">
        <f t="shared" si="2"/>
        <v>21166</v>
      </c>
      <c r="AB20" s="109">
        <f t="shared" si="3"/>
        <v>77318</v>
      </c>
      <c r="AC20" s="109">
        <f t="shared" si="4"/>
        <v>31</v>
      </c>
    </row>
    <row r="21" spans="1:29" ht="33.75">
      <c r="A21" s="59" t="s">
        <v>102</v>
      </c>
      <c r="B21" s="46"/>
      <c r="C21" s="46"/>
      <c r="D21" s="46"/>
      <c r="E21" s="46"/>
      <c r="F21" s="46">
        <v>673</v>
      </c>
      <c r="G21" s="46">
        <v>2837</v>
      </c>
      <c r="H21" s="46"/>
      <c r="I21" s="46"/>
      <c r="J21" s="46"/>
      <c r="K21" s="46">
        <v>68</v>
      </c>
      <c r="L21" s="46">
        <v>4147</v>
      </c>
      <c r="M21" s="46">
        <v>293</v>
      </c>
      <c r="N21" s="46">
        <v>210</v>
      </c>
      <c r="O21" s="46">
        <v>26875</v>
      </c>
      <c r="P21" s="46"/>
      <c r="Q21" s="46">
        <v>16584</v>
      </c>
      <c r="R21" s="46">
        <v>9875</v>
      </c>
      <c r="S21" s="46"/>
      <c r="T21" s="46">
        <v>10812</v>
      </c>
      <c r="U21" s="46"/>
      <c r="V21" s="46"/>
      <c r="W21" s="46"/>
      <c r="Y21" s="109">
        <f t="shared" si="0"/>
        <v>72374</v>
      </c>
      <c r="Z21" s="109">
        <f t="shared" si="1"/>
        <v>2837</v>
      </c>
      <c r="AA21" s="109">
        <f t="shared" si="2"/>
        <v>11988</v>
      </c>
      <c r="AB21" s="109">
        <f t="shared" si="3"/>
        <v>57481</v>
      </c>
      <c r="AC21" s="109">
        <f t="shared" si="4"/>
        <v>68</v>
      </c>
    </row>
    <row r="22" spans="1:29">
      <c r="A22" s="59" t="s">
        <v>101</v>
      </c>
      <c r="B22" s="46"/>
      <c r="C22" s="46"/>
      <c r="D22" s="46"/>
      <c r="E22" s="46"/>
      <c r="F22" s="46">
        <v>843</v>
      </c>
      <c r="G22" s="46">
        <v>2591</v>
      </c>
      <c r="H22" s="46"/>
      <c r="I22" s="46"/>
      <c r="J22" s="46"/>
      <c r="K22" s="46"/>
      <c r="L22" s="46">
        <v>2227</v>
      </c>
      <c r="M22" s="46">
        <v>17865</v>
      </c>
      <c r="N22" s="46">
        <v>1033</v>
      </c>
      <c r="O22" s="46">
        <v>13400</v>
      </c>
      <c r="P22" s="46">
        <v>263</v>
      </c>
      <c r="Q22" s="46"/>
      <c r="R22" s="46">
        <v>5146</v>
      </c>
      <c r="S22" s="46"/>
      <c r="T22" s="46"/>
      <c r="U22" s="46"/>
      <c r="V22" s="46">
        <v>36417</v>
      </c>
      <c r="W22" s="46"/>
      <c r="Y22" s="109">
        <f t="shared" si="0"/>
        <v>79785</v>
      </c>
      <c r="Z22" s="109">
        <f t="shared" si="1"/>
        <v>2591</v>
      </c>
      <c r="AA22" s="109">
        <f t="shared" si="2"/>
        <v>20004</v>
      </c>
      <c r="AB22" s="109">
        <f t="shared" si="3"/>
        <v>57190</v>
      </c>
      <c r="AC22" s="109">
        <f t="shared" si="4"/>
        <v>0</v>
      </c>
    </row>
    <row r="23" spans="1:29" ht="22.5">
      <c r="A23" s="59" t="s">
        <v>860</v>
      </c>
      <c r="B23" s="46"/>
      <c r="C23" s="46"/>
      <c r="D23" s="46"/>
      <c r="E23" s="46">
        <v>793</v>
      </c>
      <c r="F23" s="46">
        <v>2961</v>
      </c>
      <c r="G23" s="46">
        <v>7393</v>
      </c>
      <c r="H23" s="46">
        <v>1243</v>
      </c>
      <c r="I23" s="46"/>
      <c r="J23" s="46"/>
      <c r="K23" s="46"/>
      <c r="L23" s="46">
        <v>1700</v>
      </c>
      <c r="M23" s="46"/>
      <c r="N23" s="46">
        <v>814</v>
      </c>
      <c r="O23" s="46">
        <v>10237</v>
      </c>
      <c r="P23" s="46">
        <v>208</v>
      </c>
      <c r="Q23" s="46">
        <v>10464</v>
      </c>
      <c r="R23" s="46">
        <v>3917</v>
      </c>
      <c r="S23" s="46"/>
      <c r="T23" s="46"/>
      <c r="U23" s="46"/>
      <c r="V23" s="46">
        <v>27840</v>
      </c>
      <c r="W23" s="46"/>
      <c r="Y23" s="109">
        <f t="shared" si="0"/>
        <v>67570</v>
      </c>
      <c r="Z23" s="109">
        <f t="shared" si="1"/>
        <v>9429</v>
      </c>
      <c r="AA23" s="109">
        <f t="shared" si="2"/>
        <v>3983</v>
      </c>
      <c r="AB23" s="109">
        <f t="shared" si="3"/>
        <v>54158</v>
      </c>
      <c r="AC23" s="109">
        <f t="shared" si="4"/>
        <v>0</v>
      </c>
    </row>
    <row r="24" spans="1:29">
      <c r="A24" s="59" t="s">
        <v>743</v>
      </c>
      <c r="B24" s="46">
        <v>482</v>
      </c>
      <c r="C24" s="46"/>
      <c r="D24" s="46"/>
      <c r="E24" s="46">
        <v>550</v>
      </c>
      <c r="F24" s="46">
        <v>2691</v>
      </c>
      <c r="G24" s="46">
        <v>5139</v>
      </c>
      <c r="H24" s="46">
        <v>36129</v>
      </c>
      <c r="I24" s="46"/>
      <c r="J24" s="46">
        <v>8784</v>
      </c>
      <c r="K24" s="46"/>
      <c r="L24" s="46">
        <v>2080</v>
      </c>
      <c r="M24" s="46"/>
      <c r="N24" s="46">
        <v>397</v>
      </c>
      <c r="O24" s="46">
        <v>5241</v>
      </c>
      <c r="P24" s="46">
        <v>102</v>
      </c>
      <c r="Q24" s="46">
        <v>2951</v>
      </c>
      <c r="R24" s="46">
        <v>1082</v>
      </c>
      <c r="S24" s="46"/>
      <c r="T24" s="46"/>
      <c r="U24" s="46"/>
      <c r="V24" s="46">
        <v>17302</v>
      </c>
      <c r="W24" s="46"/>
      <c r="Y24" s="109">
        <f t="shared" si="0"/>
        <v>82930</v>
      </c>
      <c r="Z24" s="109">
        <f t="shared" si="1"/>
        <v>50602</v>
      </c>
      <c r="AA24" s="109">
        <f t="shared" si="2"/>
        <v>3190</v>
      </c>
      <c r="AB24" s="109">
        <f t="shared" si="3"/>
        <v>28656</v>
      </c>
      <c r="AC24" s="109">
        <f t="shared" si="4"/>
        <v>482</v>
      </c>
    </row>
    <row r="25" spans="1:29">
      <c r="A25" s="59" t="s">
        <v>31</v>
      </c>
      <c r="B25" s="46"/>
      <c r="C25" s="46"/>
      <c r="D25" s="46">
        <v>35</v>
      </c>
      <c r="E25" s="46"/>
      <c r="F25" s="46">
        <v>2001</v>
      </c>
      <c r="G25" s="46">
        <v>2027</v>
      </c>
      <c r="H25" s="46"/>
      <c r="I25" s="46">
        <v>188411</v>
      </c>
      <c r="J25" s="46"/>
      <c r="K25" s="46"/>
      <c r="L25" s="46">
        <v>1590</v>
      </c>
      <c r="M25" s="46">
        <v>822</v>
      </c>
      <c r="N25" s="46">
        <v>74</v>
      </c>
      <c r="O25" s="46">
        <v>5149</v>
      </c>
      <c r="P25" s="46"/>
      <c r="Q25" s="46"/>
      <c r="R25" s="46">
        <v>1891</v>
      </c>
      <c r="S25" s="46"/>
      <c r="T25" s="46"/>
      <c r="U25" s="46"/>
      <c r="V25" s="46">
        <v>18440</v>
      </c>
      <c r="W25" s="46">
        <v>1020</v>
      </c>
      <c r="Y25" s="109">
        <f t="shared" si="0"/>
        <v>221460</v>
      </c>
      <c r="Z25" s="109">
        <f t="shared" si="1"/>
        <v>2027</v>
      </c>
      <c r="AA25" s="109">
        <f t="shared" si="2"/>
        <v>2897</v>
      </c>
      <c r="AB25" s="109">
        <f t="shared" si="3"/>
        <v>27070</v>
      </c>
      <c r="AC25" s="109">
        <f t="shared" si="4"/>
        <v>189466</v>
      </c>
    </row>
    <row r="26" spans="1:29">
      <c r="A26" s="59" t="s">
        <v>75</v>
      </c>
      <c r="B26" s="46"/>
      <c r="C26" s="46"/>
      <c r="D26" s="46"/>
      <c r="E26" s="46"/>
      <c r="F26" s="46">
        <v>764</v>
      </c>
      <c r="G26" s="46">
        <v>2913</v>
      </c>
      <c r="H26" s="46"/>
      <c r="I26" s="46">
        <v>17488</v>
      </c>
      <c r="J26" s="46">
        <v>553</v>
      </c>
      <c r="K26" s="46"/>
      <c r="L26" s="46">
        <v>2003</v>
      </c>
      <c r="M26" s="46"/>
      <c r="N26" s="46">
        <v>25</v>
      </c>
      <c r="O26" s="46">
        <v>4839</v>
      </c>
      <c r="P26" s="46"/>
      <c r="Q26" s="46"/>
      <c r="R26" s="46">
        <v>4152</v>
      </c>
      <c r="S26" s="46"/>
      <c r="T26" s="46"/>
      <c r="U26" s="46"/>
      <c r="V26" s="46">
        <v>14971</v>
      </c>
      <c r="W26" s="46"/>
      <c r="Y26" s="109">
        <f t="shared" si="0"/>
        <v>47708</v>
      </c>
      <c r="Z26" s="109">
        <f t="shared" si="1"/>
        <v>3466</v>
      </c>
      <c r="AA26" s="109">
        <f t="shared" si="2"/>
        <v>789</v>
      </c>
      <c r="AB26" s="109">
        <f t="shared" si="3"/>
        <v>25965</v>
      </c>
      <c r="AC26" s="109">
        <f t="shared" si="4"/>
        <v>17488</v>
      </c>
    </row>
    <row r="27" spans="1:29" ht="33.75">
      <c r="A27" s="59" t="s">
        <v>861</v>
      </c>
      <c r="B27" s="46"/>
      <c r="C27" s="46"/>
      <c r="D27" s="46"/>
      <c r="E27" s="46">
        <v>1085</v>
      </c>
      <c r="F27" s="46">
        <v>5688</v>
      </c>
      <c r="G27" s="46">
        <v>10106</v>
      </c>
      <c r="H27" s="46">
        <v>1872</v>
      </c>
      <c r="I27" s="46"/>
      <c r="J27" s="46">
        <v>619</v>
      </c>
      <c r="K27" s="46">
        <v>109</v>
      </c>
      <c r="L27" s="46">
        <v>1149</v>
      </c>
      <c r="M27" s="46"/>
      <c r="N27" s="46">
        <v>2638</v>
      </c>
      <c r="O27" s="46">
        <v>5190</v>
      </c>
      <c r="P27" s="46">
        <v>674</v>
      </c>
      <c r="Q27" s="46"/>
      <c r="R27" s="46">
        <v>2325</v>
      </c>
      <c r="S27" s="46"/>
      <c r="T27" s="46">
        <v>7771</v>
      </c>
      <c r="U27" s="46"/>
      <c r="V27" s="46">
        <v>14898</v>
      </c>
      <c r="W27" s="46"/>
      <c r="Y27" s="109">
        <f t="shared" si="0"/>
        <v>54124</v>
      </c>
      <c r="Z27" s="109">
        <f t="shared" si="1"/>
        <v>13682</v>
      </c>
      <c r="AA27" s="109">
        <f t="shared" si="2"/>
        <v>16771</v>
      </c>
      <c r="AB27" s="109">
        <f t="shared" si="3"/>
        <v>23562</v>
      </c>
      <c r="AC27" s="109">
        <f t="shared" si="4"/>
        <v>109</v>
      </c>
    </row>
    <row r="28" spans="1:29" ht="22.5">
      <c r="A28" s="59" t="s">
        <v>42</v>
      </c>
      <c r="B28" s="46"/>
      <c r="C28" s="46"/>
      <c r="D28" s="46"/>
      <c r="E28" s="46"/>
      <c r="F28" s="46"/>
      <c r="G28" s="46">
        <v>1815</v>
      </c>
      <c r="H28" s="46"/>
      <c r="I28" s="46">
        <v>301885</v>
      </c>
      <c r="J28" s="46"/>
      <c r="K28" s="46"/>
      <c r="L28" s="46">
        <v>871</v>
      </c>
      <c r="M28" s="46">
        <v>300</v>
      </c>
      <c r="N28" s="46">
        <v>278</v>
      </c>
      <c r="O28" s="46">
        <v>1880</v>
      </c>
      <c r="P28" s="46">
        <v>70</v>
      </c>
      <c r="Q28" s="46"/>
      <c r="R28" s="46">
        <v>2073</v>
      </c>
      <c r="S28" s="46"/>
      <c r="T28" s="46"/>
      <c r="U28" s="46"/>
      <c r="V28" s="46">
        <v>15186</v>
      </c>
      <c r="W28" s="46"/>
      <c r="Y28" s="109">
        <f t="shared" si="0"/>
        <v>324358</v>
      </c>
      <c r="Z28" s="109">
        <f t="shared" si="1"/>
        <v>1815</v>
      </c>
      <c r="AA28" s="109">
        <f t="shared" si="2"/>
        <v>648</v>
      </c>
      <c r="AB28" s="109">
        <f t="shared" si="3"/>
        <v>20010</v>
      </c>
      <c r="AC28" s="109">
        <f t="shared" si="4"/>
        <v>301885</v>
      </c>
    </row>
    <row r="29" spans="1:29">
      <c r="A29" s="59" t="s">
        <v>138</v>
      </c>
      <c r="B29" s="46"/>
      <c r="C29" s="46"/>
      <c r="D29" s="46"/>
      <c r="E29" s="46"/>
      <c r="F29" s="46">
        <v>1013</v>
      </c>
      <c r="G29" s="46">
        <v>2913</v>
      </c>
      <c r="H29" s="46"/>
      <c r="I29" s="46"/>
      <c r="J29" s="46"/>
      <c r="K29" s="46"/>
      <c r="L29" s="46">
        <v>1189</v>
      </c>
      <c r="M29" s="46"/>
      <c r="N29" s="46">
        <v>103</v>
      </c>
      <c r="O29" s="46">
        <v>4092</v>
      </c>
      <c r="P29" s="46"/>
      <c r="Q29" s="46"/>
      <c r="R29" s="46">
        <v>2336</v>
      </c>
      <c r="S29" s="46"/>
      <c r="T29" s="46"/>
      <c r="U29" s="46"/>
      <c r="V29" s="46">
        <v>12227</v>
      </c>
      <c r="W29" s="46"/>
      <c r="Y29" s="109">
        <f t="shared" si="0"/>
        <v>23873</v>
      </c>
      <c r="Z29" s="109">
        <f t="shared" si="1"/>
        <v>2913</v>
      </c>
      <c r="AA29" s="109">
        <f t="shared" si="2"/>
        <v>1116</v>
      </c>
      <c r="AB29" s="109">
        <f t="shared" si="3"/>
        <v>19844</v>
      </c>
      <c r="AC29" s="109">
        <f t="shared" si="4"/>
        <v>0</v>
      </c>
    </row>
    <row r="30" spans="1:29">
      <c r="A30" s="59" t="s">
        <v>92</v>
      </c>
      <c r="B30" s="46"/>
      <c r="C30" s="46"/>
      <c r="D30" s="46"/>
      <c r="E30" s="46">
        <v>7533</v>
      </c>
      <c r="F30" s="46">
        <v>10038</v>
      </c>
      <c r="G30" s="46">
        <v>70010</v>
      </c>
      <c r="H30" s="46">
        <v>1756</v>
      </c>
      <c r="I30" s="46"/>
      <c r="J30" s="46">
        <v>648</v>
      </c>
      <c r="K30" s="46">
        <v>113</v>
      </c>
      <c r="L30" s="46"/>
      <c r="M30" s="46"/>
      <c r="N30" s="46">
        <v>227215</v>
      </c>
      <c r="O30" s="46"/>
      <c r="P30" s="46">
        <v>118659</v>
      </c>
      <c r="Q30" s="46">
        <v>10734</v>
      </c>
      <c r="R30" s="46"/>
      <c r="S30" s="46">
        <v>5503</v>
      </c>
      <c r="T30" s="46"/>
      <c r="U30" s="46">
        <v>206944</v>
      </c>
      <c r="V30" s="46"/>
      <c r="W30" s="46">
        <v>9915</v>
      </c>
      <c r="Y30" s="109">
        <f t="shared" si="0"/>
        <v>669068</v>
      </c>
      <c r="Z30" s="109">
        <f t="shared" si="1"/>
        <v>79947</v>
      </c>
      <c r="AA30" s="109">
        <f t="shared" si="2"/>
        <v>562856</v>
      </c>
      <c r="AB30" s="109">
        <f t="shared" si="3"/>
        <v>16237</v>
      </c>
      <c r="AC30" s="109">
        <f t="shared" si="4"/>
        <v>10028</v>
      </c>
    </row>
    <row r="31" spans="1:29">
      <c r="A31" s="59" t="s">
        <v>22</v>
      </c>
      <c r="B31" s="46"/>
      <c r="C31" s="46">
        <v>96137</v>
      </c>
      <c r="D31" s="46"/>
      <c r="E31" s="46">
        <v>11499</v>
      </c>
      <c r="F31" s="46">
        <v>19193</v>
      </c>
      <c r="G31" s="46">
        <v>106880</v>
      </c>
      <c r="H31" s="46"/>
      <c r="I31" s="46">
        <v>153</v>
      </c>
      <c r="J31" s="46"/>
      <c r="K31" s="46"/>
      <c r="L31" s="46">
        <v>532</v>
      </c>
      <c r="M31" s="46">
        <v>422</v>
      </c>
      <c r="N31" s="46">
        <v>75</v>
      </c>
      <c r="O31" s="46">
        <v>3452</v>
      </c>
      <c r="P31" s="46"/>
      <c r="Q31" s="46"/>
      <c r="R31" s="46">
        <v>1267</v>
      </c>
      <c r="S31" s="46"/>
      <c r="T31" s="46"/>
      <c r="U31" s="46">
        <v>2588</v>
      </c>
      <c r="V31" s="46">
        <v>9284</v>
      </c>
      <c r="W31" s="46">
        <v>278891</v>
      </c>
      <c r="Y31" s="109">
        <f t="shared" si="0"/>
        <v>530373</v>
      </c>
      <c r="Z31" s="109">
        <f t="shared" si="1"/>
        <v>118379</v>
      </c>
      <c r="AA31" s="109">
        <f t="shared" si="2"/>
        <v>22278</v>
      </c>
      <c r="AB31" s="109">
        <f t="shared" si="3"/>
        <v>14535</v>
      </c>
      <c r="AC31" s="109">
        <f t="shared" si="4"/>
        <v>375181</v>
      </c>
    </row>
    <row r="32" spans="1:29">
      <c r="A32" s="59" t="s">
        <v>83</v>
      </c>
      <c r="B32" s="46"/>
      <c r="C32" s="46"/>
      <c r="D32" s="46"/>
      <c r="E32" s="46"/>
      <c r="F32" s="46">
        <v>999</v>
      </c>
      <c r="G32" s="46">
        <v>5008</v>
      </c>
      <c r="H32" s="46"/>
      <c r="I32" s="46"/>
      <c r="J32" s="46">
        <v>5901</v>
      </c>
      <c r="K32" s="46">
        <v>345</v>
      </c>
      <c r="L32" s="46">
        <v>665</v>
      </c>
      <c r="M32" s="46">
        <v>597</v>
      </c>
      <c r="N32" s="46">
        <v>602</v>
      </c>
      <c r="O32" s="46">
        <v>3045</v>
      </c>
      <c r="P32" s="46">
        <v>154</v>
      </c>
      <c r="Q32" s="46"/>
      <c r="R32" s="46">
        <v>1465</v>
      </c>
      <c r="S32" s="46"/>
      <c r="T32" s="46"/>
      <c r="U32" s="46"/>
      <c r="V32" s="46">
        <v>8529</v>
      </c>
      <c r="W32" s="46"/>
      <c r="Y32" s="109">
        <f t="shared" si="0"/>
        <v>27310</v>
      </c>
      <c r="Z32" s="109">
        <f t="shared" si="1"/>
        <v>10909</v>
      </c>
      <c r="AA32" s="109">
        <f t="shared" si="2"/>
        <v>2352</v>
      </c>
      <c r="AB32" s="109">
        <f t="shared" si="3"/>
        <v>13704</v>
      </c>
      <c r="AC32" s="109">
        <f t="shared" si="4"/>
        <v>345</v>
      </c>
    </row>
    <row r="33" spans="1:29" ht="22.5">
      <c r="A33" s="59" t="s">
        <v>99</v>
      </c>
      <c r="B33" s="46"/>
      <c r="C33" s="46"/>
      <c r="D33" s="46"/>
      <c r="E33" s="46">
        <v>3900</v>
      </c>
      <c r="F33" s="46">
        <v>7712</v>
      </c>
      <c r="G33" s="46">
        <v>36268</v>
      </c>
      <c r="H33" s="46"/>
      <c r="I33" s="46"/>
      <c r="J33" s="46"/>
      <c r="K33" s="46">
        <v>308</v>
      </c>
      <c r="L33" s="46">
        <v>418</v>
      </c>
      <c r="M33" s="46">
        <v>687</v>
      </c>
      <c r="N33" s="46">
        <v>5074</v>
      </c>
      <c r="O33" s="46">
        <v>2263</v>
      </c>
      <c r="P33" s="46">
        <v>1296</v>
      </c>
      <c r="Q33" s="46">
        <v>1869</v>
      </c>
      <c r="R33" s="46">
        <v>914</v>
      </c>
      <c r="S33" s="46"/>
      <c r="T33" s="46">
        <v>21626</v>
      </c>
      <c r="U33" s="46"/>
      <c r="V33" s="46">
        <v>6275</v>
      </c>
      <c r="W33" s="46"/>
      <c r="Y33" s="109">
        <f t="shared" si="0"/>
        <v>88610</v>
      </c>
      <c r="Z33" s="109">
        <f t="shared" si="1"/>
        <v>40168</v>
      </c>
      <c r="AA33" s="109">
        <f t="shared" si="2"/>
        <v>36395</v>
      </c>
      <c r="AB33" s="109">
        <f t="shared" si="3"/>
        <v>11739</v>
      </c>
      <c r="AC33" s="109">
        <f t="shared" si="4"/>
        <v>308</v>
      </c>
    </row>
    <row r="34" spans="1:29">
      <c r="A34" s="59" t="s">
        <v>85</v>
      </c>
      <c r="B34" s="46"/>
      <c r="C34" s="46"/>
      <c r="D34" s="46"/>
      <c r="E34" s="46"/>
      <c r="F34" s="46">
        <v>736</v>
      </c>
      <c r="G34" s="46">
        <v>3153</v>
      </c>
      <c r="H34" s="46">
        <v>2643</v>
      </c>
      <c r="I34" s="46"/>
      <c r="J34" s="46"/>
      <c r="K34" s="46">
        <v>250</v>
      </c>
      <c r="L34" s="46">
        <v>480</v>
      </c>
      <c r="M34" s="46">
        <v>318</v>
      </c>
      <c r="N34" s="46">
        <v>260</v>
      </c>
      <c r="O34" s="46">
        <v>1944</v>
      </c>
      <c r="P34" s="46"/>
      <c r="Q34" s="46"/>
      <c r="R34" s="46">
        <v>997</v>
      </c>
      <c r="S34" s="46"/>
      <c r="T34" s="46">
        <v>595</v>
      </c>
      <c r="U34" s="46"/>
      <c r="V34" s="46">
        <v>5602</v>
      </c>
      <c r="W34" s="46"/>
      <c r="Y34" s="109">
        <f t="shared" si="0"/>
        <v>16978</v>
      </c>
      <c r="Z34" s="109">
        <f t="shared" si="1"/>
        <v>5796</v>
      </c>
      <c r="AA34" s="109">
        <f t="shared" si="2"/>
        <v>1909</v>
      </c>
      <c r="AB34" s="109">
        <f t="shared" si="3"/>
        <v>9023</v>
      </c>
      <c r="AC34" s="109">
        <f t="shared" si="4"/>
        <v>250</v>
      </c>
    </row>
    <row r="35" spans="1:29">
      <c r="A35" s="59" t="s">
        <v>51</v>
      </c>
      <c r="B35" s="46"/>
      <c r="C35" s="46"/>
      <c r="D35" s="46"/>
      <c r="E35" s="46"/>
      <c r="F35" s="46">
        <v>313</v>
      </c>
      <c r="G35" s="46">
        <v>879</v>
      </c>
      <c r="H35" s="46"/>
      <c r="I35" s="46">
        <v>87884</v>
      </c>
      <c r="J35" s="46"/>
      <c r="K35" s="46">
        <v>51</v>
      </c>
      <c r="L35" s="46">
        <v>441</v>
      </c>
      <c r="M35" s="46"/>
      <c r="N35" s="46">
        <v>25</v>
      </c>
      <c r="O35" s="46">
        <v>1422</v>
      </c>
      <c r="P35" s="46"/>
      <c r="Q35" s="46"/>
      <c r="R35" s="46">
        <v>522</v>
      </c>
      <c r="S35" s="46"/>
      <c r="T35" s="46"/>
      <c r="U35" s="46"/>
      <c r="V35" s="46">
        <v>5103</v>
      </c>
      <c r="W35" s="46"/>
      <c r="Y35" s="109">
        <f t="shared" si="0"/>
        <v>96640</v>
      </c>
      <c r="Z35" s="109">
        <f t="shared" si="1"/>
        <v>879</v>
      </c>
      <c r="AA35" s="109">
        <f t="shared" si="2"/>
        <v>338</v>
      </c>
      <c r="AB35" s="109">
        <f t="shared" si="3"/>
        <v>7488</v>
      </c>
      <c r="AC35" s="109">
        <f t="shared" si="4"/>
        <v>87935</v>
      </c>
    </row>
    <row r="36" spans="1:29" ht="22.5">
      <c r="A36" s="59" t="s">
        <v>821</v>
      </c>
      <c r="B36" s="46"/>
      <c r="C36" s="46"/>
      <c r="D36" s="46"/>
      <c r="E36" s="46"/>
      <c r="F36" s="46">
        <v>933</v>
      </c>
      <c r="G36" s="46">
        <v>1809</v>
      </c>
      <c r="H36" s="46"/>
      <c r="I36" s="46"/>
      <c r="J36" s="46"/>
      <c r="K36" s="46"/>
      <c r="L36" s="46">
        <v>218</v>
      </c>
      <c r="M36" s="46"/>
      <c r="N36" s="46">
        <v>200</v>
      </c>
      <c r="O36" s="46">
        <v>1067</v>
      </c>
      <c r="P36" s="46"/>
      <c r="Q36" s="46">
        <v>1412</v>
      </c>
      <c r="R36" s="46">
        <v>458</v>
      </c>
      <c r="S36" s="46"/>
      <c r="T36" s="46"/>
      <c r="U36" s="46"/>
      <c r="V36" s="46">
        <v>3010</v>
      </c>
      <c r="W36" s="46"/>
      <c r="Y36" s="109">
        <f t="shared" si="0"/>
        <v>9107</v>
      </c>
      <c r="Z36" s="109">
        <f t="shared" si="1"/>
        <v>1809</v>
      </c>
      <c r="AA36" s="109">
        <f t="shared" si="2"/>
        <v>1133</v>
      </c>
      <c r="AB36" s="109">
        <f t="shared" si="3"/>
        <v>6165</v>
      </c>
      <c r="AC36" s="109">
        <f t="shared" si="4"/>
        <v>0</v>
      </c>
    </row>
    <row r="37" spans="1:29">
      <c r="A37" s="59" t="s">
        <v>89</v>
      </c>
      <c r="B37" s="46"/>
      <c r="C37" s="46"/>
      <c r="D37" s="46"/>
      <c r="E37" s="46"/>
      <c r="F37" s="46">
        <v>378</v>
      </c>
      <c r="G37" s="46">
        <v>989</v>
      </c>
      <c r="H37" s="46"/>
      <c r="I37" s="46"/>
      <c r="J37" s="46"/>
      <c r="K37" s="46"/>
      <c r="L37" s="46"/>
      <c r="M37" s="46"/>
      <c r="N37" s="46">
        <v>428</v>
      </c>
      <c r="O37" s="46">
        <v>1413</v>
      </c>
      <c r="P37" s="46">
        <v>109</v>
      </c>
      <c r="Q37" s="46">
        <v>997</v>
      </c>
      <c r="R37" s="46">
        <v>779</v>
      </c>
      <c r="S37" s="46"/>
      <c r="T37" s="46">
        <v>8495</v>
      </c>
      <c r="U37" s="46"/>
      <c r="V37" s="46">
        <v>1906</v>
      </c>
      <c r="W37" s="46"/>
      <c r="Y37" s="109">
        <f t="shared" si="0"/>
        <v>15494</v>
      </c>
      <c r="Z37" s="109">
        <f t="shared" si="1"/>
        <v>989</v>
      </c>
      <c r="AA37" s="109">
        <f t="shared" si="2"/>
        <v>9410</v>
      </c>
      <c r="AB37" s="109">
        <f t="shared" si="3"/>
        <v>5095</v>
      </c>
      <c r="AC37" s="109">
        <f t="shared" si="4"/>
        <v>0</v>
      </c>
    </row>
    <row r="38" spans="1:29">
      <c r="A38" s="59" t="s">
        <v>98</v>
      </c>
      <c r="B38" s="46"/>
      <c r="C38" s="46"/>
      <c r="D38" s="46"/>
      <c r="E38" s="46"/>
      <c r="F38" s="46">
        <v>376</v>
      </c>
      <c r="G38" s="46">
        <v>1445</v>
      </c>
      <c r="H38" s="46"/>
      <c r="I38" s="46"/>
      <c r="J38" s="46"/>
      <c r="K38" s="46"/>
      <c r="L38" s="46">
        <v>355</v>
      </c>
      <c r="M38" s="46"/>
      <c r="N38" s="46">
        <v>224</v>
      </c>
      <c r="O38" s="46">
        <v>678</v>
      </c>
      <c r="P38" s="46"/>
      <c r="Q38" s="46">
        <v>430</v>
      </c>
      <c r="R38" s="46"/>
      <c r="S38" s="46"/>
      <c r="T38" s="46">
        <v>10040</v>
      </c>
      <c r="U38" s="46"/>
      <c r="V38" s="46">
        <v>2549</v>
      </c>
      <c r="W38" s="46"/>
      <c r="Y38" s="109">
        <f t="shared" si="0"/>
        <v>16097</v>
      </c>
      <c r="Z38" s="109">
        <f t="shared" si="1"/>
        <v>1445</v>
      </c>
      <c r="AA38" s="109">
        <f t="shared" si="2"/>
        <v>10640</v>
      </c>
      <c r="AB38" s="109">
        <f t="shared" si="3"/>
        <v>4012</v>
      </c>
      <c r="AC38" s="109">
        <f t="shared" si="4"/>
        <v>0</v>
      </c>
    </row>
    <row r="39" spans="1:29">
      <c r="A39" s="59" t="s">
        <v>72</v>
      </c>
      <c r="B39" s="46"/>
      <c r="C39" s="46"/>
      <c r="D39" s="46"/>
      <c r="E39" s="46"/>
      <c r="F39" s="46">
        <v>203</v>
      </c>
      <c r="G39" s="46">
        <v>345</v>
      </c>
      <c r="H39" s="46"/>
      <c r="I39" s="46">
        <v>799</v>
      </c>
      <c r="J39" s="46">
        <v>1015</v>
      </c>
      <c r="K39" s="46">
        <v>105674</v>
      </c>
      <c r="L39" s="46"/>
      <c r="M39" s="46"/>
      <c r="N39" s="46"/>
      <c r="O39" s="46"/>
      <c r="P39" s="46"/>
      <c r="Q39" s="46"/>
      <c r="R39" s="46"/>
      <c r="S39" s="46"/>
      <c r="T39" s="46"/>
      <c r="U39" s="46"/>
      <c r="V39" s="46"/>
      <c r="W39" s="46"/>
      <c r="Y39" s="109">
        <f t="shared" si="0"/>
        <v>108036</v>
      </c>
      <c r="Z39" s="109">
        <f t="shared" si="1"/>
        <v>1360</v>
      </c>
      <c r="AA39" s="109">
        <f t="shared" si="2"/>
        <v>203</v>
      </c>
      <c r="AB39" s="109">
        <f t="shared" si="3"/>
        <v>0</v>
      </c>
      <c r="AC39" s="109">
        <f t="shared" si="4"/>
        <v>106473</v>
      </c>
    </row>
    <row r="40" spans="1:29" ht="22.5">
      <c r="A40" s="59" t="s">
        <v>24</v>
      </c>
      <c r="B40" s="46"/>
      <c r="C40" s="46"/>
      <c r="D40" s="46"/>
      <c r="E40" s="46">
        <v>164924</v>
      </c>
      <c r="F40" s="46"/>
      <c r="G40" s="46"/>
      <c r="H40" s="46"/>
      <c r="I40" s="46"/>
      <c r="J40" s="46"/>
      <c r="K40" s="46">
        <v>28324</v>
      </c>
      <c r="L40" s="46"/>
      <c r="M40" s="46"/>
      <c r="N40" s="46"/>
      <c r="O40" s="46"/>
      <c r="P40" s="46"/>
      <c r="Q40" s="46"/>
      <c r="R40" s="46"/>
      <c r="S40" s="46"/>
      <c r="T40" s="46"/>
      <c r="U40" s="46"/>
      <c r="V40" s="46"/>
      <c r="W40" s="46"/>
      <c r="Y40" s="109">
        <f t="shared" si="0"/>
        <v>193248</v>
      </c>
      <c r="Z40" s="109">
        <f t="shared" si="1"/>
        <v>164924</v>
      </c>
      <c r="AA40" s="109">
        <f t="shared" si="2"/>
        <v>0</v>
      </c>
      <c r="AB40" s="109">
        <f t="shared" si="3"/>
        <v>0</v>
      </c>
      <c r="AC40" s="109">
        <f t="shared" si="4"/>
        <v>28324</v>
      </c>
    </row>
    <row r="41" spans="1:29">
      <c r="A41" s="59" t="s">
        <v>76</v>
      </c>
      <c r="B41" s="46"/>
      <c r="C41" s="46"/>
      <c r="D41" s="46"/>
      <c r="E41" s="46"/>
      <c r="F41" s="46">
        <v>399</v>
      </c>
      <c r="G41" s="46">
        <v>1145</v>
      </c>
      <c r="H41" s="46">
        <v>1850</v>
      </c>
      <c r="I41" s="46"/>
      <c r="J41" s="46">
        <v>417</v>
      </c>
      <c r="K41" s="46">
        <v>17829</v>
      </c>
      <c r="L41" s="46"/>
      <c r="M41" s="46"/>
      <c r="N41" s="46"/>
      <c r="O41" s="46"/>
      <c r="P41" s="46"/>
      <c r="Q41" s="46"/>
      <c r="R41" s="46"/>
      <c r="S41" s="46"/>
      <c r="T41" s="46"/>
      <c r="U41" s="46"/>
      <c r="V41" s="46"/>
      <c r="W41" s="46"/>
      <c r="Y41" s="109">
        <f t="shared" si="0"/>
        <v>21640</v>
      </c>
      <c r="Z41" s="109">
        <f t="shared" si="1"/>
        <v>3412</v>
      </c>
      <c r="AA41" s="109">
        <f t="shared" si="2"/>
        <v>399</v>
      </c>
      <c r="AB41" s="109">
        <f t="shared" si="3"/>
        <v>0</v>
      </c>
      <c r="AC41" s="109">
        <f t="shared" si="4"/>
        <v>17829</v>
      </c>
    </row>
    <row r="42" spans="1:29" ht="33.75">
      <c r="A42" s="59" t="s">
        <v>50</v>
      </c>
      <c r="B42" s="46"/>
      <c r="C42" s="46"/>
      <c r="D42" s="46"/>
      <c r="E42" s="46"/>
      <c r="F42" s="46">
        <v>54</v>
      </c>
      <c r="G42" s="46"/>
      <c r="H42" s="46"/>
      <c r="I42" s="46">
        <v>15909</v>
      </c>
      <c r="J42" s="46"/>
      <c r="K42" s="46"/>
      <c r="L42" s="46"/>
      <c r="M42" s="46"/>
      <c r="N42" s="46"/>
      <c r="O42" s="46"/>
      <c r="P42" s="46"/>
      <c r="Q42" s="46"/>
      <c r="R42" s="46"/>
      <c r="S42" s="46"/>
      <c r="T42" s="46"/>
      <c r="U42" s="46"/>
      <c r="V42" s="46"/>
      <c r="W42" s="46"/>
      <c r="Y42" s="109">
        <f t="shared" si="0"/>
        <v>15963</v>
      </c>
      <c r="Z42" s="109">
        <f t="shared" si="1"/>
        <v>0</v>
      </c>
      <c r="AA42" s="109">
        <f t="shared" si="2"/>
        <v>54</v>
      </c>
      <c r="AB42" s="109">
        <f t="shared" si="3"/>
        <v>0</v>
      </c>
      <c r="AC42" s="109">
        <f t="shared" si="4"/>
        <v>15909</v>
      </c>
    </row>
    <row r="43" spans="1:29" ht="22.5">
      <c r="A43" s="59" t="s">
        <v>34</v>
      </c>
      <c r="B43" s="46">
        <v>9651</v>
      </c>
      <c r="C43" s="46"/>
      <c r="D43" s="46"/>
      <c r="E43" s="46"/>
      <c r="F43" s="46">
        <v>38</v>
      </c>
      <c r="G43" s="46"/>
      <c r="H43" s="46"/>
      <c r="I43" s="46"/>
      <c r="J43" s="46"/>
      <c r="K43" s="46"/>
      <c r="L43" s="46"/>
      <c r="M43" s="46"/>
      <c r="N43" s="46"/>
      <c r="O43" s="46"/>
      <c r="P43" s="46"/>
      <c r="Q43" s="46"/>
      <c r="R43" s="46"/>
      <c r="S43" s="46"/>
      <c r="T43" s="46"/>
      <c r="U43" s="46"/>
      <c r="V43" s="46"/>
      <c r="W43" s="46"/>
      <c r="Y43" s="109">
        <f t="shared" si="0"/>
        <v>9689</v>
      </c>
      <c r="Z43" s="109">
        <f t="shared" si="1"/>
        <v>0</v>
      </c>
      <c r="AA43" s="109">
        <f t="shared" si="2"/>
        <v>38</v>
      </c>
      <c r="AB43" s="109">
        <f t="shared" si="3"/>
        <v>0</v>
      </c>
      <c r="AC43" s="109">
        <f t="shared" si="4"/>
        <v>9651</v>
      </c>
    </row>
    <row r="44" spans="1:29">
      <c r="A44" s="59" t="s">
        <v>69</v>
      </c>
      <c r="B44" s="46"/>
      <c r="C44" s="46"/>
      <c r="D44" s="46"/>
      <c r="E44" s="46"/>
      <c r="F44" s="46">
        <v>135</v>
      </c>
      <c r="G44" s="46"/>
      <c r="H44" s="46">
        <v>1008</v>
      </c>
      <c r="I44" s="46"/>
      <c r="J44" s="46"/>
      <c r="K44" s="46">
        <v>3140</v>
      </c>
      <c r="L44" s="46"/>
      <c r="M44" s="46"/>
      <c r="N44" s="46"/>
      <c r="O44" s="46"/>
      <c r="P44" s="46"/>
      <c r="Q44" s="46"/>
      <c r="R44" s="46"/>
      <c r="S44" s="46"/>
      <c r="T44" s="46"/>
      <c r="U44" s="46"/>
      <c r="V44" s="46"/>
      <c r="W44" s="46"/>
      <c r="Y44" s="109">
        <f t="shared" si="0"/>
        <v>4283</v>
      </c>
      <c r="Z44" s="109">
        <f t="shared" si="1"/>
        <v>1008</v>
      </c>
      <c r="AA44" s="109">
        <f t="shared" si="2"/>
        <v>135</v>
      </c>
      <c r="AB44" s="109">
        <f t="shared" si="3"/>
        <v>0</v>
      </c>
      <c r="AC44" s="109">
        <f t="shared" si="4"/>
        <v>3140</v>
      </c>
    </row>
    <row r="45" spans="1:29">
      <c r="A45" s="59" t="s">
        <v>33</v>
      </c>
      <c r="B45" s="46">
        <v>76</v>
      </c>
      <c r="C45" s="46"/>
      <c r="D45" s="46"/>
      <c r="E45" s="46"/>
      <c r="F45" s="46">
        <v>130</v>
      </c>
      <c r="G45" s="46">
        <v>342</v>
      </c>
      <c r="H45" s="46"/>
      <c r="I45" s="46">
        <v>3037</v>
      </c>
      <c r="J45" s="46"/>
      <c r="K45" s="46"/>
      <c r="L45" s="46"/>
      <c r="M45" s="46"/>
      <c r="N45" s="46"/>
      <c r="O45" s="46"/>
      <c r="P45" s="46"/>
      <c r="Q45" s="46"/>
      <c r="R45" s="46"/>
      <c r="S45" s="46"/>
      <c r="T45" s="46"/>
      <c r="U45" s="46"/>
      <c r="V45" s="46"/>
      <c r="W45" s="46"/>
      <c r="Y45" s="109">
        <f t="shared" si="0"/>
        <v>3585</v>
      </c>
      <c r="Z45" s="109">
        <f t="shared" si="1"/>
        <v>342</v>
      </c>
      <c r="AA45" s="109">
        <f t="shared" si="2"/>
        <v>130</v>
      </c>
      <c r="AB45" s="109">
        <f t="shared" si="3"/>
        <v>0</v>
      </c>
      <c r="AC45" s="109">
        <f t="shared" si="4"/>
        <v>3113</v>
      </c>
    </row>
    <row r="46" spans="1:29">
      <c r="A46" s="59" t="s">
        <v>82</v>
      </c>
      <c r="B46" s="46"/>
      <c r="C46" s="46"/>
      <c r="D46" s="46"/>
      <c r="E46" s="46">
        <v>2310</v>
      </c>
      <c r="F46" s="46">
        <v>4725</v>
      </c>
      <c r="G46" s="46"/>
      <c r="H46" s="46">
        <v>1204</v>
      </c>
      <c r="I46" s="46">
        <v>1836</v>
      </c>
      <c r="J46" s="46">
        <v>9302</v>
      </c>
      <c r="K46" s="46">
        <v>139</v>
      </c>
      <c r="L46" s="46"/>
      <c r="M46" s="46"/>
      <c r="N46" s="46">
        <v>21680</v>
      </c>
      <c r="O46" s="46"/>
      <c r="P46" s="46">
        <v>250</v>
      </c>
      <c r="Q46" s="46"/>
      <c r="R46" s="46"/>
      <c r="S46" s="46"/>
      <c r="T46" s="46"/>
      <c r="U46" s="46"/>
      <c r="V46" s="46"/>
      <c r="W46" s="46"/>
      <c r="Y46" s="109">
        <f t="shared" si="0"/>
        <v>41446</v>
      </c>
      <c r="Z46" s="109">
        <f t="shared" si="1"/>
        <v>12816</v>
      </c>
      <c r="AA46" s="109">
        <f t="shared" si="2"/>
        <v>26655</v>
      </c>
      <c r="AB46" s="109">
        <f t="shared" si="3"/>
        <v>0</v>
      </c>
      <c r="AC46" s="109">
        <f t="shared" si="4"/>
        <v>1975</v>
      </c>
    </row>
    <row r="47" spans="1:29">
      <c r="A47" s="59" t="s">
        <v>80</v>
      </c>
      <c r="B47" s="46"/>
      <c r="C47" s="46"/>
      <c r="D47" s="46"/>
      <c r="E47" s="46"/>
      <c r="F47" s="46">
        <v>834</v>
      </c>
      <c r="G47" s="46">
        <v>3669</v>
      </c>
      <c r="H47" s="46">
        <v>13771</v>
      </c>
      <c r="I47" s="46"/>
      <c r="J47" s="46">
        <v>10620</v>
      </c>
      <c r="K47" s="46">
        <v>1652</v>
      </c>
      <c r="L47" s="46"/>
      <c r="M47" s="46"/>
      <c r="N47" s="46">
        <v>346</v>
      </c>
      <c r="O47" s="46"/>
      <c r="P47" s="46"/>
      <c r="Q47" s="46"/>
      <c r="R47" s="46"/>
      <c r="S47" s="46"/>
      <c r="T47" s="46"/>
      <c r="U47" s="46"/>
      <c r="V47" s="46"/>
      <c r="W47" s="46"/>
      <c r="Y47" s="109">
        <f t="shared" si="0"/>
        <v>30892</v>
      </c>
      <c r="Z47" s="109">
        <f t="shared" si="1"/>
        <v>28060</v>
      </c>
      <c r="AA47" s="109">
        <f t="shared" si="2"/>
        <v>1180</v>
      </c>
      <c r="AB47" s="109">
        <f t="shared" si="3"/>
        <v>0</v>
      </c>
      <c r="AC47" s="109">
        <f t="shared" si="4"/>
        <v>1652</v>
      </c>
    </row>
    <row r="48" spans="1:29">
      <c r="A48" s="59" t="s">
        <v>43</v>
      </c>
      <c r="B48" s="46"/>
      <c r="C48" s="46"/>
      <c r="D48" s="46"/>
      <c r="E48" s="46"/>
      <c r="F48" s="46">
        <v>81</v>
      </c>
      <c r="G48" s="46"/>
      <c r="H48" s="46"/>
      <c r="I48" s="46">
        <v>1481</v>
      </c>
      <c r="J48" s="46"/>
      <c r="K48" s="46"/>
      <c r="L48" s="46"/>
      <c r="M48" s="46"/>
      <c r="N48" s="46"/>
      <c r="O48" s="46"/>
      <c r="P48" s="46"/>
      <c r="Q48" s="46"/>
      <c r="R48" s="46"/>
      <c r="S48" s="46"/>
      <c r="T48" s="46"/>
      <c r="U48" s="46"/>
      <c r="V48" s="46"/>
      <c r="W48" s="46"/>
      <c r="Y48" s="109">
        <f t="shared" si="0"/>
        <v>1562</v>
      </c>
      <c r="Z48" s="109">
        <f t="shared" si="1"/>
        <v>0</v>
      </c>
      <c r="AA48" s="109">
        <f t="shared" si="2"/>
        <v>81</v>
      </c>
      <c r="AB48" s="109">
        <f t="shared" si="3"/>
        <v>0</v>
      </c>
      <c r="AC48" s="109">
        <f t="shared" si="4"/>
        <v>1481</v>
      </c>
    </row>
    <row r="49" spans="1:29">
      <c r="A49" s="59" t="s">
        <v>121</v>
      </c>
      <c r="B49" s="46"/>
      <c r="C49" s="46"/>
      <c r="D49" s="46"/>
      <c r="E49" s="46"/>
      <c r="F49" s="46">
        <v>723</v>
      </c>
      <c r="G49" s="46">
        <v>3142</v>
      </c>
      <c r="H49" s="46"/>
      <c r="I49" s="46">
        <v>1310</v>
      </c>
      <c r="J49" s="46"/>
      <c r="K49" s="46">
        <v>159</v>
      </c>
      <c r="L49" s="46"/>
      <c r="M49" s="46"/>
      <c r="N49" s="46">
        <v>20936</v>
      </c>
      <c r="O49" s="46"/>
      <c r="P49" s="46">
        <v>2387</v>
      </c>
      <c r="Q49" s="46"/>
      <c r="R49" s="46"/>
      <c r="S49" s="46"/>
      <c r="T49" s="46"/>
      <c r="U49" s="46"/>
      <c r="V49" s="46"/>
      <c r="W49" s="46"/>
      <c r="Y49" s="109">
        <f t="shared" si="0"/>
        <v>28657</v>
      </c>
      <c r="Z49" s="109">
        <f t="shared" si="1"/>
        <v>3142</v>
      </c>
      <c r="AA49" s="109">
        <f t="shared" si="2"/>
        <v>24046</v>
      </c>
      <c r="AB49" s="109">
        <f t="shared" si="3"/>
        <v>0</v>
      </c>
      <c r="AC49" s="109">
        <f t="shared" si="4"/>
        <v>1469</v>
      </c>
    </row>
    <row r="50" spans="1:29" ht="22.5">
      <c r="A50" s="59" t="s">
        <v>70</v>
      </c>
      <c r="B50" s="46"/>
      <c r="C50" s="46"/>
      <c r="D50" s="46"/>
      <c r="E50" s="46"/>
      <c r="F50" s="46">
        <v>87</v>
      </c>
      <c r="G50" s="46">
        <v>316</v>
      </c>
      <c r="H50" s="46"/>
      <c r="I50" s="46"/>
      <c r="J50" s="46"/>
      <c r="K50" s="46">
        <v>1216</v>
      </c>
      <c r="L50" s="46"/>
      <c r="M50" s="46"/>
      <c r="N50" s="46"/>
      <c r="O50" s="46"/>
      <c r="P50" s="46"/>
      <c r="Q50" s="46"/>
      <c r="R50" s="46"/>
      <c r="S50" s="46"/>
      <c r="T50" s="46"/>
      <c r="U50" s="46"/>
      <c r="V50" s="46"/>
      <c r="W50" s="46"/>
      <c r="Y50" s="109">
        <f t="shared" si="0"/>
        <v>1619</v>
      </c>
      <c r="Z50" s="109">
        <f t="shared" si="1"/>
        <v>316</v>
      </c>
      <c r="AA50" s="109">
        <f t="shared" si="2"/>
        <v>87</v>
      </c>
      <c r="AB50" s="109">
        <f t="shared" si="3"/>
        <v>0</v>
      </c>
      <c r="AC50" s="109">
        <f t="shared" si="4"/>
        <v>1216</v>
      </c>
    </row>
    <row r="51" spans="1:29" ht="45">
      <c r="A51" s="59" t="s">
        <v>53</v>
      </c>
      <c r="B51" s="46"/>
      <c r="C51" s="46"/>
      <c r="D51" s="46"/>
      <c r="E51" s="46"/>
      <c r="F51" s="46">
        <v>123</v>
      </c>
      <c r="G51" s="46">
        <v>443</v>
      </c>
      <c r="H51" s="46"/>
      <c r="I51" s="46">
        <v>943</v>
      </c>
      <c r="J51" s="46"/>
      <c r="K51" s="46">
        <v>91</v>
      </c>
      <c r="L51" s="46"/>
      <c r="M51" s="46"/>
      <c r="N51" s="46"/>
      <c r="O51" s="46"/>
      <c r="P51" s="46"/>
      <c r="Q51" s="46"/>
      <c r="R51" s="46"/>
      <c r="S51" s="46"/>
      <c r="T51" s="46"/>
      <c r="U51" s="46"/>
      <c r="V51" s="46"/>
      <c r="W51" s="46"/>
      <c r="Y51" s="109">
        <f t="shared" si="0"/>
        <v>1600</v>
      </c>
      <c r="Z51" s="109">
        <f t="shared" si="1"/>
        <v>443</v>
      </c>
      <c r="AA51" s="109">
        <f t="shared" si="2"/>
        <v>123</v>
      </c>
      <c r="AB51" s="109">
        <f t="shared" si="3"/>
        <v>0</v>
      </c>
      <c r="AC51" s="109">
        <f t="shared" si="4"/>
        <v>1034</v>
      </c>
    </row>
    <row r="52" spans="1:29">
      <c r="A52" s="59" t="s">
        <v>39</v>
      </c>
      <c r="B52" s="46">
        <v>850</v>
      </c>
      <c r="C52" s="46"/>
      <c r="D52" s="46"/>
      <c r="E52" s="46"/>
      <c r="F52" s="46"/>
      <c r="G52" s="46"/>
      <c r="H52" s="46"/>
      <c r="I52" s="46"/>
      <c r="J52" s="46"/>
      <c r="K52" s="46"/>
      <c r="L52" s="46"/>
      <c r="M52" s="46"/>
      <c r="N52" s="46"/>
      <c r="O52" s="46"/>
      <c r="P52" s="46"/>
      <c r="Q52" s="46"/>
      <c r="R52" s="46"/>
      <c r="S52" s="46"/>
      <c r="T52" s="46"/>
      <c r="U52" s="46"/>
      <c r="V52" s="46"/>
      <c r="W52" s="46"/>
      <c r="Y52" s="109">
        <f t="shared" si="0"/>
        <v>850</v>
      </c>
      <c r="Z52" s="109">
        <f t="shared" si="1"/>
        <v>0</v>
      </c>
      <c r="AA52" s="109">
        <f t="shared" si="2"/>
        <v>0</v>
      </c>
      <c r="AB52" s="109">
        <f t="shared" si="3"/>
        <v>0</v>
      </c>
      <c r="AC52" s="109">
        <f t="shared" si="4"/>
        <v>850</v>
      </c>
    </row>
    <row r="53" spans="1:29">
      <c r="A53" s="59" t="s">
        <v>63</v>
      </c>
      <c r="B53" s="46"/>
      <c r="C53" s="46"/>
      <c r="D53" s="46"/>
      <c r="E53" s="46"/>
      <c r="F53" s="46">
        <v>35</v>
      </c>
      <c r="G53" s="46"/>
      <c r="H53" s="46"/>
      <c r="I53" s="46"/>
      <c r="J53" s="46"/>
      <c r="K53" s="46">
        <v>557</v>
      </c>
      <c r="L53" s="46"/>
      <c r="M53" s="46"/>
      <c r="N53" s="46"/>
      <c r="O53" s="46"/>
      <c r="P53" s="46"/>
      <c r="Q53" s="46"/>
      <c r="R53" s="46"/>
      <c r="S53" s="46"/>
      <c r="T53" s="46"/>
      <c r="U53" s="46"/>
      <c r="V53" s="46"/>
      <c r="W53" s="46"/>
      <c r="Y53" s="109">
        <f t="shared" si="0"/>
        <v>592</v>
      </c>
      <c r="Z53" s="109">
        <f t="shared" si="1"/>
        <v>0</v>
      </c>
      <c r="AA53" s="109">
        <f t="shared" si="2"/>
        <v>35</v>
      </c>
      <c r="AB53" s="109">
        <f t="shared" si="3"/>
        <v>0</v>
      </c>
      <c r="AC53" s="109">
        <f t="shared" si="4"/>
        <v>557</v>
      </c>
    </row>
    <row r="54" spans="1:29" ht="22.5">
      <c r="A54" s="59" t="s">
        <v>66</v>
      </c>
      <c r="B54" s="46"/>
      <c r="C54" s="46"/>
      <c r="D54" s="46"/>
      <c r="E54" s="46"/>
      <c r="F54" s="46">
        <v>216</v>
      </c>
      <c r="G54" s="46">
        <v>609</v>
      </c>
      <c r="H54" s="46"/>
      <c r="I54" s="46"/>
      <c r="J54" s="46">
        <v>658</v>
      </c>
      <c r="K54" s="46">
        <v>467</v>
      </c>
      <c r="L54" s="46"/>
      <c r="M54" s="46"/>
      <c r="N54" s="46"/>
      <c r="O54" s="46"/>
      <c r="P54" s="46"/>
      <c r="Q54" s="46"/>
      <c r="R54" s="46"/>
      <c r="S54" s="46"/>
      <c r="T54" s="46"/>
      <c r="U54" s="46"/>
      <c r="V54" s="46"/>
      <c r="W54" s="46"/>
      <c r="Y54" s="109">
        <f t="shared" si="0"/>
        <v>1950</v>
      </c>
      <c r="Z54" s="109">
        <f t="shared" si="1"/>
        <v>1267</v>
      </c>
      <c r="AA54" s="109">
        <f t="shared" si="2"/>
        <v>216</v>
      </c>
      <c r="AB54" s="109">
        <f t="shared" si="3"/>
        <v>0</v>
      </c>
      <c r="AC54" s="109">
        <f t="shared" si="4"/>
        <v>467</v>
      </c>
    </row>
    <row r="55" spans="1:29" ht="22.5">
      <c r="A55" s="59" t="s">
        <v>49</v>
      </c>
      <c r="B55" s="46"/>
      <c r="C55" s="46"/>
      <c r="D55" s="46"/>
      <c r="E55" s="46"/>
      <c r="F55" s="46">
        <v>119</v>
      </c>
      <c r="G55" s="46"/>
      <c r="H55" s="46"/>
      <c r="I55" s="46"/>
      <c r="J55" s="46">
        <v>730</v>
      </c>
      <c r="K55" s="46">
        <v>396</v>
      </c>
      <c r="L55" s="46"/>
      <c r="M55" s="46"/>
      <c r="N55" s="46"/>
      <c r="O55" s="46"/>
      <c r="P55" s="46"/>
      <c r="Q55" s="46"/>
      <c r="R55" s="46"/>
      <c r="S55" s="46"/>
      <c r="T55" s="46"/>
      <c r="U55" s="46"/>
      <c r="V55" s="46"/>
      <c r="W55" s="46"/>
      <c r="Y55" s="109">
        <f t="shared" si="0"/>
        <v>1245</v>
      </c>
      <c r="Z55" s="109">
        <f t="shared" si="1"/>
        <v>730</v>
      </c>
      <c r="AA55" s="109">
        <f t="shared" si="2"/>
        <v>119</v>
      </c>
      <c r="AB55" s="109">
        <f t="shared" si="3"/>
        <v>0</v>
      </c>
      <c r="AC55" s="109">
        <f t="shared" si="4"/>
        <v>396</v>
      </c>
    </row>
    <row r="56" spans="1:29">
      <c r="A56" s="59" t="s">
        <v>68</v>
      </c>
      <c r="B56" s="46"/>
      <c r="C56" s="46"/>
      <c r="D56" s="46"/>
      <c r="E56" s="46"/>
      <c r="F56" s="46">
        <v>221</v>
      </c>
      <c r="G56" s="46">
        <v>627</v>
      </c>
      <c r="H56" s="46"/>
      <c r="I56" s="46"/>
      <c r="J56" s="46"/>
      <c r="K56" s="46">
        <v>208</v>
      </c>
      <c r="L56" s="46"/>
      <c r="M56" s="46"/>
      <c r="N56" s="46">
        <v>27</v>
      </c>
      <c r="O56" s="46"/>
      <c r="P56" s="46"/>
      <c r="Q56" s="46"/>
      <c r="R56" s="46"/>
      <c r="S56" s="46"/>
      <c r="T56" s="46"/>
      <c r="U56" s="46"/>
      <c r="V56" s="46"/>
      <c r="W56" s="46"/>
      <c r="Y56" s="109">
        <f t="shared" si="0"/>
        <v>1083</v>
      </c>
      <c r="Z56" s="109">
        <f t="shared" si="1"/>
        <v>627</v>
      </c>
      <c r="AA56" s="109">
        <f t="shared" si="2"/>
        <v>248</v>
      </c>
      <c r="AB56" s="109">
        <f t="shared" si="3"/>
        <v>0</v>
      </c>
      <c r="AC56" s="109">
        <f t="shared" si="4"/>
        <v>208</v>
      </c>
    </row>
    <row r="57" spans="1:29">
      <c r="A57" s="59" t="s">
        <v>763</v>
      </c>
      <c r="B57" s="46"/>
      <c r="C57" s="46"/>
      <c r="D57" s="46"/>
      <c r="E57" s="46"/>
      <c r="F57" s="46">
        <v>123</v>
      </c>
      <c r="G57" s="46">
        <v>260</v>
      </c>
      <c r="H57" s="46"/>
      <c r="I57" s="46"/>
      <c r="J57" s="46"/>
      <c r="K57" s="46">
        <v>160</v>
      </c>
      <c r="L57" s="46"/>
      <c r="M57" s="46"/>
      <c r="N57" s="46">
        <v>105</v>
      </c>
      <c r="O57" s="46"/>
      <c r="P57" s="46"/>
      <c r="Q57" s="46"/>
      <c r="R57" s="46"/>
      <c r="S57" s="46"/>
      <c r="T57" s="46"/>
      <c r="U57" s="46"/>
      <c r="V57" s="46"/>
      <c r="W57" s="46"/>
      <c r="Y57" s="109">
        <f t="shared" si="0"/>
        <v>648</v>
      </c>
      <c r="Z57" s="109">
        <f t="shared" si="1"/>
        <v>260</v>
      </c>
      <c r="AA57" s="109">
        <f t="shared" si="2"/>
        <v>228</v>
      </c>
      <c r="AB57" s="109">
        <f t="shared" si="3"/>
        <v>0</v>
      </c>
      <c r="AC57" s="109">
        <f t="shared" si="4"/>
        <v>160</v>
      </c>
    </row>
    <row r="58" spans="1:29">
      <c r="A58" s="59" t="s">
        <v>74</v>
      </c>
      <c r="B58" s="46"/>
      <c r="C58" s="46"/>
      <c r="D58" s="46"/>
      <c r="E58" s="46"/>
      <c r="F58" s="46">
        <v>109</v>
      </c>
      <c r="G58" s="46">
        <v>364</v>
      </c>
      <c r="H58" s="46"/>
      <c r="I58" s="46"/>
      <c r="J58" s="46"/>
      <c r="K58" s="46">
        <v>151</v>
      </c>
      <c r="L58" s="46"/>
      <c r="M58" s="46"/>
      <c r="N58" s="46"/>
      <c r="O58" s="46"/>
      <c r="P58" s="46"/>
      <c r="Q58" s="46"/>
      <c r="R58" s="46"/>
      <c r="S58" s="46"/>
      <c r="T58" s="46"/>
      <c r="U58" s="46"/>
      <c r="V58" s="46"/>
      <c r="W58" s="46"/>
      <c r="Y58" s="109">
        <f t="shared" si="0"/>
        <v>624</v>
      </c>
      <c r="Z58" s="109">
        <f t="shared" si="1"/>
        <v>364</v>
      </c>
      <c r="AA58" s="109">
        <f t="shared" si="2"/>
        <v>109</v>
      </c>
      <c r="AB58" s="109">
        <f t="shared" si="3"/>
        <v>0</v>
      </c>
      <c r="AC58" s="109">
        <f t="shared" si="4"/>
        <v>151</v>
      </c>
    </row>
    <row r="59" spans="1:29" ht="45">
      <c r="A59" s="59" t="s">
        <v>44</v>
      </c>
      <c r="B59" s="46">
        <v>145</v>
      </c>
      <c r="C59" s="46"/>
      <c r="D59" s="46"/>
      <c r="E59" s="46"/>
      <c r="F59" s="46">
        <v>137</v>
      </c>
      <c r="G59" s="46">
        <v>269</v>
      </c>
      <c r="H59" s="46"/>
      <c r="I59" s="46"/>
      <c r="J59" s="46"/>
      <c r="K59" s="46"/>
      <c r="L59" s="46"/>
      <c r="M59" s="46"/>
      <c r="N59" s="46"/>
      <c r="O59" s="46"/>
      <c r="P59" s="46"/>
      <c r="Q59" s="46"/>
      <c r="R59" s="46"/>
      <c r="S59" s="46"/>
      <c r="T59" s="46"/>
      <c r="U59" s="46"/>
      <c r="V59" s="46"/>
      <c r="W59" s="46"/>
      <c r="Y59" s="109">
        <f t="shared" si="0"/>
        <v>551</v>
      </c>
      <c r="Z59" s="109">
        <f t="shared" si="1"/>
        <v>269</v>
      </c>
      <c r="AA59" s="109">
        <f t="shared" si="2"/>
        <v>137</v>
      </c>
      <c r="AB59" s="109">
        <f t="shared" si="3"/>
        <v>0</v>
      </c>
      <c r="AC59" s="109">
        <f t="shared" si="4"/>
        <v>145</v>
      </c>
    </row>
    <row r="60" spans="1:29">
      <c r="A60" s="59" t="s">
        <v>78</v>
      </c>
      <c r="B60" s="46"/>
      <c r="C60" s="46"/>
      <c r="D60" s="46"/>
      <c r="E60" s="46"/>
      <c r="F60" s="46"/>
      <c r="G60" s="46"/>
      <c r="H60" s="46"/>
      <c r="I60" s="46"/>
      <c r="J60" s="46"/>
      <c r="K60" s="46">
        <v>145</v>
      </c>
      <c r="L60" s="46"/>
      <c r="M60" s="46"/>
      <c r="N60" s="46"/>
      <c r="O60" s="46"/>
      <c r="P60" s="46"/>
      <c r="Q60" s="46"/>
      <c r="R60" s="46"/>
      <c r="S60" s="46"/>
      <c r="T60" s="46"/>
      <c r="U60" s="46"/>
      <c r="V60" s="46"/>
      <c r="W60" s="46"/>
      <c r="Y60" s="109">
        <f t="shared" si="0"/>
        <v>145</v>
      </c>
      <c r="Z60" s="109">
        <f t="shared" si="1"/>
        <v>0</v>
      </c>
      <c r="AA60" s="109">
        <f t="shared" si="2"/>
        <v>0</v>
      </c>
      <c r="AB60" s="109">
        <f t="shared" si="3"/>
        <v>0</v>
      </c>
      <c r="AC60" s="109">
        <f t="shared" si="4"/>
        <v>145</v>
      </c>
    </row>
    <row r="61" spans="1:29">
      <c r="A61" s="59" t="s">
        <v>745</v>
      </c>
      <c r="B61" s="46"/>
      <c r="C61" s="46"/>
      <c r="D61" s="46"/>
      <c r="E61" s="46"/>
      <c r="F61" s="46">
        <v>391</v>
      </c>
      <c r="G61" s="46">
        <v>742</v>
      </c>
      <c r="H61" s="46">
        <v>4200</v>
      </c>
      <c r="I61" s="46"/>
      <c r="J61" s="46"/>
      <c r="K61" s="46">
        <v>84</v>
      </c>
      <c r="L61" s="46"/>
      <c r="M61" s="46"/>
      <c r="N61" s="46">
        <v>306</v>
      </c>
      <c r="O61" s="46"/>
      <c r="P61" s="46"/>
      <c r="Q61" s="46"/>
      <c r="R61" s="46"/>
      <c r="S61" s="46"/>
      <c r="T61" s="46"/>
      <c r="U61" s="46"/>
      <c r="V61" s="46"/>
      <c r="W61" s="46"/>
      <c r="Y61" s="109">
        <f t="shared" si="0"/>
        <v>5723</v>
      </c>
      <c r="Z61" s="109">
        <f t="shared" si="1"/>
        <v>4942</v>
      </c>
      <c r="AA61" s="109">
        <f t="shared" si="2"/>
        <v>697</v>
      </c>
      <c r="AB61" s="109">
        <f t="shared" si="3"/>
        <v>0</v>
      </c>
      <c r="AC61" s="109">
        <f t="shared" si="4"/>
        <v>84</v>
      </c>
    </row>
    <row r="62" spans="1:29">
      <c r="A62" s="59" t="s">
        <v>55</v>
      </c>
      <c r="B62" s="46"/>
      <c r="C62" s="46"/>
      <c r="D62" s="46"/>
      <c r="E62" s="46"/>
      <c r="F62" s="46"/>
      <c r="G62" s="46"/>
      <c r="H62" s="46"/>
      <c r="I62" s="46"/>
      <c r="J62" s="46"/>
      <c r="K62" s="46">
        <v>84</v>
      </c>
      <c r="L62" s="46"/>
      <c r="M62" s="46"/>
      <c r="N62" s="46"/>
      <c r="O62" s="46"/>
      <c r="P62" s="46"/>
      <c r="Q62" s="46"/>
      <c r="R62" s="46"/>
      <c r="S62" s="46"/>
      <c r="T62" s="46"/>
      <c r="U62" s="46"/>
      <c r="V62" s="46"/>
      <c r="W62" s="46"/>
      <c r="Y62" s="109">
        <f t="shared" si="0"/>
        <v>84</v>
      </c>
      <c r="Z62" s="109">
        <f t="shared" si="1"/>
        <v>0</v>
      </c>
      <c r="AA62" s="109">
        <f t="shared" si="2"/>
        <v>0</v>
      </c>
      <c r="AB62" s="109">
        <f t="shared" si="3"/>
        <v>0</v>
      </c>
      <c r="AC62" s="109">
        <f t="shared" si="4"/>
        <v>84</v>
      </c>
    </row>
    <row r="63" spans="1:29" ht="22.5">
      <c r="A63" s="59" t="s">
        <v>128</v>
      </c>
      <c r="B63" s="46"/>
      <c r="C63" s="46"/>
      <c r="D63" s="46"/>
      <c r="E63" s="46"/>
      <c r="F63" s="46">
        <v>281</v>
      </c>
      <c r="G63" s="46">
        <v>731</v>
      </c>
      <c r="H63" s="46"/>
      <c r="I63" s="46"/>
      <c r="J63" s="46"/>
      <c r="K63" s="46">
        <v>69</v>
      </c>
      <c r="L63" s="46"/>
      <c r="M63" s="46"/>
      <c r="N63" s="46">
        <v>94</v>
      </c>
      <c r="O63" s="46"/>
      <c r="P63" s="46"/>
      <c r="Q63" s="46"/>
      <c r="R63" s="46"/>
      <c r="S63" s="46"/>
      <c r="T63" s="46"/>
      <c r="U63" s="46"/>
      <c r="V63" s="46"/>
      <c r="W63" s="46"/>
      <c r="Y63" s="109">
        <f t="shared" si="0"/>
        <v>1175</v>
      </c>
      <c r="Z63" s="109">
        <f t="shared" si="1"/>
        <v>731</v>
      </c>
      <c r="AA63" s="109">
        <f t="shared" si="2"/>
        <v>375</v>
      </c>
      <c r="AB63" s="109">
        <f t="shared" si="3"/>
        <v>0</v>
      </c>
      <c r="AC63" s="109">
        <f t="shared" si="4"/>
        <v>69</v>
      </c>
    </row>
    <row r="64" spans="1:29">
      <c r="A64" s="59" t="s">
        <v>751</v>
      </c>
      <c r="B64" s="46"/>
      <c r="C64" s="46"/>
      <c r="D64" s="46"/>
      <c r="E64" s="46"/>
      <c r="F64" s="46">
        <v>235</v>
      </c>
      <c r="G64" s="46"/>
      <c r="H64" s="46"/>
      <c r="I64" s="46"/>
      <c r="J64" s="46"/>
      <c r="K64" s="46">
        <v>66</v>
      </c>
      <c r="L64" s="46"/>
      <c r="M64" s="46"/>
      <c r="N64" s="46"/>
      <c r="O64" s="46"/>
      <c r="P64" s="46"/>
      <c r="Q64" s="46"/>
      <c r="R64" s="46"/>
      <c r="S64" s="46"/>
      <c r="T64" s="46"/>
      <c r="U64" s="46"/>
      <c r="V64" s="46"/>
      <c r="W64" s="46"/>
      <c r="Y64" s="109">
        <f t="shared" si="0"/>
        <v>301</v>
      </c>
      <c r="Z64" s="109">
        <f t="shared" si="1"/>
        <v>0</v>
      </c>
      <c r="AA64" s="109">
        <f t="shared" si="2"/>
        <v>235</v>
      </c>
      <c r="AB64" s="109">
        <f t="shared" si="3"/>
        <v>0</v>
      </c>
      <c r="AC64" s="109">
        <f t="shared" si="4"/>
        <v>66</v>
      </c>
    </row>
    <row r="65" spans="1:29" ht="33.75">
      <c r="A65" s="59" t="s">
        <v>838</v>
      </c>
      <c r="B65" s="46"/>
      <c r="C65" s="46"/>
      <c r="D65" s="46"/>
      <c r="E65" s="46">
        <v>796</v>
      </c>
      <c r="F65" s="46">
        <v>7055</v>
      </c>
      <c r="G65" s="46">
        <v>7408</v>
      </c>
      <c r="H65" s="46"/>
      <c r="I65" s="46"/>
      <c r="J65" s="46"/>
      <c r="K65" s="46">
        <v>60</v>
      </c>
      <c r="L65" s="46"/>
      <c r="M65" s="46">
        <v>278</v>
      </c>
      <c r="N65" s="46">
        <v>600</v>
      </c>
      <c r="O65" s="46"/>
      <c r="P65" s="46">
        <v>154</v>
      </c>
      <c r="Q65" s="46"/>
      <c r="R65" s="46"/>
      <c r="S65" s="46"/>
      <c r="T65" s="46"/>
      <c r="U65" s="46"/>
      <c r="V65" s="46"/>
      <c r="W65" s="46"/>
      <c r="Y65" s="109">
        <f t="shared" si="0"/>
        <v>16351</v>
      </c>
      <c r="Z65" s="109">
        <f t="shared" si="1"/>
        <v>8204</v>
      </c>
      <c r="AA65" s="109">
        <f t="shared" si="2"/>
        <v>8087</v>
      </c>
      <c r="AB65" s="109">
        <f t="shared" si="3"/>
        <v>0</v>
      </c>
      <c r="AC65" s="109">
        <f t="shared" si="4"/>
        <v>60</v>
      </c>
    </row>
    <row r="66" spans="1:29">
      <c r="A66" s="59" t="s">
        <v>758</v>
      </c>
      <c r="B66" s="46"/>
      <c r="C66" s="46"/>
      <c r="D66" s="46"/>
      <c r="E66" s="46"/>
      <c r="F66" s="46">
        <v>529</v>
      </c>
      <c r="G66" s="46">
        <v>690</v>
      </c>
      <c r="H66" s="46">
        <v>1437</v>
      </c>
      <c r="I66" s="46"/>
      <c r="J66" s="46"/>
      <c r="K66" s="46">
        <v>60</v>
      </c>
      <c r="L66" s="46"/>
      <c r="M66" s="46"/>
      <c r="N66" s="46">
        <v>72</v>
      </c>
      <c r="O66" s="46"/>
      <c r="P66" s="46"/>
      <c r="Q66" s="46"/>
      <c r="R66" s="46"/>
      <c r="S66" s="46"/>
      <c r="T66" s="46"/>
      <c r="U66" s="46"/>
      <c r="V66" s="46"/>
      <c r="W66" s="46"/>
      <c r="Y66" s="109">
        <f t="shared" si="0"/>
        <v>2788</v>
      </c>
      <c r="Z66" s="109">
        <f t="shared" si="1"/>
        <v>2127</v>
      </c>
      <c r="AA66" s="109">
        <f t="shared" si="2"/>
        <v>601</v>
      </c>
      <c r="AB66" s="109">
        <f t="shared" si="3"/>
        <v>0</v>
      </c>
      <c r="AC66" s="109">
        <f t="shared" si="4"/>
        <v>60</v>
      </c>
    </row>
    <row r="67" spans="1:29">
      <c r="A67" s="59" t="s">
        <v>805</v>
      </c>
      <c r="B67" s="46"/>
      <c r="C67" s="46"/>
      <c r="D67" s="46"/>
      <c r="E67" s="46">
        <v>734</v>
      </c>
      <c r="F67" s="46">
        <v>3939</v>
      </c>
      <c r="G67" s="46">
        <v>6839</v>
      </c>
      <c r="H67" s="46">
        <v>1943</v>
      </c>
      <c r="I67" s="46"/>
      <c r="J67" s="46">
        <v>2246</v>
      </c>
      <c r="K67" s="46">
        <v>54</v>
      </c>
      <c r="L67" s="46"/>
      <c r="M67" s="46"/>
      <c r="N67" s="46">
        <v>310</v>
      </c>
      <c r="O67" s="46"/>
      <c r="P67" s="46"/>
      <c r="Q67" s="46"/>
      <c r="R67" s="46"/>
      <c r="S67" s="46"/>
      <c r="T67" s="46"/>
      <c r="U67" s="46"/>
      <c r="V67" s="46"/>
      <c r="W67" s="46"/>
      <c r="Y67" s="109">
        <f t="shared" ref="Y67:Y130" si="5">SUM(B67:W67)</f>
        <v>16065</v>
      </c>
      <c r="Z67" s="109">
        <f t="shared" ref="Z67:Z130" si="6">SUM(E67,G67,H67,J67)</f>
        <v>11762</v>
      </c>
      <c r="AA67" s="109">
        <f t="shared" ref="AA67:AA130" si="7">SUM(F67,M67,N67,P67,T67,U67)</f>
        <v>4249</v>
      </c>
      <c r="AB67" s="109">
        <f t="shared" ref="AB67:AB130" si="8">SUM(L67,O67,Q67,R67,S67,V67)</f>
        <v>0</v>
      </c>
      <c r="AC67" s="109">
        <f t="shared" ref="AC67:AC130" si="9">SUM(B67,C67,D67,I67,K67,W67)</f>
        <v>54</v>
      </c>
    </row>
    <row r="68" spans="1:29">
      <c r="A68" s="59" t="s">
        <v>744</v>
      </c>
      <c r="B68" s="46"/>
      <c r="C68" s="46"/>
      <c r="D68" s="46"/>
      <c r="E68" s="46"/>
      <c r="F68" s="46">
        <v>597</v>
      </c>
      <c r="G68" s="46">
        <v>2913</v>
      </c>
      <c r="H68" s="46"/>
      <c r="I68" s="46"/>
      <c r="J68" s="46"/>
      <c r="K68" s="46">
        <v>50</v>
      </c>
      <c r="L68" s="46"/>
      <c r="M68" s="46"/>
      <c r="N68" s="46">
        <v>328</v>
      </c>
      <c r="O68" s="46"/>
      <c r="P68" s="46"/>
      <c r="Q68" s="46"/>
      <c r="R68" s="46"/>
      <c r="S68" s="46"/>
      <c r="T68" s="46"/>
      <c r="U68" s="46"/>
      <c r="V68" s="46"/>
      <c r="W68" s="46"/>
      <c r="Y68" s="109">
        <f t="shared" si="5"/>
        <v>3888</v>
      </c>
      <c r="Z68" s="109">
        <f t="shared" si="6"/>
        <v>2913</v>
      </c>
      <c r="AA68" s="109">
        <f t="shared" si="7"/>
        <v>925</v>
      </c>
      <c r="AB68" s="109">
        <f t="shared" si="8"/>
        <v>0</v>
      </c>
      <c r="AC68" s="109">
        <f t="shared" si="9"/>
        <v>50</v>
      </c>
    </row>
    <row r="69" spans="1:29">
      <c r="A69" s="59" t="s">
        <v>140</v>
      </c>
      <c r="B69" s="46"/>
      <c r="C69" s="46"/>
      <c r="D69" s="46"/>
      <c r="E69" s="46"/>
      <c r="F69" s="46"/>
      <c r="G69" s="46"/>
      <c r="H69" s="46"/>
      <c r="I69" s="46"/>
      <c r="J69" s="46"/>
      <c r="K69" s="46"/>
      <c r="L69" s="46"/>
      <c r="M69" s="46"/>
      <c r="N69" s="46"/>
      <c r="O69" s="46"/>
      <c r="P69" s="46"/>
      <c r="Q69" s="46"/>
      <c r="R69" s="46"/>
      <c r="S69" s="46"/>
      <c r="T69" s="46"/>
      <c r="U69" s="46"/>
      <c r="V69" s="46"/>
      <c r="W69" s="46">
        <v>15</v>
      </c>
      <c r="Y69" s="109">
        <f t="shared" si="5"/>
        <v>15</v>
      </c>
      <c r="Z69" s="109">
        <f t="shared" si="6"/>
        <v>0</v>
      </c>
      <c r="AA69" s="109">
        <f t="shared" si="7"/>
        <v>0</v>
      </c>
      <c r="AB69" s="109">
        <f t="shared" si="8"/>
        <v>0</v>
      </c>
      <c r="AC69" s="109">
        <f t="shared" si="9"/>
        <v>15</v>
      </c>
    </row>
    <row r="70" spans="1:29" ht="45">
      <c r="A70" s="59" t="s">
        <v>115</v>
      </c>
      <c r="B70" s="46"/>
      <c r="C70" s="46"/>
      <c r="D70" s="46"/>
      <c r="E70" s="46"/>
      <c r="F70" s="46">
        <v>141</v>
      </c>
      <c r="G70" s="46">
        <v>420</v>
      </c>
      <c r="H70" s="46"/>
      <c r="I70" s="46"/>
      <c r="J70" s="46"/>
      <c r="K70" s="46"/>
      <c r="L70" s="46"/>
      <c r="M70" s="46">
        <v>14694</v>
      </c>
      <c r="N70" s="46">
        <v>94</v>
      </c>
      <c r="O70" s="46"/>
      <c r="P70" s="46"/>
      <c r="Q70" s="46"/>
      <c r="R70" s="46"/>
      <c r="S70" s="46"/>
      <c r="T70" s="46"/>
      <c r="U70" s="46"/>
      <c r="V70" s="46"/>
      <c r="W70" s="46">
        <v>7</v>
      </c>
      <c r="Y70" s="109">
        <f t="shared" si="5"/>
        <v>15356</v>
      </c>
      <c r="Z70" s="109">
        <f t="shared" si="6"/>
        <v>420</v>
      </c>
      <c r="AA70" s="109">
        <f t="shared" si="7"/>
        <v>14929</v>
      </c>
      <c r="AB70" s="109">
        <f t="shared" si="8"/>
        <v>0</v>
      </c>
      <c r="AC70" s="109">
        <f t="shared" si="9"/>
        <v>7</v>
      </c>
    </row>
    <row r="71" spans="1:29">
      <c r="A71" s="59" t="s">
        <v>829</v>
      </c>
      <c r="B71" s="46"/>
      <c r="C71" s="46"/>
      <c r="D71" s="46"/>
      <c r="E71" s="46"/>
      <c r="F71" s="46"/>
      <c r="G71" s="46"/>
      <c r="H71" s="46"/>
      <c r="I71" s="46"/>
      <c r="J71" s="46"/>
      <c r="K71" s="46"/>
      <c r="L71" s="46"/>
      <c r="M71" s="46"/>
      <c r="N71" s="46"/>
      <c r="O71" s="46"/>
      <c r="P71" s="46"/>
      <c r="Q71" s="46"/>
      <c r="R71" s="46"/>
      <c r="S71" s="46"/>
      <c r="T71" s="46"/>
      <c r="U71" s="46"/>
      <c r="V71" s="46"/>
      <c r="W71" s="46"/>
      <c r="Y71" s="109">
        <f t="shared" si="5"/>
        <v>0</v>
      </c>
      <c r="Z71" s="109">
        <f t="shared" si="6"/>
        <v>0</v>
      </c>
      <c r="AA71" s="109">
        <f t="shared" si="7"/>
        <v>0</v>
      </c>
      <c r="AB71" s="109">
        <f t="shared" si="8"/>
        <v>0</v>
      </c>
      <c r="AC71" s="109">
        <f t="shared" si="9"/>
        <v>0</v>
      </c>
    </row>
    <row r="72" spans="1:29" ht="22.5">
      <c r="A72" s="59" t="s">
        <v>54</v>
      </c>
      <c r="B72" s="46"/>
      <c r="C72" s="46"/>
      <c r="D72" s="46"/>
      <c r="E72" s="46"/>
      <c r="F72" s="46"/>
      <c r="G72" s="46"/>
      <c r="H72" s="46"/>
      <c r="I72" s="46"/>
      <c r="J72" s="46"/>
      <c r="K72" s="46"/>
      <c r="L72" s="46"/>
      <c r="M72" s="46"/>
      <c r="N72" s="46"/>
      <c r="O72" s="46"/>
      <c r="P72" s="46"/>
      <c r="Q72" s="46"/>
      <c r="R72" s="46"/>
      <c r="S72" s="46"/>
      <c r="T72" s="46"/>
      <c r="U72" s="46"/>
      <c r="V72" s="46"/>
      <c r="W72" s="46"/>
      <c r="Y72" s="109">
        <f t="shared" si="5"/>
        <v>0</v>
      </c>
      <c r="Z72" s="109">
        <f t="shared" si="6"/>
        <v>0</v>
      </c>
      <c r="AA72" s="109">
        <f t="shared" si="7"/>
        <v>0</v>
      </c>
      <c r="AB72" s="109">
        <f t="shared" si="8"/>
        <v>0</v>
      </c>
      <c r="AC72" s="109">
        <f t="shared" si="9"/>
        <v>0</v>
      </c>
    </row>
    <row r="73" spans="1:29">
      <c r="A73" s="59" t="s">
        <v>756</v>
      </c>
      <c r="B73" s="46"/>
      <c r="C73" s="46"/>
      <c r="D73" s="46"/>
      <c r="E73" s="46"/>
      <c r="F73" s="46"/>
      <c r="G73" s="46"/>
      <c r="H73" s="46"/>
      <c r="I73" s="46"/>
      <c r="J73" s="46"/>
      <c r="K73" s="46"/>
      <c r="L73" s="46"/>
      <c r="M73" s="46"/>
      <c r="N73" s="46"/>
      <c r="O73" s="46"/>
      <c r="P73" s="46"/>
      <c r="Q73" s="46"/>
      <c r="R73" s="46"/>
      <c r="S73" s="46"/>
      <c r="T73" s="46"/>
      <c r="U73" s="46"/>
      <c r="V73" s="46"/>
      <c r="W73" s="46"/>
      <c r="Y73" s="109">
        <f t="shared" si="5"/>
        <v>0</v>
      </c>
      <c r="Z73" s="109">
        <f t="shared" si="6"/>
        <v>0</v>
      </c>
      <c r="AA73" s="109">
        <f t="shared" si="7"/>
        <v>0</v>
      </c>
      <c r="AB73" s="109">
        <f t="shared" si="8"/>
        <v>0</v>
      </c>
      <c r="AC73" s="109">
        <f t="shared" si="9"/>
        <v>0</v>
      </c>
    </row>
    <row r="74" spans="1:29">
      <c r="A74" s="59" t="s">
        <v>834</v>
      </c>
      <c r="B74" s="46"/>
      <c r="C74" s="46"/>
      <c r="D74" s="46"/>
      <c r="E74" s="46"/>
      <c r="F74" s="46">
        <v>43</v>
      </c>
      <c r="G74" s="46"/>
      <c r="H74" s="46"/>
      <c r="I74" s="46"/>
      <c r="J74" s="46"/>
      <c r="K74" s="46"/>
      <c r="L74" s="46"/>
      <c r="M74" s="46"/>
      <c r="N74" s="46"/>
      <c r="O74" s="46"/>
      <c r="P74" s="46"/>
      <c r="Q74" s="46"/>
      <c r="R74" s="46"/>
      <c r="S74" s="46"/>
      <c r="T74" s="46"/>
      <c r="U74" s="46"/>
      <c r="V74" s="46"/>
      <c r="W74" s="46"/>
      <c r="Y74" s="109">
        <f t="shared" si="5"/>
        <v>43</v>
      </c>
      <c r="Z74" s="109">
        <f t="shared" si="6"/>
        <v>0</v>
      </c>
      <c r="AA74" s="109">
        <f t="shared" si="7"/>
        <v>43</v>
      </c>
      <c r="AB74" s="109">
        <f t="shared" si="8"/>
        <v>0</v>
      </c>
      <c r="AC74" s="109">
        <f t="shared" si="9"/>
        <v>0</v>
      </c>
    </row>
    <row r="75" spans="1:29" ht="22.5">
      <c r="A75" s="59" t="s">
        <v>46</v>
      </c>
      <c r="B75" s="46"/>
      <c r="C75" s="46"/>
      <c r="D75" s="46"/>
      <c r="E75" s="46"/>
      <c r="F75" s="46">
        <v>32</v>
      </c>
      <c r="G75" s="46"/>
      <c r="H75" s="46"/>
      <c r="I75" s="46"/>
      <c r="J75" s="46"/>
      <c r="K75" s="46"/>
      <c r="L75" s="46"/>
      <c r="M75" s="46"/>
      <c r="N75" s="46"/>
      <c r="O75" s="46"/>
      <c r="P75" s="46"/>
      <c r="Q75" s="46"/>
      <c r="R75" s="46"/>
      <c r="S75" s="46"/>
      <c r="T75" s="46"/>
      <c r="U75" s="46"/>
      <c r="V75" s="46"/>
      <c r="W75" s="46"/>
      <c r="Y75" s="109">
        <f t="shared" si="5"/>
        <v>32</v>
      </c>
      <c r="Z75" s="109">
        <f t="shared" si="6"/>
        <v>0</v>
      </c>
      <c r="AA75" s="109">
        <f t="shared" si="7"/>
        <v>32</v>
      </c>
      <c r="AB75" s="109">
        <f t="shared" si="8"/>
        <v>0</v>
      </c>
      <c r="AC75" s="109">
        <f t="shared" si="9"/>
        <v>0</v>
      </c>
    </row>
    <row r="76" spans="1:29" ht="33.75">
      <c r="A76" s="59" t="s">
        <v>853</v>
      </c>
      <c r="B76" s="46"/>
      <c r="C76" s="46"/>
      <c r="D76" s="46"/>
      <c r="E76" s="46"/>
      <c r="F76" s="46">
        <v>113</v>
      </c>
      <c r="G76" s="46"/>
      <c r="H76" s="46"/>
      <c r="I76" s="46"/>
      <c r="J76" s="46"/>
      <c r="K76" s="46"/>
      <c r="L76" s="46"/>
      <c r="M76" s="46"/>
      <c r="N76" s="46">
        <v>88</v>
      </c>
      <c r="O76" s="46"/>
      <c r="P76" s="46"/>
      <c r="Q76" s="46"/>
      <c r="R76" s="46"/>
      <c r="S76" s="46"/>
      <c r="T76" s="46"/>
      <c r="U76" s="46"/>
      <c r="V76" s="46"/>
      <c r="W76" s="46"/>
      <c r="Y76" s="109">
        <f t="shared" si="5"/>
        <v>201</v>
      </c>
      <c r="Z76" s="109">
        <f t="shared" si="6"/>
        <v>0</v>
      </c>
      <c r="AA76" s="109">
        <f t="shared" si="7"/>
        <v>201</v>
      </c>
      <c r="AB76" s="109">
        <f t="shared" si="8"/>
        <v>0</v>
      </c>
      <c r="AC76" s="109">
        <f t="shared" si="9"/>
        <v>0</v>
      </c>
    </row>
    <row r="77" spans="1:29">
      <c r="A77" s="59" t="s">
        <v>713</v>
      </c>
      <c r="B77" s="46"/>
      <c r="C77" s="46"/>
      <c r="D77" s="46"/>
      <c r="E77" s="46"/>
      <c r="F77" s="46"/>
      <c r="G77" s="46"/>
      <c r="H77" s="46"/>
      <c r="I77" s="46"/>
      <c r="J77" s="46"/>
      <c r="K77" s="46"/>
      <c r="L77" s="46"/>
      <c r="M77" s="46"/>
      <c r="N77" s="46"/>
      <c r="O77" s="46"/>
      <c r="P77" s="46"/>
      <c r="Q77" s="46"/>
      <c r="R77" s="46"/>
      <c r="S77" s="46"/>
      <c r="T77" s="46"/>
      <c r="U77" s="46"/>
      <c r="V77" s="46"/>
      <c r="W77" s="46"/>
      <c r="Y77" s="109">
        <f t="shared" si="5"/>
        <v>0</v>
      </c>
      <c r="Z77" s="109">
        <f t="shared" si="6"/>
        <v>0</v>
      </c>
      <c r="AA77" s="109">
        <f t="shared" si="7"/>
        <v>0</v>
      </c>
      <c r="AB77" s="109">
        <f t="shared" si="8"/>
        <v>0</v>
      </c>
      <c r="AC77" s="109">
        <f t="shared" si="9"/>
        <v>0</v>
      </c>
    </row>
    <row r="78" spans="1:29" ht="22.5">
      <c r="A78" s="59" t="s">
        <v>823</v>
      </c>
      <c r="B78" s="46"/>
      <c r="C78" s="46"/>
      <c r="D78" s="46"/>
      <c r="E78" s="46"/>
      <c r="F78" s="46">
        <v>87</v>
      </c>
      <c r="G78" s="46"/>
      <c r="H78" s="46"/>
      <c r="I78" s="46"/>
      <c r="J78" s="46"/>
      <c r="K78" s="46"/>
      <c r="L78" s="46"/>
      <c r="M78" s="46"/>
      <c r="N78" s="46">
        <v>63</v>
      </c>
      <c r="O78" s="46"/>
      <c r="P78" s="46"/>
      <c r="Q78" s="46"/>
      <c r="R78" s="46"/>
      <c r="S78" s="46"/>
      <c r="T78" s="46"/>
      <c r="U78" s="46"/>
      <c r="V78" s="46"/>
      <c r="W78" s="46"/>
      <c r="Y78" s="109">
        <f t="shared" si="5"/>
        <v>150</v>
      </c>
      <c r="Z78" s="109">
        <f t="shared" si="6"/>
        <v>0</v>
      </c>
      <c r="AA78" s="109">
        <f t="shared" si="7"/>
        <v>150</v>
      </c>
      <c r="AB78" s="109">
        <f t="shared" si="8"/>
        <v>0</v>
      </c>
      <c r="AC78" s="109">
        <f t="shared" si="9"/>
        <v>0</v>
      </c>
    </row>
    <row r="79" spans="1:29" ht="22.5">
      <c r="A79" s="59" t="s">
        <v>106</v>
      </c>
      <c r="B79" s="46"/>
      <c r="C79" s="46"/>
      <c r="D79" s="46"/>
      <c r="E79" s="46"/>
      <c r="F79" s="46">
        <v>59</v>
      </c>
      <c r="G79" s="46"/>
      <c r="H79" s="46"/>
      <c r="I79" s="46"/>
      <c r="J79" s="46"/>
      <c r="K79" s="46"/>
      <c r="L79" s="46"/>
      <c r="M79" s="46"/>
      <c r="N79" s="46"/>
      <c r="O79" s="46"/>
      <c r="P79" s="46"/>
      <c r="Q79" s="46"/>
      <c r="R79" s="46"/>
      <c r="S79" s="46"/>
      <c r="T79" s="46"/>
      <c r="U79" s="46"/>
      <c r="V79" s="46"/>
      <c r="W79" s="46"/>
      <c r="Y79" s="109">
        <f t="shared" si="5"/>
        <v>59</v>
      </c>
      <c r="Z79" s="109">
        <f t="shared" si="6"/>
        <v>0</v>
      </c>
      <c r="AA79" s="109">
        <f t="shared" si="7"/>
        <v>59</v>
      </c>
      <c r="AB79" s="109">
        <f t="shared" si="8"/>
        <v>0</v>
      </c>
      <c r="AC79" s="109">
        <f t="shared" si="9"/>
        <v>0</v>
      </c>
    </row>
    <row r="80" spans="1:29">
      <c r="A80" s="59" t="s">
        <v>820</v>
      </c>
      <c r="B80" s="46"/>
      <c r="C80" s="46"/>
      <c r="D80" s="46"/>
      <c r="E80" s="46"/>
      <c r="F80" s="46"/>
      <c r="G80" s="46"/>
      <c r="H80" s="46"/>
      <c r="I80" s="46"/>
      <c r="J80" s="46"/>
      <c r="K80" s="46"/>
      <c r="L80" s="46"/>
      <c r="M80" s="46"/>
      <c r="N80" s="46"/>
      <c r="O80" s="46"/>
      <c r="P80" s="46"/>
      <c r="Q80" s="46"/>
      <c r="R80" s="46"/>
      <c r="S80" s="46"/>
      <c r="T80" s="46"/>
      <c r="U80" s="46"/>
      <c r="V80" s="46"/>
      <c r="W80" s="46"/>
      <c r="Y80" s="109">
        <f t="shared" si="5"/>
        <v>0</v>
      </c>
      <c r="Z80" s="109">
        <f t="shared" si="6"/>
        <v>0</v>
      </c>
      <c r="AA80" s="109">
        <f t="shared" si="7"/>
        <v>0</v>
      </c>
      <c r="AB80" s="109">
        <f t="shared" si="8"/>
        <v>0</v>
      </c>
      <c r="AC80" s="109">
        <f t="shared" si="9"/>
        <v>0</v>
      </c>
    </row>
    <row r="81" spans="1:29">
      <c r="A81" s="59" t="s">
        <v>71</v>
      </c>
      <c r="B81" s="46"/>
      <c r="C81" s="46"/>
      <c r="D81" s="46"/>
      <c r="E81" s="46"/>
      <c r="F81" s="46">
        <v>44</v>
      </c>
      <c r="G81" s="46"/>
      <c r="H81" s="46"/>
      <c r="I81" s="46"/>
      <c r="J81" s="46"/>
      <c r="K81" s="46"/>
      <c r="L81" s="46"/>
      <c r="M81" s="46"/>
      <c r="N81" s="46"/>
      <c r="O81" s="46"/>
      <c r="P81" s="46"/>
      <c r="Q81" s="46"/>
      <c r="R81" s="46"/>
      <c r="S81" s="46"/>
      <c r="T81" s="46"/>
      <c r="U81" s="46"/>
      <c r="V81" s="46"/>
      <c r="W81" s="46"/>
      <c r="Y81" s="109">
        <f t="shared" si="5"/>
        <v>44</v>
      </c>
      <c r="Z81" s="109">
        <f t="shared" si="6"/>
        <v>0</v>
      </c>
      <c r="AA81" s="109">
        <f t="shared" si="7"/>
        <v>44</v>
      </c>
      <c r="AB81" s="109">
        <f t="shared" si="8"/>
        <v>0</v>
      </c>
      <c r="AC81" s="109">
        <f t="shared" si="9"/>
        <v>0</v>
      </c>
    </row>
    <row r="82" spans="1:29" ht="33.75">
      <c r="A82" s="59" t="s">
        <v>784</v>
      </c>
      <c r="B82" s="46"/>
      <c r="C82" s="46"/>
      <c r="D82" s="46"/>
      <c r="E82" s="46"/>
      <c r="F82" s="46"/>
      <c r="G82" s="46"/>
      <c r="H82" s="46"/>
      <c r="I82" s="46"/>
      <c r="J82" s="46"/>
      <c r="K82" s="46"/>
      <c r="L82" s="46"/>
      <c r="M82" s="46"/>
      <c r="N82" s="46"/>
      <c r="O82" s="46"/>
      <c r="P82" s="46"/>
      <c r="Q82" s="46"/>
      <c r="R82" s="46"/>
      <c r="S82" s="46"/>
      <c r="T82" s="46"/>
      <c r="U82" s="46"/>
      <c r="V82" s="46"/>
      <c r="W82" s="46"/>
      <c r="Y82" s="109">
        <f t="shared" si="5"/>
        <v>0</v>
      </c>
      <c r="Z82" s="109">
        <f t="shared" si="6"/>
        <v>0</v>
      </c>
      <c r="AA82" s="109">
        <f t="shared" si="7"/>
        <v>0</v>
      </c>
      <c r="AB82" s="109">
        <f t="shared" si="8"/>
        <v>0</v>
      </c>
      <c r="AC82" s="109">
        <f t="shared" si="9"/>
        <v>0</v>
      </c>
    </row>
    <row r="83" spans="1:29" ht="22.5">
      <c r="A83" s="59" t="s">
        <v>108</v>
      </c>
      <c r="B83" s="46"/>
      <c r="C83" s="46"/>
      <c r="D83" s="46"/>
      <c r="E83" s="46"/>
      <c r="F83" s="46">
        <v>44</v>
      </c>
      <c r="G83" s="46">
        <v>242</v>
      </c>
      <c r="H83" s="46"/>
      <c r="I83" s="46"/>
      <c r="J83" s="46"/>
      <c r="K83" s="46"/>
      <c r="L83" s="46"/>
      <c r="M83" s="46"/>
      <c r="N83" s="46"/>
      <c r="O83" s="46"/>
      <c r="P83" s="46"/>
      <c r="Q83" s="46"/>
      <c r="R83" s="46"/>
      <c r="S83" s="46"/>
      <c r="T83" s="46"/>
      <c r="U83" s="46"/>
      <c r="V83" s="46"/>
      <c r="W83" s="46"/>
      <c r="Y83" s="109">
        <f t="shared" si="5"/>
        <v>286</v>
      </c>
      <c r="Z83" s="109">
        <f t="shared" si="6"/>
        <v>242</v>
      </c>
      <c r="AA83" s="109">
        <f t="shared" si="7"/>
        <v>44</v>
      </c>
      <c r="AB83" s="109">
        <f t="shared" si="8"/>
        <v>0</v>
      </c>
      <c r="AC83" s="109">
        <f t="shared" si="9"/>
        <v>0</v>
      </c>
    </row>
    <row r="84" spans="1:29" ht="22.5">
      <c r="A84" s="59" t="s">
        <v>788</v>
      </c>
      <c r="B84" s="46"/>
      <c r="C84" s="46"/>
      <c r="D84" s="46"/>
      <c r="E84" s="46"/>
      <c r="F84" s="46"/>
      <c r="G84" s="46"/>
      <c r="H84" s="46"/>
      <c r="I84" s="46"/>
      <c r="J84" s="46"/>
      <c r="K84" s="46"/>
      <c r="L84" s="46"/>
      <c r="M84" s="46"/>
      <c r="N84" s="46"/>
      <c r="O84" s="46"/>
      <c r="P84" s="46"/>
      <c r="Q84" s="46"/>
      <c r="R84" s="46"/>
      <c r="S84" s="46"/>
      <c r="T84" s="46"/>
      <c r="U84" s="46"/>
      <c r="V84" s="46"/>
      <c r="W84" s="46"/>
      <c r="Y84" s="109">
        <f t="shared" si="5"/>
        <v>0</v>
      </c>
      <c r="Z84" s="109">
        <f t="shared" si="6"/>
        <v>0</v>
      </c>
      <c r="AA84" s="109">
        <f t="shared" si="7"/>
        <v>0</v>
      </c>
      <c r="AB84" s="109">
        <f t="shared" si="8"/>
        <v>0</v>
      </c>
      <c r="AC84" s="109">
        <f t="shared" si="9"/>
        <v>0</v>
      </c>
    </row>
    <row r="85" spans="1:29">
      <c r="A85" s="59" t="s">
        <v>863</v>
      </c>
      <c r="B85" s="46"/>
      <c r="C85" s="46"/>
      <c r="D85" s="46"/>
      <c r="E85" s="46"/>
      <c r="F85" s="46"/>
      <c r="G85" s="46"/>
      <c r="H85" s="46"/>
      <c r="I85" s="46"/>
      <c r="J85" s="46"/>
      <c r="K85" s="46"/>
      <c r="L85" s="46"/>
      <c r="M85" s="46"/>
      <c r="N85" s="46"/>
      <c r="O85" s="46"/>
      <c r="P85" s="46"/>
      <c r="Q85" s="46"/>
      <c r="R85" s="46"/>
      <c r="S85" s="46"/>
      <c r="T85" s="46"/>
      <c r="U85" s="46"/>
      <c r="V85" s="46"/>
      <c r="W85" s="46"/>
      <c r="Y85" s="109">
        <f t="shared" si="5"/>
        <v>0</v>
      </c>
      <c r="Z85" s="109">
        <f t="shared" si="6"/>
        <v>0</v>
      </c>
      <c r="AA85" s="109">
        <f t="shared" si="7"/>
        <v>0</v>
      </c>
      <c r="AB85" s="109">
        <f t="shared" si="8"/>
        <v>0</v>
      </c>
      <c r="AC85" s="109">
        <f t="shared" si="9"/>
        <v>0</v>
      </c>
    </row>
    <row r="86" spans="1:29" ht="22.5">
      <c r="A86" s="59" t="s">
        <v>804</v>
      </c>
      <c r="B86" s="46"/>
      <c r="C86" s="46"/>
      <c r="D86" s="46"/>
      <c r="E86" s="46"/>
      <c r="F86" s="46"/>
      <c r="G86" s="46"/>
      <c r="H86" s="46"/>
      <c r="I86" s="46"/>
      <c r="J86" s="46"/>
      <c r="K86" s="46"/>
      <c r="L86" s="46"/>
      <c r="M86" s="46"/>
      <c r="N86" s="46"/>
      <c r="O86" s="46"/>
      <c r="P86" s="46"/>
      <c r="Q86" s="46"/>
      <c r="R86" s="46"/>
      <c r="S86" s="46"/>
      <c r="T86" s="46"/>
      <c r="U86" s="46"/>
      <c r="V86" s="46"/>
      <c r="W86" s="46"/>
      <c r="Y86" s="109">
        <f t="shared" si="5"/>
        <v>0</v>
      </c>
      <c r="Z86" s="109">
        <f t="shared" si="6"/>
        <v>0</v>
      </c>
      <c r="AA86" s="109">
        <f t="shared" si="7"/>
        <v>0</v>
      </c>
      <c r="AB86" s="109">
        <f t="shared" si="8"/>
        <v>0</v>
      </c>
      <c r="AC86" s="109">
        <f t="shared" si="9"/>
        <v>0</v>
      </c>
    </row>
    <row r="87" spans="1:29" ht="33.75">
      <c r="A87" s="59" t="s">
        <v>857</v>
      </c>
      <c r="B87" s="46"/>
      <c r="C87" s="46"/>
      <c r="D87" s="46"/>
      <c r="E87" s="46"/>
      <c r="F87" s="46"/>
      <c r="G87" s="46"/>
      <c r="H87" s="46"/>
      <c r="I87" s="46"/>
      <c r="J87" s="46"/>
      <c r="K87" s="46"/>
      <c r="L87" s="46"/>
      <c r="M87" s="46"/>
      <c r="N87" s="46"/>
      <c r="O87" s="46"/>
      <c r="P87" s="46"/>
      <c r="Q87" s="46"/>
      <c r="R87" s="46"/>
      <c r="S87" s="46"/>
      <c r="T87" s="46"/>
      <c r="U87" s="46"/>
      <c r="V87" s="46"/>
      <c r="W87" s="46"/>
      <c r="Y87" s="109">
        <f t="shared" si="5"/>
        <v>0</v>
      </c>
      <c r="Z87" s="109">
        <f t="shared" si="6"/>
        <v>0</v>
      </c>
      <c r="AA87" s="109">
        <f t="shared" si="7"/>
        <v>0</v>
      </c>
      <c r="AB87" s="109">
        <f t="shared" si="8"/>
        <v>0</v>
      </c>
      <c r="AC87" s="109">
        <f t="shared" si="9"/>
        <v>0</v>
      </c>
    </row>
    <row r="88" spans="1:29">
      <c r="A88" s="59" t="s">
        <v>769</v>
      </c>
      <c r="B88" s="46"/>
      <c r="C88" s="46"/>
      <c r="D88" s="46"/>
      <c r="E88" s="46"/>
      <c r="F88" s="46">
        <v>26</v>
      </c>
      <c r="G88" s="46"/>
      <c r="H88" s="46"/>
      <c r="I88" s="46"/>
      <c r="J88" s="46"/>
      <c r="K88" s="46"/>
      <c r="L88" s="46"/>
      <c r="M88" s="46"/>
      <c r="N88" s="46"/>
      <c r="O88" s="46"/>
      <c r="P88" s="46"/>
      <c r="Q88" s="46"/>
      <c r="R88" s="46"/>
      <c r="S88" s="46"/>
      <c r="T88" s="46"/>
      <c r="U88" s="46"/>
      <c r="V88" s="46"/>
      <c r="W88" s="46"/>
      <c r="Y88" s="109">
        <f t="shared" si="5"/>
        <v>26</v>
      </c>
      <c r="Z88" s="109">
        <f t="shared" si="6"/>
        <v>0</v>
      </c>
      <c r="AA88" s="109">
        <f t="shared" si="7"/>
        <v>26</v>
      </c>
      <c r="AB88" s="109">
        <f t="shared" si="8"/>
        <v>0</v>
      </c>
      <c r="AC88" s="109">
        <f t="shared" si="9"/>
        <v>0</v>
      </c>
    </row>
    <row r="89" spans="1:29">
      <c r="A89" s="59" t="s">
        <v>850</v>
      </c>
      <c r="B89" s="46"/>
      <c r="C89" s="46"/>
      <c r="D89" s="46"/>
      <c r="E89" s="46"/>
      <c r="F89" s="46"/>
      <c r="G89" s="46"/>
      <c r="H89" s="46"/>
      <c r="I89" s="46"/>
      <c r="J89" s="46"/>
      <c r="K89" s="46"/>
      <c r="L89" s="46"/>
      <c r="M89" s="46"/>
      <c r="N89" s="46"/>
      <c r="O89" s="46"/>
      <c r="P89" s="46"/>
      <c r="Q89" s="46"/>
      <c r="R89" s="46"/>
      <c r="S89" s="46"/>
      <c r="T89" s="46"/>
      <c r="U89" s="46"/>
      <c r="V89" s="46"/>
      <c r="W89" s="46"/>
      <c r="Y89" s="109">
        <f t="shared" si="5"/>
        <v>0</v>
      </c>
      <c r="Z89" s="109">
        <f t="shared" si="6"/>
        <v>0</v>
      </c>
      <c r="AA89" s="109">
        <f t="shared" si="7"/>
        <v>0</v>
      </c>
      <c r="AB89" s="109">
        <f t="shared" si="8"/>
        <v>0</v>
      </c>
      <c r="AC89" s="109">
        <f t="shared" si="9"/>
        <v>0</v>
      </c>
    </row>
    <row r="90" spans="1:29">
      <c r="A90" s="59" t="s">
        <v>757</v>
      </c>
      <c r="B90" s="46"/>
      <c r="C90" s="46"/>
      <c r="D90" s="46"/>
      <c r="E90" s="46"/>
      <c r="F90" s="46">
        <v>262</v>
      </c>
      <c r="G90" s="46">
        <v>778</v>
      </c>
      <c r="H90" s="46"/>
      <c r="I90" s="46"/>
      <c r="J90" s="46"/>
      <c r="K90" s="46"/>
      <c r="L90" s="46"/>
      <c r="M90" s="46"/>
      <c r="N90" s="46"/>
      <c r="O90" s="46"/>
      <c r="P90" s="46"/>
      <c r="Q90" s="46"/>
      <c r="R90" s="46"/>
      <c r="S90" s="46"/>
      <c r="T90" s="46"/>
      <c r="U90" s="46"/>
      <c r="V90" s="46"/>
      <c r="W90" s="46"/>
      <c r="Y90" s="109">
        <f t="shared" si="5"/>
        <v>1040</v>
      </c>
      <c r="Z90" s="109">
        <f t="shared" si="6"/>
        <v>778</v>
      </c>
      <c r="AA90" s="109">
        <f t="shared" si="7"/>
        <v>262</v>
      </c>
      <c r="AB90" s="109">
        <f t="shared" si="8"/>
        <v>0</v>
      </c>
      <c r="AC90" s="109">
        <f t="shared" si="9"/>
        <v>0</v>
      </c>
    </row>
    <row r="91" spans="1:29" ht="33.75">
      <c r="A91" s="59" t="s">
        <v>836</v>
      </c>
      <c r="B91" s="46"/>
      <c r="C91" s="46"/>
      <c r="D91" s="46"/>
      <c r="E91" s="46"/>
      <c r="F91" s="46">
        <v>59</v>
      </c>
      <c r="G91" s="46"/>
      <c r="H91" s="46"/>
      <c r="I91" s="46"/>
      <c r="J91" s="46"/>
      <c r="K91" s="46"/>
      <c r="L91" s="46"/>
      <c r="M91" s="46"/>
      <c r="N91" s="46">
        <v>36</v>
      </c>
      <c r="O91" s="46"/>
      <c r="P91" s="46"/>
      <c r="Q91" s="46"/>
      <c r="R91" s="46"/>
      <c r="S91" s="46"/>
      <c r="T91" s="46"/>
      <c r="U91" s="46"/>
      <c r="V91" s="46"/>
      <c r="W91" s="46"/>
      <c r="Y91" s="109">
        <f t="shared" si="5"/>
        <v>95</v>
      </c>
      <c r="Z91" s="109">
        <f t="shared" si="6"/>
        <v>0</v>
      </c>
      <c r="AA91" s="109">
        <f t="shared" si="7"/>
        <v>95</v>
      </c>
      <c r="AB91" s="109">
        <f t="shared" si="8"/>
        <v>0</v>
      </c>
      <c r="AC91" s="109">
        <f t="shared" si="9"/>
        <v>0</v>
      </c>
    </row>
    <row r="92" spans="1:29" ht="22.5">
      <c r="A92" s="59" t="s">
        <v>781</v>
      </c>
      <c r="B92" s="46"/>
      <c r="C92" s="46"/>
      <c r="D92" s="46"/>
      <c r="E92" s="46"/>
      <c r="F92" s="46">
        <v>200</v>
      </c>
      <c r="G92" s="46">
        <v>723</v>
      </c>
      <c r="H92" s="46"/>
      <c r="I92" s="46"/>
      <c r="J92" s="46"/>
      <c r="K92" s="46"/>
      <c r="L92" s="46"/>
      <c r="M92" s="46"/>
      <c r="N92" s="46"/>
      <c r="O92" s="46"/>
      <c r="P92" s="46"/>
      <c r="Q92" s="46"/>
      <c r="R92" s="46"/>
      <c r="S92" s="46"/>
      <c r="T92" s="46"/>
      <c r="U92" s="46"/>
      <c r="V92" s="46"/>
      <c r="W92" s="46"/>
      <c r="Y92" s="109">
        <f t="shared" si="5"/>
        <v>923</v>
      </c>
      <c r="Z92" s="109">
        <f t="shared" si="6"/>
        <v>723</v>
      </c>
      <c r="AA92" s="109">
        <f t="shared" si="7"/>
        <v>200</v>
      </c>
      <c r="AB92" s="109">
        <f t="shared" si="8"/>
        <v>0</v>
      </c>
      <c r="AC92" s="109">
        <f t="shared" si="9"/>
        <v>0</v>
      </c>
    </row>
    <row r="93" spans="1:29">
      <c r="A93" s="59" t="s">
        <v>833</v>
      </c>
      <c r="B93" s="46"/>
      <c r="C93" s="46"/>
      <c r="D93" s="46"/>
      <c r="E93" s="46"/>
      <c r="F93" s="46">
        <v>357</v>
      </c>
      <c r="G93" s="46">
        <v>693</v>
      </c>
      <c r="H93" s="46"/>
      <c r="I93" s="46"/>
      <c r="J93" s="46"/>
      <c r="K93" s="46"/>
      <c r="L93" s="46"/>
      <c r="M93" s="46"/>
      <c r="N93" s="46">
        <v>82</v>
      </c>
      <c r="O93" s="46"/>
      <c r="P93" s="46"/>
      <c r="Q93" s="46"/>
      <c r="R93" s="46"/>
      <c r="S93" s="46"/>
      <c r="T93" s="46"/>
      <c r="U93" s="46"/>
      <c r="V93" s="46"/>
      <c r="W93" s="46"/>
      <c r="Y93" s="109">
        <f t="shared" si="5"/>
        <v>1132</v>
      </c>
      <c r="Z93" s="109">
        <f t="shared" si="6"/>
        <v>693</v>
      </c>
      <c r="AA93" s="109">
        <f t="shared" si="7"/>
        <v>439</v>
      </c>
      <c r="AB93" s="109">
        <f t="shared" si="8"/>
        <v>0</v>
      </c>
      <c r="AC93" s="109">
        <f t="shared" si="9"/>
        <v>0</v>
      </c>
    </row>
    <row r="94" spans="1:29">
      <c r="A94" s="59" t="s">
        <v>45</v>
      </c>
      <c r="B94" s="46"/>
      <c r="C94" s="46"/>
      <c r="D94" s="46"/>
      <c r="E94" s="46"/>
      <c r="F94" s="46">
        <v>25</v>
      </c>
      <c r="G94" s="46"/>
      <c r="H94" s="46"/>
      <c r="I94" s="46"/>
      <c r="J94" s="46"/>
      <c r="K94" s="46"/>
      <c r="L94" s="46"/>
      <c r="M94" s="46"/>
      <c r="N94" s="46"/>
      <c r="O94" s="46"/>
      <c r="P94" s="46"/>
      <c r="Q94" s="46"/>
      <c r="R94" s="46"/>
      <c r="S94" s="46"/>
      <c r="T94" s="46"/>
      <c r="U94" s="46"/>
      <c r="V94" s="46"/>
      <c r="W94" s="46"/>
      <c r="Y94" s="109">
        <f t="shared" si="5"/>
        <v>25</v>
      </c>
      <c r="Z94" s="109">
        <f t="shared" si="6"/>
        <v>0</v>
      </c>
      <c r="AA94" s="109">
        <f t="shared" si="7"/>
        <v>25</v>
      </c>
      <c r="AB94" s="109">
        <f t="shared" si="8"/>
        <v>0</v>
      </c>
      <c r="AC94" s="109">
        <f t="shared" si="9"/>
        <v>0</v>
      </c>
    </row>
    <row r="95" spans="1:29">
      <c r="A95" s="59" t="s">
        <v>107</v>
      </c>
      <c r="B95" s="46"/>
      <c r="C95" s="46"/>
      <c r="D95" s="46"/>
      <c r="E95" s="46"/>
      <c r="F95" s="46">
        <v>122</v>
      </c>
      <c r="G95" s="46">
        <v>693</v>
      </c>
      <c r="H95" s="46"/>
      <c r="I95" s="46"/>
      <c r="J95" s="46"/>
      <c r="K95" s="46"/>
      <c r="L95" s="46"/>
      <c r="M95" s="46"/>
      <c r="N95" s="46"/>
      <c r="O95" s="46"/>
      <c r="P95" s="46"/>
      <c r="Q95" s="46"/>
      <c r="R95" s="46"/>
      <c r="S95" s="46"/>
      <c r="T95" s="46"/>
      <c r="U95" s="46"/>
      <c r="V95" s="46"/>
      <c r="W95" s="46"/>
      <c r="Y95" s="109">
        <f t="shared" si="5"/>
        <v>815</v>
      </c>
      <c r="Z95" s="109">
        <f t="shared" si="6"/>
        <v>693</v>
      </c>
      <c r="AA95" s="109">
        <f t="shared" si="7"/>
        <v>122</v>
      </c>
      <c r="AB95" s="109">
        <f t="shared" si="8"/>
        <v>0</v>
      </c>
      <c r="AC95" s="109">
        <f t="shared" si="9"/>
        <v>0</v>
      </c>
    </row>
    <row r="96" spans="1:29">
      <c r="A96" s="59" t="s">
        <v>746</v>
      </c>
      <c r="B96" s="46"/>
      <c r="C96" s="46"/>
      <c r="D96" s="46"/>
      <c r="E96" s="46"/>
      <c r="F96" s="46">
        <v>113</v>
      </c>
      <c r="G96" s="46">
        <v>307</v>
      </c>
      <c r="H96" s="46"/>
      <c r="I96" s="46"/>
      <c r="J96" s="46"/>
      <c r="K96" s="46"/>
      <c r="L96" s="46"/>
      <c r="M96" s="46"/>
      <c r="N96" s="46"/>
      <c r="O96" s="46"/>
      <c r="P96" s="46"/>
      <c r="Q96" s="46"/>
      <c r="R96" s="46"/>
      <c r="S96" s="46"/>
      <c r="T96" s="46"/>
      <c r="U96" s="46"/>
      <c r="V96" s="46"/>
      <c r="W96" s="46"/>
      <c r="Y96" s="109">
        <f t="shared" si="5"/>
        <v>420</v>
      </c>
      <c r="Z96" s="109">
        <f t="shared" si="6"/>
        <v>307</v>
      </c>
      <c r="AA96" s="109">
        <f t="shared" si="7"/>
        <v>113</v>
      </c>
      <c r="AB96" s="109">
        <f t="shared" si="8"/>
        <v>0</v>
      </c>
      <c r="AC96" s="109">
        <f t="shared" si="9"/>
        <v>0</v>
      </c>
    </row>
    <row r="97" spans="1:29">
      <c r="A97" s="59" t="s">
        <v>60</v>
      </c>
      <c r="B97" s="46"/>
      <c r="C97" s="46"/>
      <c r="D97" s="46"/>
      <c r="E97" s="46"/>
      <c r="F97" s="46">
        <v>251</v>
      </c>
      <c r="G97" s="46"/>
      <c r="H97" s="46"/>
      <c r="I97" s="46"/>
      <c r="J97" s="46"/>
      <c r="K97" s="46"/>
      <c r="L97" s="46"/>
      <c r="M97" s="46"/>
      <c r="N97" s="46"/>
      <c r="O97" s="46"/>
      <c r="P97" s="46"/>
      <c r="Q97" s="46"/>
      <c r="R97" s="46"/>
      <c r="S97" s="46"/>
      <c r="T97" s="46"/>
      <c r="U97" s="46"/>
      <c r="V97" s="46"/>
      <c r="W97" s="46"/>
      <c r="Y97" s="109">
        <f t="shared" si="5"/>
        <v>251</v>
      </c>
      <c r="Z97" s="109">
        <f t="shared" si="6"/>
        <v>0</v>
      </c>
      <c r="AA97" s="109">
        <f t="shared" si="7"/>
        <v>251</v>
      </c>
      <c r="AB97" s="109">
        <f t="shared" si="8"/>
        <v>0</v>
      </c>
      <c r="AC97" s="109">
        <f t="shared" si="9"/>
        <v>0</v>
      </c>
    </row>
    <row r="98" spans="1:29">
      <c r="A98" s="59" t="s">
        <v>59</v>
      </c>
      <c r="B98" s="46"/>
      <c r="C98" s="46"/>
      <c r="D98" s="46"/>
      <c r="E98" s="46"/>
      <c r="F98" s="46"/>
      <c r="G98" s="46"/>
      <c r="H98" s="46"/>
      <c r="I98" s="46"/>
      <c r="J98" s="46"/>
      <c r="K98" s="46"/>
      <c r="L98" s="46"/>
      <c r="M98" s="46"/>
      <c r="N98" s="46"/>
      <c r="O98" s="46"/>
      <c r="P98" s="46"/>
      <c r="Q98" s="46"/>
      <c r="R98" s="46"/>
      <c r="S98" s="46"/>
      <c r="T98" s="46"/>
      <c r="U98" s="46"/>
      <c r="V98" s="46"/>
      <c r="W98" s="46"/>
      <c r="Y98" s="109">
        <f t="shared" si="5"/>
        <v>0</v>
      </c>
      <c r="Z98" s="109">
        <f t="shared" si="6"/>
        <v>0</v>
      </c>
      <c r="AA98" s="109">
        <f t="shared" si="7"/>
        <v>0</v>
      </c>
      <c r="AB98" s="109">
        <f t="shared" si="8"/>
        <v>0</v>
      </c>
      <c r="AC98" s="109">
        <f t="shared" si="9"/>
        <v>0</v>
      </c>
    </row>
    <row r="99" spans="1:29" ht="22.5">
      <c r="A99" s="59" t="s">
        <v>783</v>
      </c>
      <c r="B99" s="46"/>
      <c r="C99" s="46"/>
      <c r="D99" s="46"/>
      <c r="E99" s="46"/>
      <c r="F99" s="46"/>
      <c r="G99" s="46"/>
      <c r="H99" s="46"/>
      <c r="I99" s="46"/>
      <c r="J99" s="46"/>
      <c r="K99" s="46"/>
      <c r="L99" s="46"/>
      <c r="M99" s="46"/>
      <c r="N99" s="46"/>
      <c r="O99" s="46"/>
      <c r="P99" s="46"/>
      <c r="Q99" s="46"/>
      <c r="R99" s="46"/>
      <c r="S99" s="46"/>
      <c r="T99" s="46"/>
      <c r="U99" s="46"/>
      <c r="V99" s="46"/>
      <c r="W99" s="46"/>
      <c r="Y99" s="109">
        <f t="shared" si="5"/>
        <v>0</v>
      </c>
      <c r="Z99" s="109">
        <f t="shared" si="6"/>
        <v>0</v>
      </c>
      <c r="AA99" s="109">
        <f t="shared" si="7"/>
        <v>0</v>
      </c>
      <c r="AB99" s="109">
        <f t="shared" si="8"/>
        <v>0</v>
      </c>
      <c r="AC99" s="109">
        <f t="shared" si="9"/>
        <v>0</v>
      </c>
    </row>
    <row r="100" spans="1:29" ht="22.5">
      <c r="A100" s="59" t="s">
        <v>787</v>
      </c>
      <c r="B100" s="46"/>
      <c r="C100" s="46"/>
      <c r="D100" s="46"/>
      <c r="E100" s="46"/>
      <c r="F100" s="46"/>
      <c r="G100" s="46"/>
      <c r="H100" s="46"/>
      <c r="I100" s="46"/>
      <c r="J100" s="46"/>
      <c r="K100" s="46"/>
      <c r="L100" s="46"/>
      <c r="M100" s="46"/>
      <c r="N100" s="46"/>
      <c r="O100" s="46"/>
      <c r="P100" s="46"/>
      <c r="Q100" s="46"/>
      <c r="R100" s="46"/>
      <c r="S100" s="46"/>
      <c r="T100" s="46"/>
      <c r="U100" s="46"/>
      <c r="V100" s="46"/>
      <c r="W100" s="46"/>
      <c r="Y100" s="109">
        <f t="shared" si="5"/>
        <v>0</v>
      </c>
      <c r="Z100" s="109">
        <f t="shared" si="6"/>
        <v>0</v>
      </c>
      <c r="AA100" s="109">
        <f t="shared" si="7"/>
        <v>0</v>
      </c>
      <c r="AB100" s="109">
        <f t="shared" si="8"/>
        <v>0</v>
      </c>
      <c r="AC100" s="109">
        <f t="shared" si="9"/>
        <v>0</v>
      </c>
    </row>
    <row r="101" spans="1:29">
      <c r="A101" s="59" t="s">
        <v>782</v>
      </c>
      <c r="B101" s="46"/>
      <c r="C101" s="46"/>
      <c r="D101" s="46"/>
      <c r="E101" s="46"/>
      <c r="F101" s="46">
        <v>25</v>
      </c>
      <c r="G101" s="46"/>
      <c r="H101" s="46"/>
      <c r="I101" s="46"/>
      <c r="J101" s="46"/>
      <c r="K101" s="46"/>
      <c r="L101" s="46"/>
      <c r="M101" s="46"/>
      <c r="N101" s="46"/>
      <c r="O101" s="46"/>
      <c r="P101" s="46"/>
      <c r="Q101" s="46"/>
      <c r="R101" s="46"/>
      <c r="S101" s="46"/>
      <c r="T101" s="46"/>
      <c r="U101" s="46"/>
      <c r="V101" s="46"/>
      <c r="W101" s="46"/>
      <c r="Y101" s="109">
        <f t="shared" si="5"/>
        <v>25</v>
      </c>
      <c r="Z101" s="109">
        <f t="shared" si="6"/>
        <v>0</v>
      </c>
      <c r="AA101" s="109">
        <f t="shared" si="7"/>
        <v>25</v>
      </c>
      <c r="AB101" s="109">
        <f t="shared" si="8"/>
        <v>0</v>
      </c>
      <c r="AC101" s="109">
        <f t="shared" si="9"/>
        <v>0</v>
      </c>
    </row>
    <row r="102" spans="1:29">
      <c r="A102" s="59" t="s">
        <v>825</v>
      </c>
      <c r="B102" s="46"/>
      <c r="C102" s="46"/>
      <c r="D102" s="46"/>
      <c r="E102" s="46"/>
      <c r="F102" s="46"/>
      <c r="G102" s="46"/>
      <c r="H102" s="46"/>
      <c r="I102" s="46"/>
      <c r="J102" s="46"/>
      <c r="K102" s="46"/>
      <c r="L102" s="46"/>
      <c r="M102" s="46"/>
      <c r="N102" s="46"/>
      <c r="O102" s="46"/>
      <c r="P102" s="46"/>
      <c r="Q102" s="46"/>
      <c r="R102" s="46"/>
      <c r="S102" s="46"/>
      <c r="T102" s="46"/>
      <c r="U102" s="46"/>
      <c r="V102" s="46"/>
      <c r="W102" s="46"/>
      <c r="Y102" s="109">
        <f t="shared" si="5"/>
        <v>0</v>
      </c>
      <c r="Z102" s="109">
        <f t="shared" si="6"/>
        <v>0</v>
      </c>
      <c r="AA102" s="109">
        <f t="shared" si="7"/>
        <v>0</v>
      </c>
      <c r="AB102" s="109">
        <f t="shared" si="8"/>
        <v>0</v>
      </c>
      <c r="AC102" s="109">
        <f t="shared" si="9"/>
        <v>0</v>
      </c>
    </row>
    <row r="103" spans="1:29" ht="45">
      <c r="A103" s="59" t="s">
        <v>862</v>
      </c>
      <c r="B103" s="46"/>
      <c r="C103" s="46"/>
      <c r="D103" s="46"/>
      <c r="E103" s="46"/>
      <c r="F103" s="46"/>
      <c r="G103" s="46"/>
      <c r="H103" s="46"/>
      <c r="I103" s="46"/>
      <c r="J103" s="46"/>
      <c r="K103" s="46"/>
      <c r="L103" s="46"/>
      <c r="M103" s="46"/>
      <c r="N103" s="46"/>
      <c r="O103" s="46"/>
      <c r="P103" s="46"/>
      <c r="Q103" s="46"/>
      <c r="R103" s="46"/>
      <c r="S103" s="46"/>
      <c r="T103" s="46"/>
      <c r="U103" s="46"/>
      <c r="V103" s="46"/>
      <c r="W103" s="46"/>
      <c r="Y103" s="109">
        <f t="shared" si="5"/>
        <v>0</v>
      </c>
      <c r="Z103" s="109">
        <f t="shared" si="6"/>
        <v>0</v>
      </c>
      <c r="AA103" s="109">
        <f t="shared" si="7"/>
        <v>0</v>
      </c>
      <c r="AB103" s="109">
        <f t="shared" si="8"/>
        <v>0</v>
      </c>
      <c r="AC103" s="109">
        <f t="shared" si="9"/>
        <v>0</v>
      </c>
    </row>
    <row r="104" spans="1:29" ht="22.5">
      <c r="A104" s="59" t="s">
        <v>139</v>
      </c>
      <c r="B104" s="46"/>
      <c r="C104" s="46"/>
      <c r="D104" s="46"/>
      <c r="E104" s="46"/>
      <c r="F104" s="46"/>
      <c r="G104" s="46"/>
      <c r="H104" s="46"/>
      <c r="I104" s="46"/>
      <c r="J104" s="46"/>
      <c r="K104" s="46"/>
      <c r="L104" s="46"/>
      <c r="M104" s="46"/>
      <c r="N104" s="46"/>
      <c r="O104" s="46"/>
      <c r="P104" s="46"/>
      <c r="Q104" s="46"/>
      <c r="R104" s="46"/>
      <c r="S104" s="46"/>
      <c r="T104" s="46"/>
      <c r="U104" s="46"/>
      <c r="V104" s="46"/>
      <c r="W104" s="46"/>
      <c r="Y104" s="109">
        <f t="shared" si="5"/>
        <v>0</v>
      </c>
      <c r="Z104" s="109">
        <f t="shared" si="6"/>
        <v>0</v>
      </c>
      <c r="AA104" s="109">
        <f t="shared" si="7"/>
        <v>0</v>
      </c>
      <c r="AB104" s="109">
        <f t="shared" si="8"/>
        <v>0</v>
      </c>
      <c r="AC104" s="109">
        <f t="shared" si="9"/>
        <v>0</v>
      </c>
    </row>
    <row r="105" spans="1:29">
      <c r="A105" s="59" t="s">
        <v>803</v>
      </c>
      <c r="B105" s="46"/>
      <c r="C105" s="46"/>
      <c r="D105" s="46"/>
      <c r="E105" s="46"/>
      <c r="F105" s="46">
        <v>90</v>
      </c>
      <c r="G105" s="46"/>
      <c r="H105" s="46"/>
      <c r="I105" s="46"/>
      <c r="J105" s="46"/>
      <c r="K105" s="46"/>
      <c r="L105" s="46"/>
      <c r="M105" s="46"/>
      <c r="N105" s="46">
        <v>51</v>
      </c>
      <c r="O105" s="46"/>
      <c r="P105" s="46"/>
      <c r="Q105" s="46"/>
      <c r="R105" s="46"/>
      <c r="S105" s="46"/>
      <c r="T105" s="46"/>
      <c r="U105" s="46"/>
      <c r="V105" s="46"/>
      <c r="W105" s="46"/>
      <c r="Y105" s="109">
        <f t="shared" si="5"/>
        <v>141</v>
      </c>
      <c r="Z105" s="109">
        <f t="shared" si="6"/>
        <v>0</v>
      </c>
      <c r="AA105" s="109">
        <f t="shared" si="7"/>
        <v>141</v>
      </c>
      <c r="AB105" s="109">
        <f t="shared" si="8"/>
        <v>0</v>
      </c>
      <c r="AC105" s="109">
        <f t="shared" si="9"/>
        <v>0</v>
      </c>
    </row>
    <row r="106" spans="1:29" ht="22.5">
      <c r="A106" s="59" t="s">
        <v>61</v>
      </c>
      <c r="B106" s="46"/>
      <c r="C106" s="46"/>
      <c r="D106" s="46"/>
      <c r="E106" s="46"/>
      <c r="F106" s="46">
        <v>210</v>
      </c>
      <c r="G106" s="46">
        <v>661</v>
      </c>
      <c r="H106" s="46"/>
      <c r="I106" s="46"/>
      <c r="J106" s="46"/>
      <c r="K106" s="46"/>
      <c r="L106" s="46"/>
      <c r="M106" s="46"/>
      <c r="N106" s="46">
        <v>58</v>
      </c>
      <c r="O106" s="46"/>
      <c r="P106" s="46"/>
      <c r="Q106" s="46"/>
      <c r="R106" s="46"/>
      <c r="S106" s="46"/>
      <c r="T106" s="46"/>
      <c r="U106" s="46"/>
      <c r="V106" s="46"/>
      <c r="W106" s="46"/>
      <c r="Y106" s="109">
        <f t="shared" si="5"/>
        <v>929</v>
      </c>
      <c r="Z106" s="109">
        <f t="shared" si="6"/>
        <v>661</v>
      </c>
      <c r="AA106" s="109">
        <f t="shared" si="7"/>
        <v>268</v>
      </c>
      <c r="AB106" s="109">
        <f t="shared" si="8"/>
        <v>0</v>
      </c>
      <c r="AC106" s="109">
        <f t="shared" si="9"/>
        <v>0</v>
      </c>
    </row>
    <row r="107" spans="1:29" ht="22.5">
      <c r="A107" s="59" t="s">
        <v>38</v>
      </c>
      <c r="B107" s="46"/>
      <c r="C107" s="46"/>
      <c r="D107" s="46"/>
      <c r="E107" s="46"/>
      <c r="F107" s="46">
        <v>16</v>
      </c>
      <c r="G107" s="46"/>
      <c r="H107" s="46"/>
      <c r="I107" s="46"/>
      <c r="J107" s="46"/>
      <c r="K107" s="46"/>
      <c r="L107" s="46"/>
      <c r="M107" s="46"/>
      <c r="N107" s="46"/>
      <c r="O107" s="46"/>
      <c r="P107" s="46"/>
      <c r="Q107" s="46"/>
      <c r="R107" s="46"/>
      <c r="S107" s="46"/>
      <c r="T107" s="46"/>
      <c r="U107" s="46"/>
      <c r="V107" s="46"/>
      <c r="W107" s="46"/>
      <c r="Y107" s="109">
        <f t="shared" si="5"/>
        <v>16</v>
      </c>
      <c r="Z107" s="109">
        <f t="shared" si="6"/>
        <v>0</v>
      </c>
      <c r="AA107" s="109">
        <f t="shared" si="7"/>
        <v>16</v>
      </c>
      <c r="AB107" s="109">
        <f t="shared" si="8"/>
        <v>0</v>
      </c>
      <c r="AC107" s="109">
        <f t="shared" si="9"/>
        <v>0</v>
      </c>
    </row>
    <row r="108" spans="1:29">
      <c r="A108" s="59" t="s">
        <v>748</v>
      </c>
      <c r="B108" s="46"/>
      <c r="C108" s="46"/>
      <c r="D108" s="46"/>
      <c r="E108" s="46"/>
      <c r="F108" s="46"/>
      <c r="G108" s="46"/>
      <c r="H108" s="46"/>
      <c r="I108" s="46"/>
      <c r="J108" s="46"/>
      <c r="K108" s="46"/>
      <c r="L108" s="46"/>
      <c r="M108" s="46"/>
      <c r="N108" s="46"/>
      <c r="O108" s="46"/>
      <c r="P108" s="46"/>
      <c r="Q108" s="46"/>
      <c r="R108" s="46"/>
      <c r="S108" s="46"/>
      <c r="T108" s="46"/>
      <c r="U108" s="46"/>
      <c r="V108" s="46"/>
      <c r="W108" s="46"/>
      <c r="Y108" s="109">
        <f t="shared" si="5"/>
        <v>0</v>
      </c>
      <c r="Z108" s="109">
        <f t="shared" si="6"/>
        <v>0</v>
      </c>
      <c r="AA108" s="109">
        <f t="shared" si="7"/>
        <v>0</v>
      </c>
      <c r="AB108" s="109">
        <f t="shared" si="8"/>
        <v>0</v>
      </c>
      <c r="AC108" s="109">
        <f t="shared" si="9"/>
        <v>0</v>
      </c>
    </row>
    <row r="109" spans="1:29">
      <c r="A109" s="59" t="s">
        <v>48</v>
      </c>
      <c r="B109" s="46"/>
      <c r="C109" s="46"/>
      <c r="D109" s="46"/>
      <c r="E109" s="46"/>
      <c r="F109" s="46">
        <v>27</v>
      </c>
      <c r="G109" s="46"/>
      <c r="H109" s="46"/>
      <c r="I109" s="46"/>
      <c r="J109" s="46"/>
      <c r="K109" s="46"/>
      <c r="L109" s="46"/>
      <c r="M109" s="46"/>
      <c r="N109" s="46"/>
      <c r="O109" s="46"/>
      <c r="P109" s="46"/>
      <c r="Q109" s="46"/>
      <c r="R109" s="46"/>
      <c r="S109" s="46"/>
      <c r="T109" s="46"/>
      <c r="U109" s="46"/>
      <c r="V109" s="46"/>
      <c r="W109" s="46"/>
      <c r="Y109" s="109">
        <f t="shared" si="5"/>
        <v>27</v>
      </c>
      <c r="Z109" s="109">
        <f t="shared" si="6"/>
        <v>0</v>
      </c>
      <c r="AA109" s="109">
        <f t="shared" si="7"/>
        <v>27</v>
      </c>
      <c r="AB109" s="109">
        <f t="shared" si="8"/>
        <v>0</v>
      </c>
      <c r="AC109" s="109">
        <f t="shared" si="9"/>
        <v>0</v>
      </c>
    </row>
    <row r="110" spans="1:29">
      <c r="A110" s="59" t="s">
        <v>749</v>
      </c>
      <c r="B110" s="46"/>
      <c r="C110" s="46"/>
      <c r="D110" s="46"/>
      <c r="E110" s="46"/>
      <c r="F110" s="46"/>
      <c r="G110" s="46"/>
      <c r="H110" s="46"/>
      <c r="I110" s="46"/>
      <c r="J110" s="46"/>
      <c r="K110" s="46"/>
      <c r="L110" s="46"/>
      <c r="M110" s="46"/>
      <c r="N110" s="46"/>
      <c r="O110" s="46"/>
      <c r="P110" s="46"/>
      <c r="Q110" s="46"/>
      <c r="R110" s="46"/>
      <c r="S110" s="46"/>
      <c r="T110" s="46"/>
      <c r="U110" s="46"/>
      <c r="V110" s="46"/>
      <c r="W110" s="46"/>
      <c r="Y110" s="109">
        <f t="shared" si="5"/>
        <v>0</v>
      </c>
      <c r="Z110" s="109">
        <f t="shared" si="6"/>
        <v>0</v>
      </c>
      <c r="AA110" s="109">
        <f t="shared" si="7"/>
        <v>0</v>
      </c>
      <c r="AB110" s="109">
        <f t="shared" si="8"/>
        <v>0</v>
      </c>
      <c r="AC110" s="109">
        <f t="shared" si="9"/>
        <v>0</v>
      </c>
    </row>
    <row r="111" spans="1:29" ht="33.75">
      <c r="A111" s="59" t="s">
        <v>750</v>
      </c>
      <c r="B111" s="46"/>
      <c r="C111" s="46"/>
      <c r="D111" s="46"/>
      <c r="E111" s="46"/>
      <c r="F111" s="46">
        <v>16</v>
      </c>
      <c r="G111" s="46"/>
      <c r="H111" s="46"/>
      <c r="I111" s="46"/>
      <c r="J111" s="46"/>
      <c r="K111" s="46"/>
      <c r="L111" s="46"/>
      <c r="M111" s="46"/>
      <c r="N111" s="46"/>
      <c r="O111" s="46"/>
      <c r="P111" s="46"/>
      <c r="Q111" s="46"/>
      <c r="R111" s="46"/>
      <c r="S111" s="46"/>
      <c r="T111" s="46"/>
      <c r="U111" s="46"/>
      <c r="V111" s="46"/>
      <c r="W111" s="46"/>
      <c r="Y111" s="109">
        <f t="shared" si="5"/>
        <v>16</v>
      </c>
      <c r="Z111" s="109">
        <f t="shared" si="6"/>
        <v>0</v>
      </c>
      <c r="AA111" s="109">
        <f t="shared" si="7"/>
        <v>16</v>
      </c>
      <c r="AB111" s="109">
        <f t="shared" si="8"/>
        <v>0</v>
      </c>
      <c r="AC111" s="109">
        <f t="shared" si="9"/>
        <v>0</v>
      </c>
    </row>
    <row r="112" spans="1:29">
      <c r="A112" s="59" t="s">
        <v>87</v>
      </c>
      <c r="B112" s="46"/>
      <c r="C112" s="46"/>
      <c r="D112" s="46"/>
      <c r="E112" s="46"/>
      <c r="F112" s="46">
        <v>151</v>
      </c>
      <c r="G112" s="46">
        <v>260</v>
      </c>
      <c r="H112" s="46"/>
      <c r="I112" s="46"/>
      <c r="J112" s="46"/>
      <c r="K112" s="46"/>
      <c r="L112" s="46"/>
      <c r="M112" s="46"/>
      <c r="N112" s="46">
        <v>25</v>
      </c>
      <c r="O112" s="46"/>
      <c r="P112" s="46"/>
      <c r="Q112" s="46"/>
      <c r="R112" s="46"/>
      <c r="S112" s="46"/>
      <c r="T112" s="46"/>
      <c r="U112" s="46"/>
      <c r="V112" s="46"/>
      <c r="W112" s="46"/>
      <c r="Y112" s="109">
        <f t="shared" si="5"/>
        <v>436</v>
      </c>
      <c r="Z112" s="109">
        <f t="shared" si="6"/>
        <v>260</v>
      </c>
      <c r="AA112" s="109">
        <f t="shared" si="7"/>
        <v>176</v>
      </c>
      <c r="AB112" s="109">
        <f t="shared" si="8"/>
        <v>0</v>
      </c>
      <c r="AC112" s="109">
        <f t="shared" si="9"/>
        <v>0</v>
      </c>
    </row>
    <row r="113" spans="1:29">
      <c r="A113" s="59" t="s">
        <v>752</v>
      </c>
      <c r="B113" s="46"/>
      <c r="C113" s="46"/>
      <c r="D113" s="46"/>
      <c r="E113" s="46"/>
      <c r="F113" s="46"/>
      <c r="G113" s="46"/>
      <c r="H113" s="46"/>
      <c r="I113" s="46"/>
      <c r="J113" s="46"/>
      <c r="K113" s="46"/>
      <c r="L113" s="46"/>
      <c r="M113" s="46"/>
      <c r="N113" s="46"/>
      <c r="O113" s="46"/>
      <c r="P113" s="46"/>
      <c r="Q113" s="46"/>
      <c r="R113" s="46"/>
      <c r="S113" s="46"/>
      <c r="T113" s="46"/>
      <c r="U113" s="46"/>
      <c r="V113" s="46"/>
      <c r="W113" s="46"/>
      <c r="Y113" s="109">
        <f t="shared" si="5"/>
        <v>0</v>
      </c>
      <c r="Z113" s="109">
        <f t="shared" si="6"/>
        <v>0</v>
      </c>
      <c r="AA113" s="109">
        <f t="shared" si="7"/>
        <v>0</v>
      </c>
      <c r="AB113" s="109">
        <f t="shared" si="8"/>
        <v>0</v>
      </c>
      <c r="AC113" s="109">
        <f t="shared" si="9"/>
        <v>0</v>
      </c>
    </row>
    <row r="114" spans="1:29">
      <c r="A114" s="59" t="s">
        <v>753</v>
      </c>
      <c r="B114" s="46"/>
      <c r="C114" s="46"/>
      <c r="D114" s="46"/>
      <c r="E114" s="46"/>
      <c r="F114" s="46">
        <v>442</v>
      </c>
      <c r="G114" s="46">
        <v>764</v>
      </c>
      <c r="H114" s="46"/>
      <c r="I114" s="46"/>
      <c r="J114" s="46"/>
      <c r="K114" s="46"/>
      <c r="L114" s="46"/>
      <c r="M114" s="46"/>
      <c r="N114" s="46">
        <v>251</v>
      </c>
      <c r="O114" s="46"/>
      <c r="P114" s="46"/>
      <c r="Q114" s="46"/>
      <c r="R114" s="46"/>
      <c r="S114" s="46"/>
      <c r="T114" s="46"/>
      <c r="U114" s="46"/>
      <c r="V114" s="46"/>
      <c r="W114" s="46"/>
      <c r="Y114" s="109">
        <f t="shared" si="5"/>
        <v>1457</v>
      </c>
      <c r="Z114" s="109">
        <f t="shared" si="6"/>
        <v>764</v>
      </c>
      <c r="AA114" s="109">
        <f t="shared" si="7"/>
        <v>693</v>
      </c>
      <c r="AB114" s="109">
        <f t="shared" si="8"/>
        <v>0</v>
      </c>
      <c r="AC114" s="109">
        <f t="shared" si="9"/>
        <v>0</v>
      </c>
    </row>
    <row r="115" spans="1:29">
      <c r="A115" s="59" t="s">
        <v>754</v>
      </c>
      <c r="B115" s="46"/>
      <c r="C115" s="46"/>
      <c r="D115" s="46"/>
      <c r="E115" s="46"/>
      <c r="F115" s="46">
        <v>569</v>
      </c>
      <c r="G115" s="46">
        <v>768</v>
      </c>
      <c r="H115" s="46"/>
      <c r="I115" s="46"/>
      <c r="J115" s="46"/>
      <c r="K115" s="46"/>
      <c r="L115" s="46"/>
      <c r="M115" s="46"/>
      <c r="N115" s="46">
        <v>117</v>
      </c>
      <c r="O115" s="46"/>
      <c r="P115" s="46"/>
      <c r="Q115" s="46"/>
      <c r="R115" s="46"/>
      <c r="S115" s="46"/>
      <c r="T115" s="46"/>
      <c r="U115" s="46"/>
      <c r="V115" s="46"/>
      <c r="W115" s="46"/>
      <c r="Y115" s="109">
        <f t="shared" si="5"/>
        <v>1454</v>
      </c>
      <c r="Z115" s="109">
        <f t="shared" si="6"/>
        <v>768</v>
      </c>
      <c r="AA115" s="109">
        <f t="shared" si="7"/>
        <v>686</v>
      </c>
      <c r="AB115" s="109">
        <f t="shared" si="8"/>
        <v>0</v>
      </c>
      <c r="AC115" s="109">
        <f t="shared" si="9"/>
        <v>0</v>
      </c>
    </row>
    <row r="116" spans="1:29" ht="22.5">
      <c r="A116" s="59" t="s">
        <v>88</v>
      </c>
      <c r="B116" s="46"/>
      <c r="C116" s="46"/>
      <c r="D116" s="46"/>
      <c r="E116" s="46"/>
      <c r="F116" s="46">
        <v>31</v>
      </c>
      <c r="G116" s="46"/>
      <c r="H116" s="46"/>
      <c r="I116" s="46"/>
      <c r="J116" s="46"/>
      <c r="K116" s="46"/>
      <c r="L116" s="46"/>
      <c r="M116" s="46"/>
      <c r="N116" s="46"/>
      <c r="O116" s="46"/>
      <c r="P116" s="46"/>
      <c r="Q116" s="46"/>
      <c r="R116" s="46"/>
      <c r="S116" s="46"/>
      <c r="T116" s="46"/>
      <c r="U116" s="46"/>
      <c r="V116" s="46"/>
      <c r="W116" s="46"/>
      <c r="Y116" s="109">
        <f t="shared" si="5"/>
        <v>31</v>
      </c>
      <c r="Z116" s="109">
        <f t="shared" si="6"/>
        <v>0</v>
      </c>
      <c r="AA116" s="109">
        <f t="shared" si="7"/>
        <v>31</v>
      </c>
      <c r="AB116" s="109">
        <f t="shared" si="8"/>
        <v>0</v>
      </c>
      <c r="AC116" s="109">
        <f t="shared" si="9"/>
        <v>0</v>
      </c>
    </row>
    <row r="117" spans="1:29">
      <c r="A117" s="59" t="s">
        <v>755</v>
      </c>
      <c r="B117" s="46"/>
      <c r="C117" s="46"/>
      <c r="D117" s="46"/>
      <c r="E117" s="46"/>
      <c r="F117" s="46">
        <v>14</v>
      </c>
      <c r="G117" s="46"/>
      <c r="H117" s="46"/>
      <c r="I117" s="46"/>
      <c r="J117" s="46"/>
      <c r="K117" s="46"/>
      <c r="L117" s="46"/>
      <c r="M117" s="46"/>
      <c r="N117" s="46"/>
      <c r="O117" s="46"/>
      <c r="P117" s="46"/>
      <c r="Q117" s="46"/>
      <c r="R117" s="46"/>
      <c r="S117" s="46"/>
      <c r="T117" s="46"/>
      <c r="U117" s="46"/>
      <c r="V117" s="46"/>
      <c r="W117" s="46"/>
      <c r="Y117" s="109">
        <f t="shared" si="5"/>
        <v>14</v>
      </c>
      <c r="Z117" s="109">
        <f t="shared" si="6"/>
        <v>0</v>
      </c>
      <c r="AA117" s="109">
        <f t="shared" si="7"/>
        <v>14</v>
      </c>
      <c r="AB117" s="109">
        <f t="shared" si="8"/>
        <v>0</v>
      </c>
      <c r="AC117" s="109">
        <f t="shared" si="9"/>
        <v>0</v>
      </c>
    </row>
    <row r="118" spans="1:29">
      <c r="A118" s="59" t="s">
        <v>759</v>
      </c>
      <c r="B118" s="46"/>
      <c r="C118" s="46"/>
      <c r="D118" s="46"/>
      <c r="E118" s="46"/>
      <c r="F118" s="46"/>
      <c r="G118" s="46"/>
      <c r="H118" s="46"/>
      <c r="I118" s="46"/>
      <c r="J118" s="46"/>
      <c r="K118" s="46"/>
      <c r="L118" s="46"/>
      <c r="M118" s="46"/>
      <c r="N118" s="46"/>
      <c r="O118" s="46"/>
      <c r="P118" s="46"/>
      <c r="Q118" s="46"/>
      <c r="R118" s="46"/>
      <c r="S118" s="46"/>
      <c r="T118" s="46"/>
      <c r="U118" s="46"/>
      <c r="V118" s="46"/>
      <c r="W118" s="46"/>
      <c r="Y118" s="109">
        <f t="shared" si="5"/>
        <v>0</v>
      </c>
      <c r="Z118" s="109">
        <f t="shared" si="6"/>
        <v>0</v>
      </c>
      <c r="AA118" s="109">
        <f t="shared" si="7"/>
        <v>0</v>
      </c>
      <c r="AB118" s="109">
        <f t="shared" si="8"/>
        <v>0</v>
      </c>
      <c r="AC118" s="109">
        <f t="shared" si="9"/>
        <v>0</v>
      </c>
    </row>
    <row r="119" spans="1:29">
      <c r="A119" s="59" t="s">
        <v>760</v>
      </c>
      <c r="B119" s="46"/>
      <c r="C119" s="46"/>
      <c r="D119" s="46"/>
      <c r="E119" s="46"/>
      <c r="F119" s="46"/>
      <c r="G119" s="46"/>
      <c r="H119" s="46"/>
      <c r="I119" s="46"/>
      <c r="J119" s="46"/>
      <c r="K119" s="46"/>
      <c r="L119" s="46"/>
      <c r="M119" s="46"/>
      <c r="N119" s="46"/>
      <c r="O119" s="46"/>
      <c r="P119" s="46"/>
      <c r="Q119" s="46"/>
      <c r="R119" s="46"/>
      <c r="S119" s="46"/>
      <c r="T119" s="46"/>
      <c r="U119" s="46"/>
      <c r="V119" s="46"/>
      <c r="W119" s="46"/>
      <c r="Y119" s="109">
        <f t="shared" si="5"/>
        <v>0</v>
      </c>
      <c r="Z119" s="109">
        <f t="shared" si="6"/>
        <v>0</v>
      </c>
      <c r="AA119" s="109">
        <f t="shared" si="7"/>
        <v>0</v>
      </c>
      <c r="AB119" s="109">
        <f t="shared" si="8"/>
        <v>0</v>
      </c>
      <c r="AC119" s="109">
        <f t="shared" si="9"/>
        <v>0</v>
      </c>
    </row>
    <row r="120" spans="1:29">
      <c r="A120" s="59" t="s">
        <v>113</v>
      </c>
      <c r="B120" s="46"/>
      <c r="C120" s="46"/>
      <c r="D120" s="46"/>
      <c r="E120" s="46"/>
      <c r="F120" s="46"/>
      <c r="G120" s="46"/>
      <c r="H120" s="46"/>
      <c r="I120" s="46"/>
      <c r="J120" s="46"/>
      <c r="K120" s="46"/>
      <c r="L120" s="46"/>
      <c r="M120" s="46"/>
      <c r="N120" s="46"/>
      <c r="O120" s="46"/>
      <c r="P120" s="46"/>
      <c r="Q120" s="46"/>
      <c r="R120" s="46"/>
      <c r="S120" s="46"/>
      <c r="T120" s="46"/>
      <c r="U120" s="46"/>
      <c r="V120" s="46"/>
      <c r="W120" s="46"/>
      <c r="Y120" s="109">
        <f t="shared" si="5"/>
        <v>0</v>
      </c>
      <c r="Z120" s="109">
        <f t="shared" si="6"/>
        <v>0</v>
      </c>
      <c r="AA120" s="109">
        <f t="shared" si="7"/>
        <v>0</v>
      </c>
      <c r="AB120" s="109">
        <f t="shared" si="8"/>
        <v>0</v>
      </c>
      <c r="AC120" s="109">
        <f t="shared" si="9"/>
        <v>0</v>
      </c>
    </row>
    <row r="121" spans="1:29" ht="45">
      <c r="A121" s="59" t="s">
        <v>761</v>
      </c>
      <c r="B121" s="46"/>
      <c r="C121" s="46"/>
      <c r="D121" s="46"/>
      <c r="E121" s="46"/>
      <c r="F121" s="46"/>
      <c r="G121" s="46"/>
      <c r="H121" s="46"/>
      <c r="I121" s="46"/>
      <c r="J121" s="46"/>
      <c r="K121" s="46"/>
      <c r="L121" s="46"/>
      <c r="M121" s="46"/>
      <c r="N121" s="46"/>
      <c r="O121" s="46"/>
      <c r="P121" s="46"/>
      <c r="Q121" s="46"/>
      <c r="R121" s="46"/>
      <c r="S121" s="46"/>
      <c r="T121" s="46"/>
      <c r="U121" s="46"/>
      <c r="V121" s="46"/>
      <c r="W121" s="46"/>
      <c r="Y121" s="109">
        <f t="shared" si="5"/>
        <v>0</v>
      </c>
      <c r="Z121" s="109">
        <f t="shared" si="6"/>
        <v>0</v>
      </c>
      <c r="AA121" s="109">
        <f t="shared" si="7"/>
        <v>0</v>
      </c>
      <c r="AB121" s="109">
        <f t="shared" si="8"/>
        <v>0</v>
      </c>
      <c r="AC121" s="109">
        <f t="shared" si="9"/>
        <v>0</v>
      </c>
    </row>
    <row r="122" spans="1:29" ht="45">
      <c r="A122" s="59" t="s">
        <v>762</v>
      </c>
      <c r="B122" s="46"/>
      <c r="C122" s="46"/>
      <c r="D122" s="46"/>
      <c r="E122" s="46"/>
      <c r="F122" s="46">
        <v>59</v>
      </c>
      <c r="G122" s="46">
        <v>336</v>
      </c>
      <c r="H122" s="46"/>
      <c r="I122" s="46"/>
      <c r="J122" s="46"/>
      <c r="K122" s="46"/>
      <c r="L122" s="46"/>
      <c r="M122" s="46"/>
      <c r="N122" s="46">
        <v>60</v>
      </c>
      <c r="O122" s="46"/>
      <c r="P122" s="46"/>
      <c r="Q122" s="46"/>
      <c r="R122" s="46"/>
      <c r="S122" s="46"/>
      <c r="T122" s="46"/>
      <c r="U122" s="46"/>
      <c r="V122" s="46"/>
      <c r="W122" s="46"/>
      <c r="Y122" s="109">
        <f t="shared" si="5"/>
        <v>455</v>
      </c>
      <c r="Z122" s="109">
        <f t="shared" si="6"/>
        <v>336</v>
      </c>
      <c r="AA122" s="109">
        <f t="shared" si="7"/>
        <v>119</v>
      </c>
      <c r="AB122" s="109">
        <f t="shared" si="8"/>
        <v>0</v>
      </c>
      <c r="AC122" s="109">
        <f t="shared" si="9"/>
        <v>0</v>
      </c>
    </row>
    <row r="123" spans="1:29">
      <c r="A123" s="59" t="s">
        <v>58</v>
      </c>
      <c r="B123" s="46"/>
      <c r="C123" s="46"/>
      <c r="D123" s="46"/>
      <c r="E123" s="46"/>
      <c r="F123" s="46"/>
      <c r="G123" s="46"/>
      <c r="H123" s="46"/>
      <c r="I123" s="46"/>
      <c r="J123" s="46"/>
      <c r="K123" s="46"/>
      <c r="L123" s="46"/>
      <c r="M123" s="46"/>
      <c r="N123" s="46"/>
      <c r="O123" s="46"/>
      <c r="P123" s="46"/>
      <c r="Q123" s="46"/>
      <c r="R123" s="46"/>
      <c r="S123" s="46"/>
      <c r="T123" s="46"/>
      <c r="U123" s="46"/>
      <c r="V123" s="46"/>
      <c r="W123" s="46"/>
      <c r="Y123" s="109">
        <f t="shared" si="5"/>
        <v>0</v>
      </c>
      <c r="Z123" s="109">
        <f t="shared" si="6"/>
        <v>0</v>
      </c>
      <c r="AA123" s="109">
        <f t="shared" si="7"/>
        <v>0</v>
      </c>
      <c r="AB123" s="109">
        <f t="shared" si="8"/>
        <v>0</v>
      </c>
      <c r="AC123" s="109">
        <f t="shared" si="9"/>
        <v>0</v>
      </c>
    </row>
    <row r="124" spans="1:29" ht="33.75">
      <c r="A124" s="59" t="s">
        <v>764</v>
      </c>
      <c r="B124" s="46"/>
      <c r="C124" s="46"/>
      <c r="D124" s="46"/>
      <c r="E124" s="46"/>
      <c r="F124" s="46"/>
      <c r="G124" s="46"/>
      <c r="H124" s="46"/>
      <c r="I124" s="46"/>
      <c r="J124" s="46"/>
      <c r="K124" s="46"/>
      <c r="L124" s="46"/>
      <c r="M124" s="46"/>
      <c r="N124" s="46"/>
      <c r="O124" s="46"/>
      <c r="P124" s="46"/>
      <c r="Q124" s="46"/>
      <c r="R124" s="46"/>
      <c r="S124" s="46"/>
      <c r="T124" s="46"/>
      <c r="U124" s="46"/>
      <c r="V124" s="46"/>
      <c r="W124" s="46"/>
      <c r="Y124" s="109">
        <f t="shared" si="5"/>
        <v>0</v>
      </c>
      <c r="Z124" s="109">
        <f t="shared" si="6"/>
        <v>0</v>
      </c>
      <c r="AA124" s="109">
        <f t="shared" si="7"/>
        <v>0</v>
      </c>
      <c r="AB124" s="109">
        <f t="shared" si="8"/>
        <v>0</v>
      </c>
      <c r="AC124" s="109">
        <f t="shared" si="9"/>
        <v>0</v>
      </c>
    </row>
    <row r="125" spans="1:29" ht="33.75">
      <c r="A125" s="59" t="s">
        <v>130</v>
      </c>
      <c r="B125" s="46"/>
      <c r="C125" s="46"/>
      <c r="D125" s="46"/>
      <c r="E125" s="46"/>
      <c r="F125" s="46">
        <v>65</v>
      </c>
      <c r="G125" s="46"/>
      <c r="H125" s="46"/>
      <c r="I125" s="46"/>
      <c r="J125" s="46"/>
      <c r="K125" s="46"/>
      <c r="L125" s="46"/>
      <c r="M125" s="46"/>
      <c r="N125" s="46">
        <v>24</v>
      </c>
      <c r="O125" s="46"/>
      <c r="P125" s="46"/>
      <c r="Q125" s="46"/>
      <c r="R125" s="46"/>
      <c r="S125" s="46"/>
      <c r="T125" s="46"/>
      <c r="U125" s="46"/>
      <c r="V125" s="46"/>
      <c r="W125" s="46"/>
      <c r="Y125" s="109">
        <f t="shared" si="5"/>
        <v>89</v>
      </c>
      <c r="Z125" s="109">
        <f t="shared" si="6"/>
        <v>0</v>
      </c>
      <c r="AA125" s="109">
        <f t="shared" si="7"/>
        <v>89</v>
      </c>
      <c r="AB125" s="109">
        <f t="shared" si="8"/>
        <v>0</v>
      </c>
      <c r="AC125" s="109">
        <f t="shared" si="9"/>
        <v>0</v>
      </c>
    </row>
    <row r="126" spans="1:29">
      <c r="A126" s="59" t="s">
        <v>765</v>
      </c>
      <c r="B126" s="46"/>
      <c r="C126" s="46"/>
      <c r="D126" s="46"/>
      <c r="E126" s="46"/>
      <c r="F126" s="46">
        <v>65</v>
      </c>
      <c r="G126" s="46"/>
      <c r="H126" s="46"/>
      <c r="I126" s="46"/>
      <c r="J126" s="46"/>
      <c r="K126" s="46"/>
      <c r="L126" s="46"/>
      <c r="M126" s="46"/>
      <c r="N126" s="46">
        <v>49</v>
      </c>
      <c r="O126" s="46"/>
      <c r="P126" s="46"/>
      <c r="Q126" s="46"/>
      <c r="R126" s="46"/>
      <c r="S126" s="46"/>
      <c r="T126" s="46"/>
      <c r="U126" s="46"/>
      <c r="V126" s="46"/>
      <c r="W126" s="46"/>
      <c r="Y126" s="109">
        <f t="shared" si="5"/>
        <v>114</v>
      </c>
      <c r="Z126" s="109">
        <f t="shared" si="6"/>
        <v>0</v>
      </c>
      <c r="AA126" s="109">
        <f t="shared" si="7"/>
        <v>114</v>
      </c>
      <c r="AB126" s="109">
        <f t="shared" si="8"/>
        <v>0</v>
      </c>
      <c r="AC126" s="109">
        <f t="shared" si="9"/>
        <v>0</v>
      </c>
    </row>
    <row r="127" spans="1:29" ht="22.5">
      <c r="A127" s="59" t="s">
        <v>64</v>
      </c>
      <c r="B127" s="46"/>
      <c r="C127" s="46"/>
      <c r="D127" s="46"/>
      <c r="E127" s="46"/>
      <c r="F127" s="46">
        <v>62</v>
      </c>
      <c r="G127" s="46"/>
      <c r="H127" s="46"/>
      <c r="I127" s="46"/>
      <c r="J127" s="46"/>
      <c r="K127" s="46"/>
      <c r="L127" s="46"/>
      <c r="M127" s="46"/>
      <c r="N127" s="46"/>
      <c r="O127" s="46"/>
      <c r="P127" s="46"/>
      <c r="Q127" s="46"/>
      <c r="R127" s="46"/>
      <c r="S127" s="46"/>
      <c r="T127" s="46"/>
      <c r="U127" s="46"/>
      <c r="V127" s="46"/>
      <c r="W127" s="46"/>
      <c r="Y127" s="109">
        <f t="shared" si="5"/>
        <v>62</v>
      </c>
      <c r="Z127" s="109">
        <f t="shared" si="6"/>
        <v>0</v>
      </c>
      <c r="AA127" s="109">
        <f t="shared" si="7"/>
        <v>62</v>
      </c>
      <c r="AB127" s="109">
        <f t="shared" si="8"/>
        <v>0</v>
      </c>
      <c r="AC127" s="109">
        <f t="shared" si="9"/>
        <v>0</v>
      </c>
    </row>
    <row r="128" spans="1:29">
      <c r="A128" s="59" t="s">
        <v>28</v>
      </c>
      <c r="B128" s="46"/>
      <c r="C128" s="46"/>
      <c r="D128" s="46"/>
      <c r="E128" s="46"/>
      <c r="F128" s="46">
        <v>35</v>
      </c>
      <c r="G128" s="46"/>
      <c r="H128" s="46"/>
      <c r="I128" s="46"/>
      <c r="J128" s="46"/>
      <c r="K128" s="46"/>
      <c r="L128" s="46"/>
      <c r="M128" s="46"/>
      <c r="N128" s="46"/>
      <c r="O128" s="46"/>
      <c r="P128" s="46"/>
      <c r="Q128" s="46"/>
      <c r="R128" s="46"/>
      <c r="S128" s="46"/>
      <c r="T128" s="46"/>
      <c r="U128" s="46"/>
      <c r="V128" s="46"/>
      <c r="W128" s="46"/>
      <c r="Y128" s="109">
        <f t="shared" si="5"/>
        <v>35</v>
      </c>
      <c r="Z128" s="109">
        <f t="shared" si="6"/>
        <v>0</v>
      </c>
      <c r="AA128" s="109">
        <f t="shared" si="7"/>
        <v>35</v>
      </c>
      <c r="AB128" s="109">
        <f t="shared" si="8"/>
        <v>0</v>
      </c>
      <c r="AC128" s="109">
        <f t="shared" si="9"/>
        <v>0</v>
      </c>
    </row>
    <row r="129" spans="1:29" ht="22.5">
      <c r="A129" s="59" t="s">
        <v>65</v>
      </c>
      <c r="B129" s="46"/>
      <c r="C129" s="46"/>
      <c r="D129" s="46"/>
      <c r="E129" s="46"/>
      <c r="F129" s="46"/>
      <c r="G129" s="46"/>
      <c r="H129" s="46"/>
      <c r="I129" s="46"/>
      <c r="J129" s="46"/>
      <c r="K129" s="46"/>
      <c r="L129" s="46"/>
      <c r="M129" s="46"/>
      <c r="N129" s="46"/>
      <c r="O129" s="46"/>
      <c r="P129" s="46"/>
      <c r="Q129" s="46"/>
      <c r="R129" s="46"/>
      <c r="S129" s="46"/>
      <c r="T129" s="46"/>
      <c r="U129" s="46"/>
      <c r="V129" s="46"/>
      <c r="W129" s="46"/>
      <c r="Y129" s="109">
        <f t="shared" si="5"/>
        <v>0</v>
      </c>
      <c r="Z129" s="109">
        <f t="shared" si="6"/>
        <v>0</v>
      </c>
      <c r="AA129" s="109">
        <f t="shared" si="7"/>
        <v>0</v>
      </c>
      <c r="AB129" s="109">
        <f t="shared" si="8"/>
        <v>0</v>
      </c>
      <c r="AC129" s="109">
        <f t="shared" si="9"/>
        <v>0</v>
      </c>
    </row>
    <row r="130" spans="1:29">
      <c r="A130" s="59" t="s">
        <v>131</v>
      </c>
      <c r="B130" s="46"/>
      <c r="C130" s="46"/>
      <c r="D130" s="46"/>
      <c r="E130" s="46"/>
      <c r="F130" s="46"/>
      <c r="G130" s="46"/>
      <c r="H130" s="46"/>
      <c r="I130" s="46"/>
      <c r="J130" s="46"/>
      <c r="K130" s="46"/>
      <c r="L130" s="46"/>
      <c r="M130" s="46"/>
      <c r="N130" s="46"/>
      <c r="O130" s="46"/>
      <c r="P130" s="46"/>
      <c r="Q130" s="46"/>
      <c r="R130" s="46"/>
      <c r="S130" s="46"/>
      <c r="T130" s="46"/>
      <c r="U130" s="46"/>
      <c r="V130" s="46"/>
      <c r="W130" s="46"/>
      <c r="Y130" s="109">
        <f t="shared" si="5"/>
        <v>0</v>
      </c>
      <c r="Z130" s="109">
        <f t="shared" si="6"/>
        <v>0</v>
      </c>
      <c r="AA130" s="109">
        <f t="shared" si="7"/>
        <v>0</v>
      </c>
      <c r="AB130" s="109">
        <f t="shared" si="8"/>
        <v>0</v>
      </c>
      <c r="AC130" s="109">
        <f t="shared" si="9"/>
        <v>0</v>
      </c>
    </row>
    <row r="131" spans="1:29" ht="33.75">
      <c r="A131" s="59" t="s">
        <v>766</v>
      </c>
      <c r="B131" s="46"/>
      <c r="C131" s="46"/>
      <c r="D131" s="46"/>
      <c r="E131" s="46"/>
      <c r="F131" s="46"/>
      <c r="G131" s="46"/>
      <c r="H131" s="46"/>
      <c r="I131" s="46"/>
      <c r="J131" s="46"/>
      <c r="K131" s="46"/>
      <c r="L131" s="46"/>
      <c r="M131" s="46"/>
      <c r="N131" s="46"/>
      <c r="O131" s="46"/>
      <c r="P131" s="46"/>
      <c r="Q131" s="46"/>
      <c r="R131" s="46"/>
      <c r="S131" s="46"/>
      <c r="T131" s="46"/>
      <c r="U131" s="46"/>
      <c r="V131" s="46"/>
      <c r="W131" s="46"/>
      <c r="Y131" s="109">
        <f t="shared" ref="Y131:Y194" si="10">SUM(B131:W131)</f>
        <v>0</v>
      </c>
      <c r="Z131" s="109">
        <f t="shared" ref="Z131:Z194" si="11">SUM(E131,G131,H131,J131)</f>
        <v>0</v>
      </c>
      <c r="AA131" s="109">
        <f t="shared" ref="AA131:AA194" si="12">SUM(F131,M131,N131,P131,T131,U131)</f>
        <v>0</v>
      </c>
      <c r="AB131" s="109">
        <f t="shared" ref="AB131:AB194" si="13">SUM(L131,O131,Q131,R131,S131,V131)</f>
        <v>0</v>
      </c>
      <c r="AC131" s="109">
        <f t="shared" ref="AC131:AC194" si="14">SUM(B131,C131,D131,I131,K131,W131)</f>
        <v>0</v>
      </c>
    </row>
    <row r="132" spans="1:29" ht="22.5">
      <c r="A132" s="59" t="s">
        <v>767</v>
      </c>
      <c r="B132" s="46"/>
      <c r="C132" s="46"/>
      <c r="D132" s="46"/>
      <c r="E132" s="46"/>
      <c r="F132" s="46"/>
      <c r="G132" s="46"/>
      <c r="H132" s="46"/>
      <c r="I132" s="46"/>
      <c r="J132" s="46"/>
      <c r="K132" s="46"/>
      <c r="L132" s="46"/>
      <c r="M132" s="46"/>
      <c r="N132" s="46"/>
      <c r="O132" s="46"/>
      <c r="P132" s="46"/>
      <c r="Q132" s="46"/>
      <c r="R132" s="46"/>
      <c r="S132" s="46"/>
      <c r="T132" s="46"/>
      <c r="U132" s="46"/>
      <c r="V132" s="46"/>
      <c r="W132" s="46"/>
      <c r="Y132" s="109">
        <f t="shared" si="10"/>
        <v>0</v>
      </c>
      <c r="Z132" s="109">
        <f t="shared" si="11"/>
        <v>0</v>
      </c>
      <c r="AA132" s="109">
        <f t="shared" si="12"/>
        <v>0</v>
      </c>
      <c r="AB132" s="109">
        <f t="shared" si="13"/>
        <v>0</v>
      </c>
      <c r="AC132" s="109">
        <f t="shared" si="14"/>
        <v>0</v>
      </c>
    </row>
    <row r="133" spans="1:29" ht="33.75">
      <c r="A133" s="59" t="s">
        <v>122</v>
      </c>
      <c r="B133" s="46"/>
      <c r="C133" s="46"/>
      <c r="D133" s="46"/>
      <c r="E133" s="46"/>
      <c r="F133" s="46"/>
      <c r="G133" s="46"/>
      <c r="H133" s="46"/>
      <c r="I133" s="46"/>
      <c r="J133" s="46"/>
      <c r="K133" s="46"/>
      <c r="L133" s="46"/>
      <c r="M133" s="46"/>
      <c r="N133" s="46">
        <v>38</v>
      </c>
      <c r="O133" s="46"/>
      <c r="P133" s="46"/>
      <c r="Q133" s="46"/>
      <c r="R133" s="46"/>
      <c r="S133" s="46"/>
      <c r="T133" s="46"/>
      <c r="U133" s="46"/>
      <c r="V133" s="46"/>
      <c r="W133" s="46"/>
      <c r="Y133" s="109">
        <f t="shared" si="10"/>
        <v>38</v>
      </c>
      <c r="Z133" s="109">
        <f t="shared" si="11"/>
        <v>0</v>
      </c>
      <c r="AA133" s="109">
        <f t="shared" si="12"/>
        <v>38</v>
      </c>
      <c r="AB133" s="109">
        <f t="shared" si="13"/>
        <v>0</v>
      </c>
      <c r="AC133" s="109">
        <f t="shared" si="14"/>
        <v>0</v>
      </c>
    </row>
    <row r="134" spans="1:29" ht="33.75">
      <c r="A134" s="59" t="s">
        <v>123</v>
      </c>
      <c r="B134" s="46"/>
      <c r="C134" s="46"/>
      <c r="D134" s="46"/>
      <c r="E134" s="46"/>
      <c r="F134" s="46"/>
      <c r="G134" s="46"/>
      <c r="H134" s="46"/>
      <c r="I134" s="46"/>
      <c r="J134" s="46"/>
      <c r="K134" s="46"/>
      <c r="L134" s="46"/>
      <c r="M134" s="46"/>
      <c r="N134" s="46"/>
      <c r="O134" s="46"/>
      <c r="P134" s="46"/>
      <c r="Q134" s="46"/>
      <c r="R134" s="46"/>
      <c r="S134" s="46"/>
      <c r="T134" s="46"/>
      <c r="U134" s="46"/>
      <c r="V134" s="46"/>
      <c r="W134" s="46"/>
      <c r="Y134" s="109">
        <f t="shared" si="10"/>
        <v>0</v>
      </c>
      <c r="Z134" s="109">
        <f t="shared" si="11"/>
        <v>0</v>
      </c>
      <c r="AA134" s="109">
        <f t="shared" si="12"/>
        <v>0</v>
      </c>
      <c r="AB134" s="109">
        <f t="shared" si="13"/>
        <v>0</v>
      </c>
      <c r="AC134" s="109">
        <f t="shared" si="14"/>
        <v>0</v>
      </c>
    </row>
    <row r="135" spans="1:29">
      <c r="A135" s="59" t="s">
        <v>770</v>
      </c>
      <c r="B135" s="46"/>
      <c r="C135" s="46"/>
      <c r="D135" s="46"/>
      <c r="E135" s="46"/>
      <c r="F135" s="46">
        <v>54</v>
      </c>
      <c r="G135" s="46"/>
      <c r="H135" s="46"/>
      <c r="I135" s="46"/>
      <c r="J135" s="46"/>
      <c r="K135" s="46"/>
      <c r="L135" s="46"/>
      <c r="M135" s="46"/>
      <c r="N135" s="46">
        <v>24</v>
      </c>
      <c r="O135" s="46"/>
      <c r="P135" s="46"/>
      <c r="Q135" s="46"/>
      <c r="R135" s="46"/>
      <c r="S135" s="46"/>
      <c r="T135" s="46"/>
      <c r="U135" s="46"/>
      <c r="V135" s="46"/>
      <c r="W135" s="46"/>
      <c r="Y135" s="109">
        <f t="shared" si="10"/>
        <v>78</v>
      </c>
      <c r="Z135" s="109">
        <f t="shared" si="11"/>
        <v>0</v>
      </c>
      <c r="AA135" s="109">
        <f t="shared" si="12"/>
        <v>78</v>
      </c>
      <c r="AB135" s="109">
        <f t="shared" si="13"/>
        <v>0</v>
      </c>
      <c r="AC135" s="109">
        <f t="shared" si="14"/>
        <v>0</v>
      </c>
    </row>
    <row r="136" spans="1:29">
      <c r="A136" s="59" t="s">
        <v>29</v>
      </c>
      <c r="B136" s="46"/>
      <c r="C136" s="46"/>
      <c r="D136" s="46"/>
      <c r="E136" s="46"/>
      <c r="F136" s="46">
        <v>856</v>
      </c>
      <c r="G136" s="46">
        <v>4391</v>
      </c>
      <c r="H136" s="46"/>
      <c r="I136" s="46"/>
      <c r="J136" s="46"/>
      <c r="K136" s="46"/>
      <c r="L136" s="46"/>
      <c r="M136" s="46"/>
      <c r="N136" s="46"/>
      <c r="O136" s="46"/>
      <c r="P136" s="46"/>
      <c r="Q136" s="46"/>
      <c r="R136" s="46"/>
      <c r="S136" s="46"/>
      <c r="T136" s="46"/>
      <c r="U136" s="46"/>
      <c r="V136" s="46"/>
      <c r="W136" s="46"/>
      <c r="Y136" s="109">
        <f t="shared" si="10"/>
        <v>5247</v>
      </c>
      <c r="Z136" s="109">
        <f t="shared" si="11"/>
        <v>4391</v>
      </c>
      <c r="AA136" s="109">
        <f t="shared" si="12"/>
        <v>856</v>
      </c>
      <c r="AB136" s="109">
        <f t="shared" si="13"/>
        <v>0</v>
      </c>
      <c r="AC136" s="109">
        <f t="shared" si="14"/>
        <v>0</v>
      </c>
    </row>
    <row r="137" spans="1:29">
      <c r="A137" s="59" t="s">
        <v>52</v>
      </c>
      <c r="B137" s="46"/>
      <c r="C137" s="46"/>
      <c r="D137" s="46"/>
      <c r="E137" s="46"/>
      <c r="F137" s="46">
        <v>70</v>
      </c>
      <c r="G137" s="46">
        <v>411</v>
      </c>
      <c r="H137" s="46">
        <v>1927</v>
      </c>
      <c r="I137" s="46"/>
      <c r="J137" s="46"/>
      <c r="K137" s="46"/>
      <c r="L137" s="46"/>
      <c r="M137" s="46"/>
      <c r="N137" s="46"/>
      <c r="O137" s="46"/>
      <c r="P137" s="46"/>
      <c r="Q137" s="46"/>
      <c r="R137" s="46"/>
      <c r="S137" s="46"/>
      <c r="T137" s="46"/>
      <c r="U137" s="46"/>
      <c r="V137" s="46"/>
      <c r="W137" s="46"/>
      <c r="Y137" s="109">
        <f t="shared" si="10"/>
        <v>2408</v>
      </c>
      <c r="Z137" s="109">
        <f t="shared" si="11"/>
        <v>2338</v>
      </c>
      <c r="AA137" s="109">
        <f t="shared" si="12"/>
        <v>70</v>
      </c>
      <c r="AB137" s="109">
        <f t="shared" si="13"/>
        <v>0</v>
      </c>
      <c r="AC137" s="109">
        <f t="shared" si="14"/>
        <v>0</v>
      </c>
    </row>
    <row r="138" spans="1:29" ht="22.5">
      <c r="A138" s="59" t="s">
        <v>771</v>
      </c>
      <c r="B138" s="46"/>
      <c r="C138" s="46"/>
      <c r="D138" s="46"/>
      <c r="E138" s="46"/>
      <c r="F138" s="46"/>
      <c r="G138" s="46"/>
      <c r="H138" s="46"/>
      <c r="I138" s="46"/>
      <c r="J138" s="46"/>
      <c r="K138" s="46"/>
      <c r="L138" s="46"/>
      <c r="M138" s="46"/>
      <c r="N138" s="46"/>
      <c r="O138" s="46"/>
      <c r="P138" s="46"/>
      <c r="Q138" s="46"/>
      <c r="R138" s="46"/>
      <c r="S138" s="46"/>
      <c r="T138" s="46"/>
      <c r="U138" s="46"/>
      <c r="V138" s="46"/>
      <c r="W138" s="46"/>
      <c r="Y138" s="109">
        <f t="shared" si="10"/>
        <v>0</v>
      </c>
      <c r="Z138" s="109">
        <f t="shared" si="11"/>
        <v>0</v>
      </c>
      <c r="AA138" s="109">
        <f t="shared" si="12"/>
        <v>0</v>
      </c>
      <c r="AB138" s="109">
        <f t="shared" si="13"/>
        <v>0</v>
      </c>
      <c r="AC138" s="109">
        <f t="shared" si="14"/>
        <v>0</v>
      </c>
    </row>
    <row r="139" spans="1:29">
      <c r="A139" s="59" t="s">
        <v>772</v>
      </c>
      <c r="B139" s="46"/>
      <c r="C139" s="46"/>
      <c r="D139" s="46"/>
      <c r="E139" s="46"/>
      <c r="F139" s="46"/>
      <c r="G139" s="46"/>
      <c r="H139" s="46"/>
      <c r="I139" s="46"/>
      <c r="J139" s="46"/>
      <c r="K139" s="46"/>
      <c r="L139" s="46"/>
      <c r="M139" s="46"/>
      <c r="N139" s="46"/>
      <c r="O139" s="46"/>
      <c r="P139" s="46"/>
      <c r="Q139" s="46"/>
      <c r="R139" s="46"/>
      <c r="S139" s="46"/>
      <c r="T139" s="46"/>
      <c r="U139" s="46"/>
      <c r="V139" s="46"/>
      <c r="W139" s="46"/>
      <c r="Y139" s="109">
        <f t="shared" si="10"/>
        <v>0</v>
      </c>
      <c r="Z139" s="109">
        <f t="shared" si="11"/>
        <v>0</v>
      </c>
      <c r="AA139" s="109">
        <f t="shared" si="12"/>
        <v>0</v>
      </c>
      <c r="AB139" s="109">
        <f t="shared" si="13"/>
        <v>0</v>
      </c>
      <c r="AC139" s="109">
        <f t="shared" si="14"/>
        <v>0</v>
      </c>
    </row>
    <row r="140" spans="1:29">
      <c r="A140" s="59" t="s">
        <v>773</v>
      </c>
      <c r="B140" s="46"/>
      <c r="C140" s="46"/>
      <c r="D140" s="46"/>
      <c r="E140" s="46"/>
      <c r="F140" s="46">
        <v>97</v>
      </c>
      <c r="G140" s="46"/>
      <c r="H140" s="46"/>
      <c r="I140" s="46"/>
      <c r="J140" s="46"/>
      <c r="K140" s="46"/>
      <c r="L140" s="46"/>
      <c r="M140" s="46"/>
      <c r="N140" s="46">
        <v>25</v>
      </c>
      <c r="O140" s="46"/>
      <c r="P140" s="46"/>
      <c r="Q140" s="46"/>
      <c r="R140" s="46"/>
      <c r="S140" s="46"/>
      <c r="T140" s="46"/>
      <c r="U140" s="46"/>
      <c r="V140" s="46"/>
      <c r="W140" s="46"/>
      <c r="Y140" s="109">
        <f t="shared" si="10"/>
        <v>122</v>
      </c>
      <c r="Z140" s="109">
        <f t="shared" si="11"/>
        <v>0</v>
      </c>
      <c r="AA140" s="109">
        <f t="shared" si="12"/>
        <v>122</v>
      </c>
      <c r="AB140" s="109">
        <f t="shared" si="13"/>
        <v>0</v>
      </c>
      <c r="AC140" s="109">
        <f t="shared" si="14"/>
        <v>0</v>
      </c>
    </row>
    <row r="141" spans="1:29">
      <c r="A141" s="59" t="s">
        <v>774</v>
      </c>
      <c r="B141" s="46"/>
      <c r="C141" s="46"/>
      <c r="D141" s="46"/>
      <c r="E141" s="46"/>
      <c r="F141" s="46"/>
      <c r="G141" s="46"/>
      <c r="H141" s="46"/>
      <c r="I141" s="46"/>
      <c r="J141" s="46"/>
      <c r="K141" s="46"/>
      <c r="L141" s="46"/>
      <c r="M141" s="46"/>
      <c r="N141" s="46"/>
      <c r="O141" s="46"/>
      <c r="P141" s="46"/>
      <c r="Q141" s="46"/>
      <c r="R141" s="46"/>
      <c r="S141" s="46"/>
      <c r="T141" s="46"/>
      <c r="U141" s="46"/>
      <c r="V141" s="46"/>
      <c r="W141" s="46"/>
      <c r="Y141" s="109">
        <f t="shared" si="10"/>
        <v>0</v>
      </c>
      <c r="Z141" s="109">
        <f t="shared" si="11"/>
        <v>0</v>
      </c>
      <c r="AA141" s="109">
        <f t="shared" si="12"/>
        <v>0</v>
      </c>
      <c r="AB141" s="109">
        <f t="shared" si="13"/>
        <v>0</v>
      </c>
      <c r="AC141" s="109">
        <f t="shared" si="14"/>
        <v>0</v>
      </c>
    </row>
    <row r="142" spans="1:29">
      <c r="A142" s="59" t="s">
        <v>775</v>
      </c>
      <c r="B142" s="46"/>
      <c r="C142" s="46"/>
      <c r="D142" s="46"/>
      <c r="E142" s="46"/>
      <c r="F142" s="46"/>
      <c r="G142" s="46"/>
      <c r="H142" s="46"/>
      <c r="I142" s="46"/>
      <c r="J142" s="46"/>
      <c r="K142" s="46"/>
      <c r="L142" s="46"/>
      <c r="M142" s="46"/>
      <c r="N142" s="46"/>
      <c r="O142" s="46"/>
      <c r="P142" s="46"/>
      <c r="Q142" s="46"/>
      <c r="R142" s="46"/>
      <c r="S142" s="46"/>
      <c r="T142" s="46"/>
      <c r="U142" s="46"/>
      <c r="V142" s="46"/>
      <c r="W142" s="46"/>
      <c r="Y142" s="109">
        <f t="shared" si="10"/>
        <v>0</v>
      </c>
      <c r="Z142" s="109">
        <f t="shared" si="11"/>
        <v>0</v>
      </c>
      <c r="AA142" s="109">
        <f t="shared" si="12"/>
        <v>0</v>
      </c>
      <c r="AB142" s="109">
        <f t="shared" si="13"/>
        <v>0</v>
      </c>
      <c r="AC142" s="109">
        <f t="shared" si="14"/>
        <v>0</v>
      </c>
    </row>
    <row r="143" spans="1:29">
      <c r="A143" s="59" t="s">
        <v>90</v>
      </c>
      <c r="B143" s="46"/>
      <c r="C143" s="46"/>
      <c r="D143" s="46"/>
      <c r="E143" s="46"/>
      <c r="F143" s="46">
        <v>81</v>
      </c>
      <c r="G143" s="46"/>
      <c r="H143" s="46"/>
      <c r="I143" s="46"/>
      <c r="J143" s="46"/>
      <c r="K143" s="46"/>
      <c r="L143" s="46"/>
      <c r="M143" s="46"/>
      <c r="N143" s="46">
        <v>131</v>
      </c>
      <c r="O143" s="46"/>
      <c r="P143" s="46"/>
      <c r="Q143" s="46"/>
      <c r="R143" s="46"/>
      <c r="S143" s="46"/>
      <c r="T143" s="46"/>
      <c r="U143" s="46"/>
      <c r="V143" s="46"/>
      <c r="W143" s="46"/>
      <c r="Y143" s="109">
        <f t="shared" si="10"/>
        <v>212</v>
      </c>
      <c r="Z143" s="109">
        <f t="shared" si="11"/>
        <v>0</v>
      </c>
      <c r="AA143" s="109">
        <f t="shared" si="12"/>
        <v>212</v>
      </c>
      <c r="AB143" s="109">
        <f t="shared" si="13"/>
        <v>0</v>
      </c>
      <c r="AC143" s="109">
        <f t="shared" si="14"/>
        <v>0</v>
      </c>
    </row>
    <row r="144" spans="1:29">
      <c r="A144" s="59" t="s">
        <v>776</v>
      </c>
      <c r="B144" s="46"/>
      <c r="C144" s="46"/>
      <c r="D144" s="46"/>
      <c r="E144" s="46"/>
      <c r="F144" s="46">
        <v>190</v>
      </c>
      <c r="G144" s="46"/>
      <c r="H144" s="46"/>
      <c r="I144" s="46"/>
      <c r="J144" s="46"/>
      <c r="K144" s="46"/>
      <c r="L144" s="46"/>
      <c r="M144" s="46"/>
      <c r="N144" s="46">
        <v>23</v>
      </c>
      <c r="O144" s="46"/>
      <c r="P144" s="46"/>
      <c r="Q144" s="46"/>
      <c r="R144" s="46"/>
      <c r="S144" s="46"/>
      <c r="T144" s="46"/>
      <c r="U144" s="46"/>
      <c r="V144" s="46"/>
      <c r="W144" s="46"/>
      <c r="Y144" s="109">
        <f t="shared" si="10"/>
        <v>213</v>
      </c>
      <c r="Z144" s="109">
        <f t="shared" si="11"/>
        <v>0</v>
      </c>
      <c r="AA144" s="109">
        <f t="shared" si="12"/>
        <v>213</v>
      </c>
      <c r="AB144" s="109">
        <f t="shared" si="13"/>
        <v>0</v>
      </c>
      <c r="AC144" s="109">
        <f t="shared" si="14"/>
        <v>0</v>
      </c>
    </row>
    <row r="145" spans="1:29" ht="45">
      <c r="A145" s="59" t="s">
        <v>125</v>
      </c>
      <c r="B145" s="46"/>
      <c r="C145" s="46"/>
      <c r="D145" s="46"/>
      <c r="E145" s="46"/>
      <c r="F145" s="46">
        <v>97</v>
      </c>
      <c r="G145" s="46"/>
      <c r="H145" s="46"/>
      <c r="I145" s="46"/>
      <c r="J145" s="46"/>
      <c r="K145" s="46"/>
      <c r="L145" s="46"/>
      <c r="M145" s="46"/>
      <c r="N145" s="46">
        <v>84</v>
      </c>
      <c r="O145" s="46"/>
      <c r="P145" s="46"/>
      <c r="Q145" s="46"/>
      <c r="R145" s="46"/>
      <c r="S145" s="46"/>
      <c r="T145" s="46"/>
      <c r="U145" s="46"/>
      <c r="V145" s="46"/>
      <c r="W145" s="46"/>
      <c r="Y145" s="109">
        <f t="shared" si="10"/>
        <v>181</v>
      </c>
      <c r="Z145" s="109">
        <f t="shared" si="11"/>
        <v>0</v>
      </c>
      <c r="AA145" s="109">
        <f t="shared" si="12"/>
        <v>181</v>
      </c>
      <c r="AB145" s="109">
        <f t="shared" si="13"/>
        <v>0</v>
      </c>
      <c r="AC145" s="109">
        <f t="shared" si="14"/>
        <v>0</v>
      </c>
    </row>
    <row r="146" spans="1:29">
      <c r="A146" s="59" t="s">
        <v>777</v>
      </c>
      <c r="B146" s="46"/>
      <c r="C146" s="46"/>
      <c r="D146" s="46"/>
      <c r="E146" s="46"/>
      <c r="F146" s="46">
        <v>284</v>
      </c>
      <c r="G146" s="46">
        <v>787</v>
      </c>
      <c r="H146" s="46"/>
      <c r="I146" s="46"/>
      <c r="J146" s="46"/>
      <c r="K146" s="46"/>
      <c r="L146" s="46"/>
      <c r="M146" s="46"/>
      <c r="N146" s="46">
        <v>49</v>
      </c>
      <c r="O146" s="46"/>
      <c r="P146" s="46"/>
      <c r="Q146" s="46"/>
      <c r="R146" s="46"/>
      <c r="S146" s="46"/>
      <c r="T146" s="46"/>
      <c r="U146" s="46"/>
      <c r="V146" s="46"/>
      <c r="W146" s="46"/>
      <c r="Y146" s="109">
        <f t="shared" si="10"/>
        <v>1120</v>
      </c>
      <c r="Z146" s="109">
        <f t="shared" si="11"/>
        <v>787</v>
      </c>
      <c r="AA146" s="109">
        <f t="shared" si="12"/>
        <v>333</v>
      </c>
      <c r="AB146" s="109">
        <f t="shared" si="13"/>
        <v>0</v>
      </c>
      <c r="AC146" s="109">
        <f t="shared" si="14"/>
        <v>0</v>
      </c>
    </row>
    <row r="147" spans="1:29">
      <c r="A147" s="59" t="s">
        <v>30</v>
      </c>
      <c r="B147" s="46"/>
      <c r="C147" s="46"/>
      <c r="D147" s="46"/>
      <c r="E147" s="46"/>
      <c r="F147" s="46">
        <v>349</v>
      </c>
      <c r="G147" s="46">
        <v>1456</v>
      </c>
      <c r="H147" s="46"/>
      <c r="I147" s="46"/>
      <c r="J147" s="46"/>
      <c r="K147" s="46"/>
      <c r="L147" s="46"/>
      <c r="M147" s="46"/>
      <c r="N147" s="46"/>
      <c r="O147" s="46"/>
      <c r="P147" s="46"/>
      <c r="Q147" s="46"/>
      <c r="R147" s="46"/>
      <c r="S147" s="46"/>
      <c r="T147" s="46"/>
      <c r="U147" s="46"/>
      <c r="V147" s="46"/>
      <c r="W147" s="46"/>
      <c r="Y147" s="109">
        <f t="shared" si="10"/>
        <v>1805</v>
      </c>
      <c r="Z147" s="109">
        <f t="shared" si="11"/>
        <v>1456</v>
      </c>
      <c r="AA147" s="109">
        <f t="shared" si="12"/>
        <v>349</v>
      </c>
      <c r="AB147" s="109">
        <f t="shared" si="13"/>
        <v>0</v>
      </c>
      <c r="AC147" s="109">
        <f t="shared" si="14"/>
        <v>0</v>
      </c>
    </row>
    <row r="148" spans="1:29">
      <c r="A148" s="59" t="s">
        <v>778</v>
      </c>
      <c r="B148" s="46"/>
      <c r="C148" s="46"/>
      <c r="D148" s="46"/>
      <c r="E148" s="46"/>
      <c r="F148" s="46"/>
      <c r="G148" s="46"/>
      <c r="H148" s="46"/>
      <c r="I148" s="46"/>
      <c r="J148" s="46"/>
      <c r="K148" s="46"/>
      <c r="L148" s="46"/>
      <c r="M148" s="46"/>
      <c r="N148" s="46"/>
      <c r="O148" s="46"/>
      <c r="P148" s="46"/>
      <c r="Q148" s="46"/>
      <c r="R148" s="46"/>
      <c r="S148" s="46"/>
      <c r="T148" s="46"/>
      <c r="U148" s="46"/>
      <c r="V148" s="46"/>
      <c r="W148" s="46"/>
      <c r="Y148" s="109">
        <f t="shared" si="10"/>
        <v>0</v>
      </c>
      <c r="Z148" s="109">
        <f t="shared" si="11"/>
        <v>0</v>
      </c>
      <c r="AA148" s="109">
        <f t="shared" si="12"/>
        <v>0</v>
      </c>
      <c r="AB148" s="109">
        <f t="shared" si="13"/>
        <v>0</v>
      </c>
      <c r="AC148" s="109">
        <f t="shared" si="14"/>
        <v>0</v>
      </c>
    </row>
    <row r="149" spans="1:29" ht="22.5">
      <c r="A149" s="59" t="s">
        <v>779</v>
      </c>
      <c r="B149" s="46"/>
      <c r="C149" s="46"/>
      <c r="D149" s="46"/>
      <c r="E149" s="46"/>
      <c r="F149" s="46"/>
      <c r="G149" s="46"/>
      <c r="H149" s="46"/>
      <c r="I149" s="46"/>
      <c r="J149" s="46"/>
      <c r="K149" s="46"/>
      <c r="L149" s="46"/>
      <c r="M149" s="46"/>
      <c r="N149" s="46"/>
      <c r="O149" s="46"/>
      <c r="P149" s="46"/>
      <c r="Q149" s="46"/>
      <c r="R149" s="46"/>
      <c r="S149" s="46"/>
      <c r="T149" s="46"/>
      <c r="U149" s="46"/>
      <c r="V149" s="46"/>
      <c r="W149" s="46"/>
      <c r="Y149" s="109">
        <f t="shared" si="10"/>
        <v>0</v>
      </c>
      <c r="Z149" s="109">
        <f t="shared" si="11"/>
        <v>0</v>
      </c>
      <c r="AA149" s="109">
        <f t="shared" si="12"/>
        <v>0</v>
      </c>
      <c r="AB149" s="109">
        <f t="shared" si="13"/>
        <v>0</v>
      </c>
      <c r="AC149" s="109">
        <f t="shared" si="14"/>
        <v>0</v>
      </c>
    </row>
    <row r="150" spans="1:29">
      <c r="A150" s="59" t="s">
        <v>780</v>
      </c>
      <c r="B150" s="46"/>
      <c r="C150" s="46"/>
      <c r="D150" s="46"/>
      <c r="E150" s="46"/>
      <c r="F150" s="46">
        <v>11</v>
      </c>
      <c r="G150" s="46"/>
      <c r="H150" s="46"/>
      <c r="I150" s="46"/>
      <c r="J150" s="46"/>
      <c r="K150" s="46"/>
      <c r="L150" s="46"/>
      <c r="M150" s="46"/>
      <c r="N150" s="46"/>
      <c r="O150" s="46"/>
      <c r="P150" s="46"/>
      <c r="Q150" s="46"/>
      <c r="R150" s="46"/>
      <c r="S150" s="46"/>
      <c r="T150" s="46"/>
      <c r="U150" s="46"/>
      <c r="V150" s="46"/>
      <c r="W150" s="46"/>
      <c r="Y150" s="109">
        <f t="shared" si="10"/>
        <v>11</v>
      </c>
      <c r="Z150" s="109">
        <f t="shared" si="11"/>
        <v>0</v>
      </c>
      <c r="AA150" s="109">
        <f t="shared" si="12"/>
        <v>11</v>
      </c>
      <c r="AB150" s="109">
        <f t="shared" si="13"/>
        <v>0</v>
      </c>
      <c r="AC150" s="109">
        <f t="shared" si="14"/>
        <v>0</v>
      </c>
    </row>
    <row r="151" spans="1:29">
      <c r="A151" s="59" t="s">
        <v>786</v>
      </c>
      <c r="B151" s="46"/>
      <c r="C151" s="46"/>
      <c r="D151" s="46"/>
      <c r="E151" s="46"/>
      <c r="F151" s="46">
        <v>234</v>
      </c>
      <c r="G151" s="46">
        <v>848</v>
      </c>
      <c r="H151" s="46"/>
      <c r="I151" s="46"/>
      <c r="J151" s="46"/>
      <c r="K151" s="46"/>
      <c r="L151" s="46"/>
      <c r="M151" s="46"/>
      <c r="N151" s="46"/>
      <c r="O151" s="46"/>
      <c r="P151" s="46"/>
      <c r="Q151" s="46"/>
      <c r="R151" s="46"/>
      <c r="S151" s="46"/>
      <c r="T151" s="46"/>
      <c r="U151" s="46"/>
      <c r="V151" s="46"/>
      <c r="W151" s="46"/>
      <c r="Y151" s="109">
        <f t="shared" si="10"/>
        <v>1082</v>
      </c>
      <c r="Z151" s="109">
        <f t="shared" si="11"/>
        <v>848</v>
      </c>
      <c r="AA151" s="109">
        <f t="shared" si="12"/>
        <v>234</v>
      </c>
      <c r="AB151" s="109">
        <f t="shared" si="13"/>
        <v>0</v>
      </c>
      <c r="AC151" s="109">
        <f t="shared" si="14"/>
        <v>0</v>
      </c>
    </row>
    <row r="152" spans="1:29">
      <c r="A152" s="59" t="s">
        <v>67</v>
      </c>
      <c r="B152" s="46"/>
      <c r="C152" s="46"/>
      <c r="D152" s="46"/>
      <c r="E152" s="46"/>
      <c r="F152" s="46">
        <v>27</v>
      </c>
      <c r="G152" s="46"/>
      <c r="H152" s="46"/>
      <c r="I152" s="46"/>
      <c r="J152" s="46"/>
      <c r="K152" s="46"/>
      <c r="L152" s="46"/>
      <c r="M152" s="46"/>
      <c r="N152" s="46"/>
      <c r="O152" s="46"/>
      <c r="P152" s="46"/>
      <c r="Q152" s="46"/>
      <c r="R152" s="46"/>
      <c r="S152" s="46"/>
      <c r="T152" s="46"/>
      <c r="U152" s="46"/>
      <c r="V152" s="46"/>
      <c r="W152" s="46"/>
      <c r="Y152" s="109">
        <f t="shared" si="10"/>
        <v>27</v>
      </c>
      <c r="Z152" s="109">
        <f t="shared" si="11"/>
        <v>0</v>
      </c>
      <c r="AA152" s="109">
        <f t="shared" si="12"/>
        <v>27</v>
      </c>
      <c r="AB152" s="109">
        <f t="shared" si="13"/>
        <v>0</v>
      </c>
      <c r="AC152" s="109">
        <f t="shared" si="14"/>
        <v>0</v>
      </c>
    </row>
    <row r="153" spans="1:29">
      <c r="A153" s="59" t="s">
        <v>91</v>
      </c>
      <c r="B153" s="46"/>
      <c r="C153" s="46"/>
      <c r="D153" s="46"/>
      <c r="E153" s="46"/>
      <c r="F153" s="46"/>
      <c r="G153" s="46"/>
      <c r="H153" s="46"/>
      <c r="I153" s="46"/>
      <c r="J153" s="46"/>
      <c r="K153" s="46"/>
      <c r="L153" s="46"/>
      <c r="M153" s="46"/>
      <c r="N153" s="46"/>
      <c r="O153" s="46"/>
      <c r="P153" s="46"/>
      <c r="Q153" s="46"/>
      <c r="R153" s="46"/>
      <c r="S153" s="46"/>
      <c r="T153" s="46"/>
      <c r="U153" s="46"/>
      <c r="V153" s="46"/>
      <c r="W153" s="46"/>
      <c r="Y153" s="109">
        <f t="shared" si="10"/>
        <v>0</v>
      </c>
      <c r="Z153" s="109">
        <f t="shared" si="11"/>
        <v>0</v>
      </c>
      <c r="AA153" s="109">
        <f t="shared" si="12"/>
        <v>0</v>
      </c>
      <c r="AB153" s="109">
        <f t="shared" si="13"/>
        <v>0</v>
      </c>
      <c r="AC153" s="109">
        <f t="shared" si="14"/>
        <v>0</v>
      </c>
    </row>
    <row r="154" spans="1:29">
      <c r="A154" s="59" t="s">
        <v>789</v>
      </c>
      <c r="B154" s="46"/>
      <c r="C154" s="46"/>
      <c r="D154" s="46"/>
      <c r="E154" s="46">
        <v>771</v>
      </c>
      <c r="F154" s="46">
        <v>7276</v>
      </c>
      <c r="G154" s="46">
        <v>7186</v>
      </c>
      <c r="H154" s="46">
        <v>1476</v>
      </c>
      <c r="I154" s="46"/>
      <c r="J154" s="46">
        <v>1477</v>
      </c>
      <c r="K154" s="46"/>
      <c r="L154" s="46"/>
      <c r="M154" s="46"/>
      <c r="N154" s="46">
        <v>721</v>
      </c>
      <c r="O154" s="46"/>
      <c r="P154" s="46">
        <v>184</v>
      </c>
      <c r="Q154" s="46"/>
      <c r="R154" s="46"/>
      <c r="S154" s="46"/>
      <c r="T154" s="46"/>
      <c r="U154" s="46"/>
      <c r="V154" s="46"/>
      <c r="W154" s="46"/>
      <c r="Y154" s="109">
        <f t="shared" si="10"/>
        <v>19091</v>
      </c>
      <c r="Z154" s="109">
        <f t="shared" si="11"/>
        <v>10910</v>
      </c>
      <c r="AA154" s="109">
        <f t="shared" si="12"/>
        <v>8181</v>
      </c>
      <c r="AB154" s="109">
        <f t="shared" si="13"/>
        <v>0</v>
      </c>
      <c r="AC154" s="109">
        <f t="shared" si="14"/>
        <v>0</v>
      </c>
    </row>
    <row r="155" spans="1:29">
      <c r="A155" s="59" t="s">
        <v>790</v>
      </c>
      <c r="B155" s="46"/>
      <c r="C155" s="46"/>
      <c r="D155" s="46"/>
      <c r="E155" s="46"/>
      <c r="F155" s="46">
        <v>9</v>
      </c>
      <c r="G155" s="46"/>
      <c r="H155" s="46"/>
      <c r="I155" s="46"/>
      <c r="J155" s="46"/>
      <c r="K155" s="46"/>
      <c r="L155" s="46"/>
      <c r="M155" s="46"/>
      <c r="N155" s="46"/>
      <c r="O155" s="46"/>
      <c r="P155" s="46"/>
      <c r="Q155" s="46"/>
      <c r="R155" s="46"/>
      <c r="S155" s="46"/>
      <c r="T155" s="46"/>
      <c r="U155" s="46"/>
      <c r="V155" s="46"/>
      <c r="W155" s="46"/>
      <c r="Y155" s="109">
        <f t="shared" si="10"/>
        <v>9</v>
      </c>
      <c r="Z155" s="109">
        <f t="shared" si="11"/>
        <v>0</v>
      </c>
      <c r="AA155" s="109">
        <f t="shared" si="12"/>
        <v>9</v>
      </c>
      <c r="AB155" s="109">
        <f t="shared" si="13"/>
        <v>0</v>
      </c>
      <c r="AC155" s="109">
        <f t="shared" si="14"/>
        <v>0</v>
      </c>
    </row>
    <row r="156" spans="1:29">
      <c r="A156" s="59" t="s">
        <v>791</v>
      </c>
      <c r="B156" s="46"/>
      <c r="C156" s="46"/>
      <c r="D156" s="46"/>
      <c r="E156" s="46"/>
      <c r="F156" s="46">
        <v>1202</v>
      </c>
      <c r="G156" s="46">
        <v>2675</v>
      </c>
      <c r="H156" s="46"/>
      <c r="I156" s="46"/>
      <c r="J156" s="46"/>
      <c r="K156" s="46"/>
      <c r="L156" s="46"/>
      <c r="M156" s="46"/>
      <c r="N156" s="46">
        <v>61</v>
      </c>
      <c r="O156" s="46"/>
      <c r="P156" s="46"/>
      <c r="Q156" s="46"/>
      <c r="R156" s="46"/>
      <c r="S156" s="46"/>
      <c r="T156" s="46"/>
      <c r="U156" s="46"/>
      <c r="V156" s="46"/>
      <c r="W156" s="46"/>
      <c r="Y156" s="109">
        <f t="shared" si="10"/>
        <v>3938</v>
      </c>
      <c r="Z156" s="109">
        <f t="shared" si="11"/>
        <v>2675</v>
      </c>
      <c r="AA156" s="109">
        <f t="shared" si="12"/>
        <v>1263</v>
      </c>
      <c r="AB156" s="109">
        <f t="shared" si="13"/>
        <v>0</v>
      </c>
      <c r="AC156" s="109">
        <f t="shared" si="14"/>
        <v>0</v>
      </c>
    </row>
    <row r="157" spans="1:29">
      <c r="A157" s="59" t="s">
        <v>792</v>
      </c>
      <c r="B157" s="46"/>
      <c r="C157" s="46"/>
      <c r="D157" s="46"/>
      <c r="E157" s="46"/>
      <c r="F157" s="46"/>
      <c r="G157" s="46"/>
      <c r="H157" s="46"/>
      <c r="I157" s="46"/>
      <c r="J157" s="46"/>
      <c r="K157" s="46"/>
      <c r="L157" s="46"/>
      <c r="M157" s="46"/>
      <c r="N157" s="46"/>
      <c r="O157" s="46"/>
      <c r="P157" s="46"/>
      <c r="Q157" s="46"/>
      <c r="R157" s="46"/>
      <c r="S157" s="46"/>
      <c r="T157" s="46"/>
      <c r="U157" s="46"/>
      <c r="V157" s="46"/>
      <c r="W157" s="46"/>
      <c r="Y157" s="109">
        <f t="shared" si="10"/>
        <v>0</v>
      </c>
      <c r="Z157" s="109">
        <f t="shared" si="11"/>
        <v>0</v>
      </c>
      <c r="AA157" s="109">
        <f t="shared" si="12"/>
        <v>0</v>
      </c>
      <c r="AB157" s="109">
        <f t="shared" si="13"/>
        <v>0</v>
      </c>
      <c r="AC157" s="109">
        <f t="shared" si="14"/>
        <v>0</v>
      </c>
    </row>
    <row r="158" spans="1:29">
      <c r="A158" s="59" t="s">
        <v>793</v>
      </c>
      <c r="B158" s="46"/>
      <c r="C158" s="46"/>
      <c r="D158" s="46"/>
      <c r="E158" s="46"/>
      <c r="F158" s="46"/>
      <c r="G158" s="46"/>
      <c r="H158" s="46"/>
      <c r="I158" s="46"/>
      <c r="J158" s="46"/>
      <c r="K158" s="46"/>
      <c r="L158" s="46"/>
      <c r="M158" s="46"/>
      <c r="N158" s="46"/>
      <c r="O158" s="46"/>
      <c r="P158" s="46"/>
      <c r="Q158" s="46"/>
      <c r="R158" s="46"/>
      <c r="S158" s="46"/>
      <c r="T158" s="46"/>
      <c r="U158" s="46"/>
      <c r="V158" s="46"/>
      <c r="W158" s="46"/>
      <c r="Y158" s="109">
        <f t="shared" si="10"/>
        <v>0</v>
      </c>
      <c r="Z158" s="109">
        <f t="shared" si="11"/>
        <v>0</v>
      </c>
      <c r="AA158" s="109">
        <f t="shared" si="12"/>
        <v>0</v>
      </c>
      <c r="AB158" s="109">
        <f t="shared" si="13"/>
        <v>0</v>
      </c>
      <c r="AC158" s="109">
        <f t="shared" si="14"/>
        <v>0</v>
      </c>
    </row>
    <row r="159" spans="1:29" ht="22.5">
      <c r="A159" s="59" t="s">
        <v>794</v>
      </c>
      <c r="B159" s="46"/>
      <c r="C159" s="46"/>
      <c r="D159" s="46"/>
      <c r="E159" s="46"/>
      <c r="F159" s="46"/>
      <c r="G159" s="46"/>
      <c r="H159" s="46"/>
      <c r="I159" s="46"/>
      <c r="J159" s="46"/>
      <c r="K159" s="46"/>
      <c r="L159" s="46"/>
      <c r="M159" s="46"/>
      <c r="N159" s="46"/>
      <c r="O159" s="46"/>
      <c r="P159" s="46"/>
      <c r="Q159" s="46"/>
      <c r="R159" s="46"/>
      <c r="S159" s="46"/>
      <c r="T159" s="46"/>
      <c r="U159" s="46"/>
      <c r="V159" s="46"/>
      <c r="W159" s="46"/>
      <c r="Y159" s="109">
        <f t="shared" si="10"/>
        <v>0</v>
      </c>
      <c r="Z159" s="109">
        <f t="shared" si="11"/>
        <v>0</v>
      </c>
      <c r="AA159" s="109">
        <f t="shared" si="12"/>
        <v>0</v>
      </c>
      <c r="AB159" s="109">
        <f t="shared" si="13"/>
        <v>0</v>
      </c>
      <c r="AC159" s="109">
        <f t="shared" si="14"/>
        <v>0</v>
      </c>
    </row>
    <row r="160" spans="1:29">
      <c r="A160" s="59" t="s">
        <v>795</v>
      </c>
      <c r="B160" s="46"/>
      <c r="C160" s="46"/>
      <c r="D160" s="46"/>
      <c r="E160" s="46"/>
      <c r="F160" s="46"/>
      <c r="G160" s="46"/>
      <c r="H160" s="46"/>
      <c r="I160" s="46"/>
      <c r="J160" s="46"/>
      <c r="K160" s="46"/>
      <c r="L160" s="46"/>
      <c r="M160" s="46"/>
      <c r="N160" s="46"/>
      <c r="O160" s="46"/>
      <c r="P160" s="46"/>
      <c r="Q160" s="46"/>
      <c r="R160" s="46"/>
      <c r="S160" s="46"/>
      <c r="T160" s="46"/>
      <c r="U160" s="46"/>
      <c r="V160" s="46"/>
      <c r="W160" s="46"/>
      <c r="Y160" s="109">
        <f t="shared" si="10"/>
        <v>0</v>
      </c>
      <c r="Z160" s="109">
        <f t="shared" si="11"/>
        <v>0</v>
      </c>
      <c r="AA160" s="109">
        <f t="shared" si="12"/>
        <v>0</v>
      </c>
      <c r="AB160" s="109">
        <f t="shared" si="13"/>
        <v>0</v>
      </c>
      <c r="AC160" s="109">
        <f t="shared" si="14"/>
        <v>0</v>
      </c>
    </row>
    <row r="161" spans="1:29" ht="22.5">
      <c r="A161" s="59" t="s">
        <v>796</v>
      </c>
      <c r="B161" s="46"/>
      <c r="C161" s="46"/>
      <c r="D161" s="46"/>
      <c r="E161" s="46"/>
      <c r="F161" s="46">
        <v>9</v>
      </c>
      <c r="G161" s="46"/>
      <c r="H161" s="46"/>
      <c r="I161" s="46"/>
      <c r="J161" s="46"/>
      <c r="K161" s="46"/>
      <c r="L161" s="46"/>
      <c r="M161" s="46"/>
      <c r="N161" s="46"/>
      <c r="O161" s="46"/>
      <c r="P161" s="46"/>
      <c r="Q161" s="46"/>
      <c r="R161" s="46"/>
      <c r="S161" s="46"/>
      <c r="T161" s="46"/>
      <c r="U161" s="46"/>
      <c r="V161" s="46"/>
      <c r="W161" s="46"/>
      <c r="Y161" s="109">
        <f t="shared" si="10"/>
        <v>9</v>
      </c>
      <c r="Z161" s="109">
        <f t="shared" si="11"/>
        <v>0</v>
      </c>
      <c r="AA161" s="109">
        <f t="shared" si="12"/>
        <v>9</v>
      </c>
      <c r="AB161" s="109">
        <f t="shared" si="13"/>
        <v>0</v>
      </c>
      <c r="AC161" s="109">
        <f t="shared" si="14"/>
        <v>0</v>
      </c>
    </row>
    <row r="162" spans="1:29">
      <c r="A162" s="59" t="s">
        <v>797</v>
      </c>
      <c r="B162" s="46"/>
      <c r="C162" s="46"/>
      <c r="D162" s="46"/>
      <c r="E162" s="46"/>
      <c r="F162" s="46"/>
      <c r="G162" s="46"/>
      <c r="H162" s="46"/>
      <c r="I162" s="46"/>
      <c r="J162" s="46"/>
      <c r="K162" s="46"/>
      <c r="L162" s="46"/>
      <c r="M162" s="46"/>
      <c r="N162" s="46"/>
      <c r="O162" s="46"/>
      <c r="P162" s="46"/>
      <c r="Q162" s="46"/>
      <c r="R162" s="46"/>
      <c r="S162" s="46"/>
      <c r="T162" s="46"/>
      <c r="U162" s="46"/>
      <c r="V162" s="46"/>
      <c r="W162" s="46"/>
      <c r="Y162" s="109">
        <f t="shared" si="10"/>
        <v>0</v>
      </c>
      <c r="Z162" s="109">
        <f t="shared" si="11"/>
        <v>0</v>
      </c>
      <c r="AA162" s="109">
        <f t="shared" si="12"/>
        <v>0</v>
      </c>
      <c r="AB162" s="109">
        <f t="shared" si="13"/>
        <v>0</v>
      </c>
      <c r="AC162" s="109">
        <f t="shared" si="14"/>
        <v>0</v>
      </c>
    </row>
    <row r="163" spans="1:29">
      <c r="A163" s="59" t="s">
        <v>798</v>
      </c>
      <c r="B163" s="46"/>
      <c r="C163" s="46"/>
      <c r="D163" s="46"/>
      <c r="E163" s="46"/>
      <c r="F163" s="46"/>
      <c r="G163" s="46"/>
      <c r="H163" s="46"/>
      <c r="I163" s="46"/>
      <c r="J163" s="46"/>
      <c r="K163" s="46"/>
      <c r="L163" s="46"/>
      <c r="M163" s="46"/>
      <c r="N163" s="46"/>
      <c r="O163" s="46"/>
      <c r="P163" s="46"/>
      <c r="Q163" s="46"/>
      <c r="R163" s="46"/>
      <c r="S163" s="46"/>
      <c r="T163" s="46"/>
      <c r="U163" s="46"/>
      <c r="V163" s="46"/>
      <c r="W163" s="46"/>
      <c r="Y163" s="109">
        <f t="shared" si="10"/>
        <v>0</v>
      </c>
      <c r="Z163" s="109">
        <f t="shared" si="11"/>
        <v>0</v>
      </c>
      <c r="AA163" s="109">
        <f t="shared" si="12"/>
        <v>0</v>
      </c>
      <c r="AB163" s="109">
        <f t="shared" si="13"/>
        <v>0</v>
      </c>
      <c r="AC163" s="109">
        <f t="shared" si="14"/>
        <v>0</v>
      </c>
    </row>
    <row r="164" spans="1:29">
      <c r="A164" s="59" t="s">
        <v>799</v>
      </c>
      <c r="B164" s="46"/>
      <c r="C164" s="46"/>
      <c r="D164" s="46"/>
      <c r="E164" s="46"/>
      <c r="F164" s="46"/>
      <c r="G164" s="46"/>
      <c r="H164" s="46"/>
      <c r="I164" s="46"/>
      <c r="J164" s="46"/>
      <c r="K164" s="46"/>
      <c r="L164" s="46"/>
      <c r="M164" s="46"/>
      <c r="N164" s="46"/>
      <c r="O164" s="46"/>
      <c r="P164" s="46"/>
      <c r="Q164" s="46"/>
      <c r="R164" s="46"/>
      <c r="S164" s="46"/>
      <c r="T164" s="46"/>
      <c r="U164" s="46"/>
      <c r="V164" s="46"/>
      <c r="W164" s="46"/>
      <c r="Y164" s="109">
        <f t="shared" si="10"/>
        <v>0</v>
      </c>
      <c r="Z164" s="109">
        <f t="shared" si="11"/>
        <v>0</v>
      </c>
      <c r="AA164" s="109">
        <f t="shared" si="12"/>
        <v>0</v>
      </c>
      <c r="AB164" s="109">
        <f t="shared" si="13"/>
        <v>0</v>
      </c>
      <c r="AC164" s="109">
        <f t="shared" si="14"/>
        <v>0</v>
      </c>
    </row>
    <row r="165" spans="1:29">
      <c r="A165" s="59" t="s">
        <v>800</v>
      </c>
      <c r="B165" s="46"/>
      <c r="C165" s="46"/>
      <c r="D165" s="46"/>
      <c r="E165" s="46"/>
      <c r="F165" s="46"/>
      <c r="G165" s="46"/>
      <c r="H165" s="46"/>
      <c r="I165" s="46"/>
      <c r="J165" s="46"/>
      <c r="K165" s="46"/>
      <c r="L165" s="46"/>
      <c r="M165" s="46"/>
      <c r="N165" s="46"/>
      <c r="O165" s="46"/>
      <c r="P165" s="46"/>
      <c r="Q165" s="46"/>
      <c r="R165" s="46"/>
      <c r="S165" s="46"/>
      <c r="T165" s="46"/>
      <c r="U165" s="46"/>
      <c r="V165" s="46"/>
      <c r="W165" s="46"/>
      <c r="Y165" s="109">
        <f t="shared" si="10"/>
        <v>0</v>
      </c>
      <c r="Z165" s="109">
        <f t="shared" si="11"/>
        <v>0</v>
      </c>
      <c r="AA165" s="109">
        <f t="shared" si="12"/>
        <v>0</v>
      </c>
      <c r="AB165" s="109">
        <f t="shared" si="13"/>
        <v>0</v>
      </c>
      <c r="AC165" s="109">
        <f t="shared" si="14"/>
        <v>0</v>
      </c>
    </row>
    <row r="166" spans="1:29">
      <c r="A166" s="59" t="s">
        <v>801</v>
      </c>
      <c r="B166" s="46"/>
      <c r="C166" s="46"/>
      <c r="D166" s="46"/>
      <c r="E166" s="46"/>
      <c r="F166" s="46">
        <v>125</v>
      </c>
      <c r="G166" s="46">
        <v>345</v>
      </c>
      <c r="H166" s="46"/>
      <c r="I166" s="46"/>
      <c r="J166" s="46"/>
      <c r="K166" s="46"/>
      <c r="L166" s="46"/>
      <c r="M166" s="46"/>
      <c r="N166" s="46">
        <v>591</v>
      </c>
      <c r="O166" s="46"/>
      <c r="P166" s="46">
        <v>151</v>
      </c>
      <c r="Q166" s="46"/>
      <c r="R166" s="46"/>
      <c r="S166" s="46"/>
      <c r="T166" s="46"/>
      <c r="U166" s="46"/>
      <c r="V166" s="46"/>
      <c r="W166" s="46"/>
      <c r="Y166" s="109">
        <f t="shared" si="10"/>
        <v>1212</v>
      </c>
      <c r="Z166" s="109">
        <f t="shared" si="11"/>
        <v>345</v>
      </c>
      <c r="AA166" s="109">
        <f t="shared" si="12"/>
        <v>867</v>
      </c>
      <c r="AB166" s="109">
        <f t="shared" si="13"/>
        <v>0</v>
      </c>
      <c r="AC166" s="109">
        <f t="shared" si="14"/>
        <v>0</v>
      </c>
    </row>
    <row r="167" spans="1:29">
      <c r="A167" s="59" t="s">
        <v>802</v>
      </c>
      <c r="B167" s="46"/>
      <c r="C167" s="46"/>
      <c r="D167" s="46"/>
      <c r="E167" s="46"/>
      <c r="F167" s="46"/>
      <c r="G167" s="46"/>
      <c r="H167" s="46"/>
      <c r="I167" s="46"/>
      <c r="J167" s="46"/>
      <c r="K167" s="46"/>
      <c r="L167" s="46"/>
      <c r="M167" s="46"/>
      <c r="N167" s="46"/>
      <c r="O167" s="46"/>
      <c r="P167" s="46"/>
      <c r="Q167" s="46"/>
      <c r="R167" s="46"/>
      <c r="S167" s="46"/>
      <c r="T167" s="46"/>
      <c r="U167" s="46"/>
      <c r="V167" s="46"/>
      <c r="W167" s="46"/>
      <c r="Y167" s="109">
        <f t="shared" si="10"/>
        <v>0</v>
      </c>
      <c r="Z167" s="109">
        <f t="shared" si="11"/>
        <v>0</v>
      </c>
      <c r="AA167" s="109">
        <f t="shared" si="12"/>
        <v>0</v>
      </c>
      <c r="AB167" s="109">
        <f t="shared" si="13"/>
        <v>0</v>
      </c>
      <c r="AC167" s="109">
        <f t="shared" si="14"/>
        <v>0</v>
      </c>
    </row>
    <row r="168" spans="1:29">
      <c r="A168" s="59" t="s">
        <v>806</v>
      </c>
      <c r="B168" s="46"/>
      <c r="C168" s="46"/>
      <c r="D168" s="46"/>
      <c r="E168" s="46"/>
      <c r="F168" s="46"/>
      <c r="G168" s="46"/>
      <c r="H168" s="46"/>
      <c r="I168" s="46"/>
      <c r="J168" s="46"/>
      <c r="K168" s="46"/>
      <c r="L168" s="46"/>
      <c r="M168" s="46"/>
      <c r="N168" s="46"/>
      <c r="O168" s="46"/>
      <c r="P168" s="46"/>
      <c r="Q168" s="46"/>
      <c r="R168" s="46"/>
      <c r="S168" s="46"/>
      <c r="T168" s="46"/>
      <c r="U168" s="46"/>
      <c r="V168" s="46"/>
      <c r="W168" s="46"/>
      <c r="Y168" s="109">
        <f t="shared" si="10"/>
        <v>0</v>
      </c>
      <c r="Z168" s="109">
        <f t="shared" si="11"/>
        <v>0</v>
      </c>
      <c r="AA168" s="109">
        <f t="shared" si="12"/>
        <v>0</v>
      </c>
      <c r="AB168" s="109">
        <f t="shared" si="13"/>
        <v>0</v>
      </c>
      <c r="AC168" s="109">
        <f t="shared" si="14"/>
        <v>0</v>
      </c>
    </row>
    <row r="169" spans="1:29">
      <c r="A169" s="59" t="s">
        <v>126</v>
      </c>
      <c r="B169" s="46"/>
      <c r="C169" s="46"/>
      <c r="D169" s="46"/>
      <c r="E169" s="46"/>
      <c r="F169" s="46">
        <v>1086</v>
      </c>
      <c r="G169" s="46">
        <v>1027</v>
      </c>
      <c r="H169" s="46"/>
      <c r="I169" s="46"/>
      <c r="J169" s="46"/>
      <c r="K169" s="46"/>
      <c r="L169" s="46"/>
      <c r="M169" s="46"/>
      <c r="N169" s="46">
        <v>103</v>
      </c>
      <c r="O169" s="46"/>
      <c r="P169" s="46"/>
      <c r="Q169" s="46"/>
      <c r="R169" s="46"/>
      <c r="S169" s="46"/>
      <c r="T169" s="46"/>
      <c r="U169" s="46"/>
      <c r="V169" s="46"/>
      <c r="W169" s="46"/>
      <c r="Y169" s="109">
        <f t="shared" si="10"/>
        <v>2216</v>
      </c>
      <c r="Z169" s="109">
        <f t="shared" si="11"/>
        <v>1027</v>
      </c>
      <c r="AA169" s="109">
        <f t="shared" si="12"/>
        <v>1189</v>
      </c>
      <c r="AB169" s="109">
        <f t="shared" si="13"/>
        <v>0</v>
      </c>
      <c r="AC169" s="109">
        <f t="shared" si="14"/>
        <v>0</v>
      </c>
    </row>
    <row r="170" spans="1:29" ht="22.5">
      <c r="A170" s="59" t="s">
        <v>809</v>
      </c>
      <c r="B170" s="46"/>
      <c r="C170" s="46"/>
      <c r="D170" s="46"/>
      <c r="E170" s="46"/>
      <c r="F170" s="46"/>
      <c r="G170" s="46"/>
      <c r="H170" s="46"/>
      <c r="I170" s="46"/>
      <c r="J170" s="46"/>
      <c r="K170" s="46"/>
      <c r="L170" s="46"/>
      <c r="M170" s="46"/>
      <c r="N170" s="46"/>
      <c r="O170" s="46"/>
      <c r="P170" s="46"/>
      <c r="Q170" s="46"/>
      <c r="R170" s="46"/>
      <c r="S170" s="46"/>
      <c r="T170" s="46"/>
      <c r="U170" s="46"/>
      <c r="V170" s="46"/>
      <c r="W170" s="46"/>
      <c r="Y170" s="109">
        <f t="shared" si="10"/>
        <v>0</v>
      </c>
      <c r="Z170" s="109">
        <f t="shared" si="11"/>
        <v>0</v>
      </c>
      <c r="AA170" s="109">
        <f t="shared" si="12"/>
        <v>0</v>
      </c>
      <c r="AB170" s="109">
        <f t="shared" si="13"/>
        <v>0</v>
      </c>
      <c r="AC170" s="109">
        <f t="shared" si="14"/>
        <v>0</v>
      </c>
    </row>
    <row r="171" spans="1:29">
      <c r="A171" s="59" t="s">
        <v>810</v>
      </c>
      <c r="B171" s="46"/>
      <c r="C171" s="46"/>
      <c r="D171" s="46"/>
      <c r="E171" s="46"/>
      <c r="F171" s="46"/>
      <c r="G171" s="46"/>
      <c r="H171" s="46"/>
      <c r="I171" s="46"/>
      <c r="J171" s="46"/>
      <c r="K171" s="46"/>
      <c r="L171" s="46"/>
      <c r="M171" s="46"/>
      <c r="N171" s="46"/>
      <c r="O171" s="46"/>
      <c r="P171" s="46"/>
      <c r="Q171" s="46"/>
      <c r="R171" s="46"/>
      <c r="S171" s="46"/>
      <c r="T171" s="46"/>
      <c r="U171" s="46"/>
      <c r="V171" s="46"/>
      <c r="W171" s="46"/>
      <c r="Y171" s="109">
        <f t="shared" si="10"/>
        <v>0</v>
      </c>
      <c r="Z171" s="109">
        <f t="shared" si="11"/>
        <v>0</v>
      </c>
      <c r="AA171" s="109">
        <f t="shared" si="12"/>
        <v>0</v>
      </c>
      <c r="AB171" s="109">
        <f t="shared" si="13"/>
        <v>0</v>
      </c>
      <c r="AC171" s="109">
        <f t="shared" si="14"/>
        <v>0</v>
      </c>
    </row>
    <row r="172" spans="1:29" ht="22.5">
      <c r="A172" s="59" t="s">
        <v>811</v>
      </c>
      <c r="B172" s="46"/>
      <c r="C172" s="46"/>
      <c r="D172" s="46"/>
      <c r="E172" s="46"/>
      <c r="F172" s="46"/>
      <c r="G172" s="46"/>
      <c r="H172" s="46"/>
      <c r="I172" s="46"/>
      <c r="J172" s="46"/>
      <c r="K172" s="46"/>
      <c r="L172" s="46"/>
      <c r="M172" s="46"/>
      <c r="N172" s="46"/>
      <c r="O172" s="46"/>
      <c r="P172" s="46"/>
      <c r="Q172" s="46"/>
      <c r="R172" s="46"/>
      <c r="S172" s="46"/>
      <c r="T172" s="46"/>
      <c r="U172" s="46"/>
      <c r="V172" s="46"/>
      <c r="W172" s="46"/>
      <c r="Y172" s="109">
        <f t="shared" si="10"/>
        <v>0</v>
      </c>
      <c r="Z172" s="109">
        <f t="shared" si="11"/>
        <v>0</v>
      </c>
      <c r="AA172" s="109">
        <f t="shared" si="12"/>
        <v>0</v>
      </c>
      <c r="AB172" s="109">
        <f t="shared" si="13"/>
        <v>0</v>
      </c>
      <c r="AC172" s="109">
        <f t="shared" si="14"/>
        <v>0</v>
      </c>
    </row>
    <row r="173" spans="1:29">
      <c r="A173" s="59" t="s">
        <v>35</v>
      </c>
      <c r="B173" s="46"/>
      <c r="C173" s="46"/>
      <c r="D173" s="46"/>
      <c r="E173" s="46"/>
      <c r="F173" s="46">
        <v>27</v>
      </c>
      <c r="G173" s="46"/>
      <c r="H173" s="46"/>
      <c r="I173" s="46"/>
      <c r="J173" s="46"/>
      <c r="K173" s="46"/>
      <c r="L173" s="46"/>
      <c r="M173" s="46"/>
      <c r="N173" s="46"/>
      <c r="O173" s="46"/>
      <c r="P173" s="46"/>
      <c r="Q173" s="46"/>
      <c r="R173" s="46"/>
      <c r="S173" s="46"/>
      <c r="T173" s="46"/>
      <c r="U173" s="46"/>
      <c r="V173" s="46"/>
      <c r="W173" s="46"/>
      <c r="Y173" s="109">
        <f t="shared" si="10"/>
        <v>27</v>
      </c>
      <c r="Z173" s="109">
        <f t="shared" si="11"/>
        <v>0</v>
      </c>
      <c r="AA173" s="109">
        <f t="shared" si="12"/>
        <v>27</v>
      </c>
      <c r="AB173" s="109">
        <f t="shared" si="13"/>
        <v>0</v>
      </c>
      <c r="AC173" s="109">
        <f t="shared" si="14"/>
        <v>0</v>
      </c>
    </row>
    <row r="174" spans="1:29">
      <c r="A174" s="59" t="s">
        <v>134</v>
      </c>
      <c r="B174" s="46"/>
      <c r="C174" s="46"/>
      <c r="D174" s="46"/>
      <c r="E174" s="46">
        <v>870</v>
      </c>
      <c r="F174" s="46">
        <v>2657</v>
      </c>
      <c r="G174" s="46">
        <v>8098</v>
      </c>
      <c r="H174" s="46"/>
      <c r="I174" s="46"/>
      <c r="J174" s="46"/>
      <c r="K174" s="46"/>
      <c r="L174" s="46"/>
      <c r="M174" s="46"/>
      <c r="N174" s="46">
        <v>284</v>
      </c>
      <c r="O174" s="46"/>
      <c r="P174" s="46"/>
      <c r="Q174" s="46"/>
      <c r="R174" s="46"/>
      <c r="S174" s="46"/>
      <c r="T174" s="46"/>
      <c r="U174" s="46"/>
      <c r="V174" s="46"/>
      <c r="W174" s="46"/>
      <c r="Y174" s="109">
        <f t="shared" si="10"/>
        <v>11909</v>
      </c>
      <c r="Z174" s="109">
        <f t="shared" si="11"/>
        <v>8968</v>
      </c>
      <c r="AA174" s="109">
        <f t="shared" si="12"/>
        <v>2941</v>
      </c>
      <c r="AB174" s="109">
        <f t="shared" si="13"/>
        <v>0</v>
      </c>
      <c r="AC174" s="109">
        <f t="shared" si="14"/>
        <v>0</v>
      </c>
    </row>
    <row r="175" spans="1:29">
      <c r="A175" s="59" t="s">
        <v>116</v>
      </c>
      <c r="B175" s="46"/>
      <c r="C175" s="46"/>
      <c r="D175" s="46"/>
      <c r="E175" s="46"/>
      <c r="F175" s="46">
        <v>27</v>
      </c>
      <c r="G175" s="46"/>
      <c r="H175" s="46"/>
      <c r="I175" s="46"/>
      <c r="J175" s="46"/>
      <c r="K175" s="46"/>
      <c r="L175" s="46"/>
      <c r="M175" s="46"/>
      <c r="N175" s="46"/>
      <c r="O175" s="46"/>
      <c r="P175" s="46"/>
      <c r="Q175" s="46"/>
      <c r="R175" s="46"/>
      <c r="S175" s="46"/>
      <c r="T175" s="46"/>
      <c r="U175" s="46"/>
      <c r="V175" s="46"/>
      <c r="W175" s="46"/>
      <c r="Y175" s="109">
        <f t="shared" si="10"/>
        <v>27</v>
      </c>
      <c r="Z175" s="109">
        <f t="shared" si="11"/>
        <v>0</v>
      </c>
      <c r="AA175" s="109">
        <f t="shared" si="12"/>
        <v>27</v>
      </c>
      <c r="AB175" s="109">
        <f t="shared" si="13"/>
        <v>0</v>
      </c>
      <c r="AC175" s="109">
        <f t="shared" si="14"/>
        <v>0</v>
      </c>
    </row>
    <row r="176" spans="1:29">
      <c r="A176" s="59" t="s">
        <v>812</v>
      </c>
      <c r="B176" s="46"/>
      <c r="C176" s="46"/>
      <c r="D176" s="46"/>
      <c r="E176" s="46"/>
      <c r="F176" s="46"/>
      <c r="G176" s="46"/>
      <c r="H176" s="46"/>
      <c r="I176" s="46"/>
      <c r="J176" s="46"/>
      <c r="K176" s="46"/>
      <c r="L176" s="46"/>
      <c r="M176" s="46"/>
      <c r="N176" s="46"/>
      <c r="O176" s="46"/>
      <c r="P176" s="46"/>
      <c r="Q176" s="46"/>
      <c r="R176" s="46"/>
      <c r="S176" s="46"/>
      <c r="T176" s="46"/>
      <c r="U176" s="46"/>
      <c r="V176" s="46"/>
      <c r="W176" s="46"/>
      <c r="Y176" s="109">
        <f t="shared" si="10"/>
        <v>0</v>
      </c>
      <c r="Z176" s="109">
        <f t="shared" si="11"/>
        <v>0</v>
      </c>
      <c r="AA176" s="109">
        <f t="shared" si="12"/>
        <v>0</v>
      </c>
      <c r="AB176" s="109">
        <f t="shared" si="13"/>
        <v>0</v>
      </c>
      <c r="AC176" s="109">
        <f t="shared" si="14"/>
        <v>0</v>
      </c>
    </row>
    <row r="177" spans="1:29" ht="22.5">
      <c r="A177" s="59" t="s">
        <v>813</v>
      </c>
      <c r="B177" s="46"/>
      <c r="C177" s="46"/>
      <c r="D177" s="46"/>
      <c r="E177" s="46"/>
      <c r="F177" s="46"/>
      <c r="G177" s="46"/>
      <c r="H177" s="46"/>
      <c r="I177" s="46"/>
      <c r="J177" s="46"/>
      <c r="K177" s="46"/>
      <c r="L177" s="46"/>
      <c r="M177" s="46"/>
      <c r="N177" s="46"/>
      <c r="O177" s="46"/>
      <c r="P177" s="46"/>
      <c r="Q177" s="46"/>
      <c r="R177" s="46"/>
      <c r="S177" s="46"/>
      <c r="T177" s="46"/>
      <c r="U177" s="46"/>
      <c r="V177" s="46"/>
      <c r="W177" s="46"/>
      <c r="Y177" s="109">
        <f t="shared" si="10"/>
        <v>0</v>
      </c>
      <c r="Z177" s="109">
        <f t="shared" si="11"/>
        <v>0</v>
      </c>
      <c r="AA177" s="109">
        <f t="shared" si="12"/>
        <v>0</v>
      </c>
      <c r="AB177" s="109">
        <f t="shared" si="13"/>
        <v>0</v>
      </c>
      <c r="AC177" s="109">
        <f t="shared" si="14"/>
        <v>0</v>
      </c>
    </row>
    <row r="178" spans="1:29" ht="22.5">
      <c r="A178" s="59" t="s">
        <v>814</v>
      </c>
      <c r="B178" s="46"/>
      <c r="C178" s="46"/>
      <c r="D178" s="46"/>
      <c r="E178" s="46"/>
      <c r="F178" s="46"/>
      <c r="G178" s="46"/>
      <c r="H178" s="46"/>
      <c r="I178" s="46"/>
      <c r="J178" s="46"/>
      <c r="K178" s="46"/>
      <c r="L178" s="46"/>
      <c r="M178" s="46"/>
      <c r="N178" s="46"/>
      <c r="O178" s="46"/>
      <c r="P178" s="46"/>
      <c r="Q178" s="46"/>
      <c r="R178" s="46"/>
      <c r="S178" s="46"/>
      <c r="T178" s="46"/>
      <c r="U178" s="46"/>
      <c r="V178" s="46"/>
      <c r="W178" s="46"/>
      <c r="Y178" s="109">
        <f t="shared" si="10"/>
        <v>0</v>
      </c>
      <c r="Z178" s="109">
        <f t="shared" si="11"/>
        <v>0</v>
      </c>
      <c r="AA178" s="109">
        <f t="shared" si="12"/>
        <v>0</v>
      </c>
      <c r="AB178" s="109">
        <f t="shared" si="13"/>
        <v>0</v>
      </c>
      <c r="AC178" s="109">
        <f t="shared" si="14"/>
        <v>0</v>
      </c>
    </row>
    <row r="179" spans="1:29">
      <c r="A179" s="59" t="s">
        <v>73</v>
      </c>
      <c r="B179" s="46"/>
      <c r="C179" s="46"/>
      <c r="D179" s="46"/>
      <c r="E179" s="46"/>
      <c r="F179" s="46">
        <v>147</v>
      </c>
      <c r="G179" s="46">
        <v>364</v>
      </c>
      <c r="H179" s="46">
        <v>1632</v>
      </c>
      <c r="I179" s="46"/>
      <c r="J179" s="46">
        <v>538</v>
      </c>
      <c r="K179" s="46"/>
      <c r="L179" s="46"/>
      <c r="M179" s="46">
        <v>203</v>
      </c>
      <c r="N179" s="46">
        <v>69</v>
      </c>
      <c r="O179" s="46"/>
      <c r="P179" s="46"/>
      <c r="Q179" s="46"/>
      <c r="R179" s="46"/>
      <c r="S179" s="46"/>
      <c r="T179" s="46"/>
      <c r="U179" s="46"/>
      <c r="V179" s="46"/>
      <c r="W179" s="46"/>
      <c r="Y179" s="109">
        <f t="shared" si="10"/>
        <v>2953</v>
      </c>
      <c r="Z179" s="109">
        <f t="shared" si="11"/>
        <v>2534</v>
      </c>
      <c r="AA179" s="109">
        <f t="shared" si="12"/>
        <v>419</v>
      </c>
      <c r="AB179" s="109">
        <f t="shared" si="13"/>
        <v>0</v>
      </c>
      <c r="AC179" s="109">
        <f t="shared" si="14"/>
        <v>0</v>
      </c>
    </row>
    <row r="180" spans="1:29">
      <c r="A180" s="59" t="s">
        <v>36</v>
      </c>
      <c r="B180" s="46"/>
      <c r="C180" s="46"/>
      <c r="D180" s="46"/>
      <c r="E180" s="46"/>
      <c r="F180" s="46"/>
      <c r="G180" s="46"/>
      <c r="H180" s="46"/>
      <c r="I180" s="46"/>
      <c r="J180" s="46"/>
      <c r="K180" s="46"/>
      <c r="L180" s="46"/>
      <c r="M180" s="46"/>
      <c r="N180" s="46"/>
      <c r="O180" s="46"/>
      <c r="P180" s="46"/>
      <c r="Q180" s="46"/>
      <c r="R180" s="46"/>
      <c r="S180" s="46"/>
      <c r="T180" s="46"/>
      <c r="U180" s="46"/>
      <c r="V180" s="46"/>
      <c r="W180" s="46"/>
      <c r="Y180" s="109">
        <f t="shared" si="10"/>
        <v>0</v>
      </c>
      <c r="Z180" s="109">
        <f t="shared" si="11"/>
        <v>0</v>
      </c>
      <c r="AA180" s="109">
        <f t="shared" si="12"/>
        <v>0</v>
      </c>
      <c r="AB180" s="109">
        <f t="shared" si="13"/>
        <v>0</v>
      </c>
      <c r="AC180" s="109">
        <f t="shared" si="14"/>
        <v>0</v>
      </c>
    </row>
    <row r="181" spans="1:29">
      <c r="A181" s="59" t="s">
        <v>37</v>
      </c>
      <c r="B181" s="46"/>
      <c r="C181" s="46"/>
      <c r="D181" s="46"/>
      <c r="E181" s="46"/>
      <c r="F181" s="46"/>
      <c r="G181" s="46"/>
      <c r="H181" s="46"/>
      <c r="I181" s="46"/>
      <c r="J181" s="46"/>
      <c r="K181" s="46"/>
      <c r="L181" s="46"/>
      <c r="M181" s="46"/>
      <c r="N181" s="46"/>
      <c r="O181" s="46"/>
      <c r="P181" s="46"/>
      <c r="Q181" s="46"/>
      <c r="R181" s="46"/>
      <c r="S181" s="46"/>
      <c r="T181" s="46"/>
      <c r="U181" s="46"/>
      <c r="V181" s="46"/>
      <c r="W181" s="46"/>
      <c r="Y181" s="109">
        <f t="shared" si="10"/>
        <v>0</v>
      </c>
      <c r="Z181" s="109">
        <f t="shared" si="11"/>
        <v>0</v>
      </c>
      <c r="AA181" s="109">
        <f t="shared" si="12"/>
        <v>0</v>
      </c>
      <c r="AB181" s="109">
        <f t="shared" si="13"/>
        <v>0</v>
      </c>
      <c r="AC181" s="109">
        <f t="shared" si="14"/>
        <v>0</v>
      </c>
    </row>
    <row r="182" spans="1:29">
      <c r="A182" s="59" t="s">
        <v>815</v>
      </c>
      <c r="B182" s="46"/>
      <c r="C182" s="46"/>
      <c r="D182" s="46"/>
      <c r="E182" s="46"/>
      <c r="F182" s="46">
        <v>62</v>
      </c>
      <c r="G182" s="46"/>
      <c r="H182" s="46"/>
      <c r="I182" s="46"/>
      <c r="J182" s="46"/>
      <c r="K182" s="46"/>
      <c r="L182" s="46"/>
      <c r="M182" s="46"/>
      <c r="N182" s="46"/>
      <c r="O182" s="46"/>
      <c r="P182" s="46"/>
      <c r="Q182" s="46"/>
      <c r="R182" s="46"/>
      <c r="S182" s="46"/>
      <c r="T182" s="46"/>
      <c r="U182" s="46"/>
      <c r="V182" s="46"/>
      <c r="W182" s="46"/>
      <c r="Y182" s="109">
        <f t="shared" si="10"/>
        <v>62</v>
      </c>
      <c r="Z182" s="109">
        <f t="shared" si="11"/>
        <v>0</v>
      </c>
      <c r="AA182" s="109">
        <f t="shared" si="12"/>
        <v>62</v>
      </c>
      <c r="AB182" s="109">
        <f t="shared" si="13"/>
        <v>0</v>
      </c>
      <c r="AC182" s="109">
        <f t="shared" si="14"/>
        <v>0</v>
      </c>
    </row>
    <row r="183" spans="1:29" ht="33.75">
      <c r="A183" s="59" t="s">
        <v>816</v>
      </c>
      <c r="B183" s="46"/>
      <c r="C183" s="46"/>
      <c r="D183" s="46"/>
      <c r="E183" s="46"/>
      <c r="F183" s="46"/>
      <c r="G183" s="46"/>
      <c r="H183" s="46"/>
      <c r="I183" s="46"/>
      <c r="J183" s="46"/>
      <c r="K183" s="46"/>
      <c r="L183" s="46"/>
      <c r="M183" s="46"/>
      <c r="N183" s="46"/>
      <c r="O183" s="46"/>
      <c r="P183" s="46"/>
      <c r="Q183" s="46"/>
      <c r="R183" s="46"/>
      <c r="S183" s="46"/>
      <c r="T183" s="46"/>
      <c r="U183" s="46"/>
      <c r="V183" s="46"/>
      <c r="W183" s="46"/>
      <c r="Y183" s="109">
        <f t="shared" si="10"/>
        <v>0</v>
      </c>
      <c r="Z183" s="109">
        <f t="shared" si="11"/>
        <v>0</v>
      </c>
      <c r="AA183" s="109">
        <f t="shared" si="12"/>
        <v>0</v>
      </c>
      <c r="AB183" s="109">
        <f t="shared" si="13"/>
        <v>0</v>
      </c>
      <c r="AC183" s="109">
        <f t="shared" si="14"/>
        <v>0</v>
      </c>
    </row>
    <row r="184" spans="1:29">
      <c r="A184" s="59" t="s">
        <v>817</v>
      </c>
      <c r="B184" s="46"/>
      <c r="C184" s="46"/>
      <c r="D184" s="46"/>
      <c r="E184" s="46"/>
      <c r="F184" s="46">
        <v>76</v>
      </c>
      <c r="G184" s="46">
        <v>282</v>
      </c>
      <c r="H184" s="46"/>
      <c r="I184" s="46"/>
      <c r="J184" s="46"/>
      <c r="K184" s="46"/>
      <c r="L184" s="46"/>
      <c r="M184" s="46"/>
      <c r="N184" s="46"/>
      <c r="O184" s="46"/>
      <c r="P184" s="46"/>
      <c r="Q184" s="46"/>
      <c r="R184" s="46"/>
      <c r="S184" s="46"/>
      <c r="T184" s="46"/>
      <c r="U184" s="46"/>
      <c r="V184" s="46"/>
      <c r="W184" s="46"/>
      <c r="Y184" s="109">
        <f t="shared" si="10"/>
        <v>358</v>
      </c>
      <c r="Z184" s="109">
        <f t="shared" si="11"/>
        <v>282</v>
      </c>
      <c r="AA184" s="109">
        <f t="shared" si="12"/>
        <v>76</v>
      </c>
      <c r="AB184" s="109">
        <f t="shared" si="13"/>
        <v>0</v>
      </c>
      <c r="AC184" s="109">
        <f t="shared" si="14"/>
        <v>0</v>
      </c>
    </row>
    <row r="185" spans="1:29">
      <c r="A185" s="59" t="s">
        <v>127</v>
      </c>
      <c r="B185" s="46"/>
      <c r="C185" s="46"/>
      <c r="D185" s="46"/>
      <c r="E185" s="46"/>
      <c r="F185" s="46">
        <v>14</v>
      </c>
      <c r="G185" s="46"/>
      <c r="H185" s="46"/>
      <c r="I185" s="46"/>
      <c r="J185" s="46"/>
      <c r="K185" s="46"/>
      <c r="L185" s="46"/>
      <c r="M185" s="46"/>
      <c r="N185" s="46"/>
      <c r="O185" s="46"/>
      <c r="P185" s="46"/>
      <c r="Q185" s="46"/>
      <c r="R185" s="46"/>
      <c r="S185" s="46"/>
      <c r="T185" s="46"/>
      <c r="U185" s="46"/>
      <c r="V185" s="46"/>
      <c r="W185" s="46"/>
      <c r="Y185" s="109">
        <f t="shared" si="10"/>
        <v>14</v>
      </c>
      <c r="Z185" s="109">
        <f t="shared" si="11"/>
        <v>0</v>
      </c>
      <c r="AA185" s="109">
        <f t="shared" si="12"/>
        <v>14</v>
      </c>
      <c r="AB185" s="109">
        <f t="shared" si="13"/>
        <v>0</v>
      </c>
      <c r="AC185" s="109">
        <f t="shared" si="14"/>
        <v>0</v>
      </c>
    </row>
    <row r="186" spans="1:29" ht="22.5">
      <c r="A186" s="59" t="s">
        <v>818</v>
      </c>
      <c r="B186" s="46"/>
      <c r="C186" s="46"/>
      <c r="D186" s="46"/>
      <c r="E186" s="46"/>
      <c r="F186" s="46"/>
      <c r="G186" s="46"/>
      <c r="H186" s="46"/>
      <c r="I186" s="46"/>
      <c r="J186" s="46"/>
      <c r="K186" s="46"/>
      <c r="L186" s="46"/>
      <c r="M186" s="46"/>
      <c r="N186" s="46"/>
      <c r="O186" s="46"/>
      <c r="P186" s="46"/>
      <c r="Q186" s="46"/>
      <c r="R186" s="46"/>
      <c r="S186" s="46"/>
      <c r="T186" s="46"/>
      <c r="U186" s="46"/>
      <c r="V186" s="46"/>
      <c r="W186" s="46"/>
      <c r="Y186" s="109">
        <f t="shared" si="10"/>
        <v>0</v>
      </c>
      <c r="Z186" s="109">
        <f t="shared" si="11"/>
        <v>0</v>
      </c>
      <c r="AA186" s="109">
        <f t="shared" si="12"/>
        <v>0</v>
      </c>
      <c r="AB186" s="109">
        <f t="shared" si="13"/>
        <v>0</v>
      </c>
      <c r="AC186" s="109">
        <f t="shared" si="14"/>
        <v>0</v>
      </c>
    </row>
    <row r="187" spans="1:29" ht="22.5">
      <c r="A187" s="59" t="s">
        <v>819</v>
      </c>
      <c r="B187" s="46"/>
      <c r="C187" s="46"/>
      <c r="D187" s="46"/>
      <c r="E187" s="46"/>
      <c r="F187" s="46"/>
      <c r="G187" s="46"/>
      <c r="H187" s="46"/>
      <c r="I187" s="46"/>
      <c r="J187" s="46"/>
      <c r="K187" s="46"/>
      <c r="L187" s="46"/>
      <c r="M187" s="46"/>
      <c r="N187" s="46"/>
      <c r="O187" s="46"/>
      <c r="P187" s="46"/>
      <c r="Q187" s="46"/>
      <c r="R187" s="46"/>
      <c r="S187" s="46"/>
      <c r="T187" s="46"/>
      <c r="U187" s="46"/>
      <c r="V187" s="46"/>
      <c r="W187" s="46"/>
      <c r="Y187" s="109">
        <f t="shared" si="10"/>
        <v>0</v>
      </c>
      <c r="Z187" s="109">
        <f t="shared" si="11"/>
        <v>0</v>
      </c>
      <c r="AA187" s="109">
        <f t="shared" si="12"/>
        <v>0</v>
      </c>
      <c r="AB187" s="109">
        <f t="shared" si="13"/>
        <v>0</v>
      </c>
      <c r="AC187" s="109">
        <f t="shared" si="14"/>
        <v>0</v>
      </c>
    </row>
    <row r="188" spans="1:29">
      <c r="A188" s="59" t="s">
        <v>97</v>
      </c>
      <c r="B188" s="46"/>
      <c r="C188" s="46"/>
      <c r="D188" s="46"/>
      <c r="E188" s="46"/>
      <c r="F188" s="46">
        <v>511</v>
      </c>
      <c r="G188" s="46">
        <v>1730</v>
      </c>
      <c r="H188" s="46"/>
      <c r="I188" s="46"/>
      <c r="J188" s="46"/>
      <c r="K188" s="46"/>
      <c r="L188" s="46"/>
      <c r="M188" s="46"/>
      <c r="N188" s="46">
        <v>641</v>
      </c>
      <c r="O188" s="46"/>
      <c r="P188" s="46">
        <v>164</v>
      </c>
      <c r="Q188" s="46"/>
      <c r="R188" s="46"/>
      <c r="S188" s="46"/>
      <c r="T188" s="46">
        <v>9269</v>
      </c>
      <c r="U188" s="46"/>
      <c r="V188" s="46"/>
      <c r="W188" s="46"/>
      <c r="Y188" s="109">
        <f t="shared" si="10"/>
        <v>12315</v>
      </c>
      <c r="Z188" s="109">
        <f t="shared" si="11"/>
        <v>1730</v>
      </c>
      <c r="AA188" s="109">
        <f t="shared" si="12"/>
        <v>10585</v>
      </c>
      <c r="AB188" s="109">
        <f t="shared" si="13"/>
        <v>0</v>
      </c>
      <c r="AC188" s="109">
        <f t="shared" si="14"/>
        <v>0</v>
      </c>
    </row>
    <row r="189" spans="1:29">
      <c r="A189" s="59" t="s">
        <v>831</v>
      </c>
      <c r="B189" s="46"/>
      <c r="C189" s="46"/>
      <c r="D189" s="46"/>
      <c r="E189" s="46"/>
      <c r="F189" s="46"/>
      <c r="G189" s="46"/>
      <c r="H189" s="46"/>
      <c r="I189" s="46"/>
      <c r="J189" s="46"/>
      <c r="K189" s="46"/>
      <c r="L189" s="46"/>
      <c r="M189" s="46"/>
      <c r="N189" s="46"/>
      <c r="O189" s="46"/>
      <c r="P189" s="46"/>
      <c r="Q189" s="46"/>
      <c r="R189" s="46"/>
      <c r="S189" s="46"/>
      <c r="T189" s="46"/>
      <c r="U189" s="46"/>
      <c r="V189" s="46"/>
      <c r="W189" s="46"/>
      <c r="Y189" s="109">
        <f t="shared" si="10"/>
        <v>0</v>
      </c>
      <c r="Z189" s="109">
        <f t="shared" si="11"/>
        <v>0</v>
      </c>
      <c r="AA189" s="109">
        <f t="shared" si="12"/>
        <v>0</v>
      </c>
      <c r="AB189" s="109">
        <f t="shared" si="13"/>
        <v>0</v>
      </c>
      <c r="AC189" s="109">
        <f t="shared" si="14"/>
        <v>0</v>
      </c>
    </row>
    <row r="190" spans="1:29">
      <c r="A190" s="59" t="s">
        <v>832</v>
      </c>
      <c r="B190" s="46"/>
      <c r="C190" s="46"/>
      <c r="D190" s="46"/>
      <c r="E190" s="46"/>
      <c r="F190" s="46"/>
      <c r="G190" s="46"/>
      <c r="H190" s="46"/>
      <c r="I190" s="46"/>
      <c r="J190" s="46"/>
      <c r="K190" s="46"/>
      <c r="L190" s="46"/>
      <c r="M190" s="46"/>
      <c r="N190" s="46"/>
      <c r="O190" s="46"/>
      <c r="P190" s="46"/>
      <c r="Q190" s="46"/>
      <c r="R190" s="46"/>
      <c r="S190" s="46"/>
      <c r="T190" s="46"/>
      <c r="U190" s="46"/>
      <c r="V190" s="46"/>
      <c r="W190" s="46"/>
      <c r="Y190" s="109">
        <f t="shared" si="10"/>
        <v>0</v>
      </c>
      <c r="Z190" s="109">
        <f t="shared" si="11"/>
        <v>0</v>
      </c>
      <c r="AA190" s="109">
        <f t="shared" si="12"/>
        <v>0</v>
      </c>
      <c r="AB190" s="109">
        <f t="shared" si="13"/>
        <v>0</v>
      </c>
      <c r="AC190" s="109">
        <f t="shared" si="14"/>
        <v>0</v>
      </c>
    </row>
    <row r="191" spans="1:29">
      <c r="A191" s="59" t="s">
        <v>837</v>
      </c>
      <c r="B191" s="46"/>
      <c r="C191" s="46"/>
      <c r="D191" s="46"/>
      <c r="E191" s="46"/>
      <c r="F191" s="46">
        <v>228</v>
      </c>
      <c r="G191" s="46">
        <v>609</v>
      </c>
      <c r="H191" s="46"/>
      <c r="I191" s="46"/>
      <c r="J191" s="46"/>
      <c r="K191" s="46"/>
      <c r="L191" s="46"/>
      <c r="M191" s="46"/>
      <c r="N191" s="46">
        <v>272</v>
      </c>
      <c r="O191" s="46"/>
      <c r="P191" s="46"/>
      <c r="Q191" s="46"/>
      <c r="R191" s="46"/>
      <c r="S191" s="46"/>
      <c r="T191" s="46"/>
      <c r="U191" s="46"/>
      <c r="V191" s="46"/>
      <c r="W191" s="46"/>
      <c r="Y191" s="109">
        <f t="shared" si="10"/>
        <v>1109</v>
      </c>
      <c r="Z191" s="109">
        <f t="shared" si="11"/>
        <v>609</v>
      </c>
      <c r="AA191" s="109">
        <f t="shared" si="12"/>
        <v>500</v>
      </c>
      <c r="AB191" s="109">
        <f t="shared" si="13"/>
        <v>0</v>
      </c>
      <c r="AC191" s="109">
        <f t="shared" si="14"/>
        <v>0</v>
      </c>
    </row>
    <row r="192" spans="1:29">
      <c r="A192" s="59" t="s">
        <v>40</v>
      </c>
      <c r="B192" s="46"/>
      <c r="C192" s="46"/>
      <c r="D192" s="46"/>
      <c r="E192" s="46"/>
      <c r="F192" s="46">
        <v>42</v>
      </c>
      <c r="G192" s="46"/>
      <c r="H192" s="46"/>
      <c r="I192" s="46"/>
      <c r="J192" s="46"/>
      <c r="K192" s="46"/>
      <c r="L192" s="46"/>
      <c r="M192" s="46"/>
      <c r="N192" s="46"/>
      <c r="O192" s="46"/>
      <c r="P192" s="46"/>
      <c r="Q192" s="46"/>
      <c r="R192" s="46"/>
      <c r="S192" s="46"/>
      <c r="T192" s="46"/>
      <c r="U192" s="46"/>
      <c r="V192" s="46"/>
      <c r="W192" s="46"/>
      <c r="Y192" s="109">
        <f t="shared" si="10"/>
        <v>42</v>
      </c>
      <c r="Z192" s="109">
        <f t="shared" si="11"/>
        <v>0</v>
      </c>
      <c r="AA192" s="109">
        <f t="shared" si="12"/>
        <v>42</v>
      </c>
      <c r="AB192" s="109">
        <f t="shared" si="13"/>
        <v>0</v>
      </c>
      <c r="AC192" s="109">
        <f t="shared" si="14"/>
        <v>0</v>
      </c>
    </row>
    <row r="193" spans="1:29" ht="22.5">
      <c r="A193" s="59" t="s">
        <v>714</v>
      </c>
      <c r="B193" s="46"/>
      <c r="C193" s="46"/>
      <c r="D193" s="46"/>
      <c r="E193" s="46"/>
      <c r="F193" s="46"/>
      <c r="G193" s="46"/>
      <c r="H193" s="46"/>
      <c r="I193" s="46"/>
      <c r="J193" s="46"/>
      <c r="K193" s="46"/>
      <c r="L193" s="46"/>
      <c r="M193" s="46"/>
      <c r="N193" s="46"/>
      <c r="O193" s="46"/>
      <c r="P193" s="46"/>
      <c r="Q193" s="46"/>
      <c r="R193" s="46"/>
      <c r="S193" s="46"/>
      <c r="T193" s="46"/>
      <c r="U193" s="46"/>
      <c r="V193" s="46"/>
      <c r="W193" s="46"/>
      <c r="Y193" s="109">
        <f t="shared" si="10"/>
        <v>0</v>
      </c>
      <c r="Z193" s="109">
        <f t="shared" si="11"/>
        <v>0</v>
      </c>
      <c r="AA193" s="109">
        <f t="shared" si="12"/>
        <v>0</v>
      </c>
      <c r="AB193" s="109">
        <f t="shared" si="13"/>
        <v>0</v>
      </c>
      <c r="AC193" s="109">
        <f t="shared" si="14"/>
        <v>0</v>
      </c>
    </row>
    <row r="194" spans="1:29" ht="22.5">
      <c r="A194" s="59" t="s">
        <v>839</v>
      </c>
      <c r="B194" s="46"/>
      <c r="C194" s="46"/>
      <c r="D194" s="46"/>
      <c r="E194" s="46"/>
      <c r="F194" s="46"/>
      <c r="G194" s="46"/>
      <c r="H194" s="46"/>
      <c r="I194" s="46"/>
      <c r="J194" s="46"/>
      <c r="K194" s="46"/>
      <c r="L194" s="46"/>
      <c r="M194" s="46"/>
      <c r="N194" s="46"/>
      <c r="O194" s="46"/>
      <c r="P194" s="46"/>
      <c r="Q194" s="46"/>
      <c r="R194" s="46"/>
      <c r="S194" s="46"/>
      <c r="T194" s="46"/>
      <c r="U194" s="46"/>
      <c r="V194" s="46"/>
      <c r="W194" s="46"/>
      <c r="Y194" s="109">
        <f t="shared" si="10"/>
        <v>0</v>
      </c>
      <c r="Z194" s="109">
        <f t="shared" si="11"/>
        <v>0</v>
      </c>
      <c r="AA194" s="109">
        <f t="shared" si="12"/>
        <v>0</v>
      </c>
      <c r="AB194" s="109">
        <f t="shared" si="13"/>
        <v>0</v>
      </c>
      <c r="AC194" s="109">
        <f t="shared" si="14"/>
        <v>0</v>
      </c>
    </row>
    <row r="195" spans="1:29" ht="22.5">
      <c r="A195" s="59" t="s">
        <v>840</v>
      </c>
      <c r="B195" s="46"/>
      <c r="C195" s="46"/>
      <c r="D195" s="46"/>
      <c r="E195" s="46"/>
      <c r="F195" s="46"/>
      <c r="G195" s="46"/>
      <c r="H195" s="46"/>
      <c r="I195" s="46"/>
      <c r="J195" s="46"/>
      <c r="K195" s="46"/>
      <c r="L195" s="46"/>
      <c r="M195" s="46"/>
      <c r="N195" s="46"/>
      <c r="O195" s="46"/>
      <c r="P195" s="46"/>
      <c r="Q195" s="46"/>
      <c r="R195" s="46"/>
      <c r="S195" s="46"/>
      <c r="T195" s="46"/>
      <c r="U195" s="46"/>
      <c r="V195" s="46"/>
      <c r="W195" s="46"/>
      <c r="Y195" s="109">
        <f t="shared" ref="Y195:Y234" si="15">SUM(B195:W195)</f>
        <v>0</v>
      </c>
      <c r="Z195" s="109">
        <f t="shared" ref="Z195:Z234" si="16">SUM(E195,G195,H195,J195)</f>
        <v>0</v>
      </c>
      <c r="AA195" s="109">
        <f t="shared" ref="AA195:AA234" si="17">SUM(F195,M195,N195,P195,T195,U195)</f>
        <v>0</v>
      </c>
      <c r="AB195" s="109">
        <f t="shared" ref="AB195:AB234" si="18">SUM(L195,O195,Q195,R195,S195,V195)</f>
        <v>0</v>
      </c>
      <c r="AC195" s="109">
        <f t="shared" ref="AC195:AC234" si="19">SUM(B195,C195,D195,I195,K195,W195)</f>
        <v>0</v>
      </c>
    </row>
    <row r="196" spans="1:29" ht="33.75">
      <c r="A196" s="59" t="s">
        <v>841</v>
      </c>
      <c r="B196" s="46"/>
      <c r="C196" s="46"/>
      <c r="D196" s="46"/>
      <c r="E196" s="46"/>
      <c r="F196" s="46"/>
      <c r="G196" s="46"/>
      <c r="H196" s="46"/>
      <c r="I196" s="46"/>
      <c r="J196" s="46"/>
      <c r="K196" s="46"/>
      <c r="L196" s="46"/>
      <c r="M196" s="46"/>
      <c r="N196" s="46"/>
      <c r="O196" s="46"/>
      <c r="P196" s="46"/>
      <c r="Q196" s="46"/>
      <c r="R196" s="46"/>
      <c r="S196" s="46"/>
      <c r="T196" s="46"/>
      <c r="U196" s="46"/>
      <c r="V196" s="46"/>
      <c r="W196" s="46"/>
      <c r="Y196" s="109">
        <f t="shared" si="15"/>
        <v>0</v>
      </c>
      <c r="Z196" s="109">
        <f t="shared" si="16"/>
        <v>0</v>
      </c>
      <c r="AA196" s="109">
        <f t="shared" si="17"/>
        <v>0</v>
      </c>
      <c r="AB196" s="109">
        <f t="shared" si="18"/>
        <v>0</v>
      </c>
      <c r="AC196" s="109">
        <f t="shared" si="19"/>
        <v>0</v>
      </c>
    </row>
    <row r="197" spans="1:29" ht="56.25">
      <c r="A197" s="59" t="s">
        <v>842</v>
      </c>
      <c r="B197" s="46"/>
      <c r="C197" s="46"/>
      <c r="D197" s="46"/>
      <c r="E197" s="46"/>
      <c r="F197" s="46"/>
      <c r="G197" s="46"/>
      <c r="H197" s="46"/>
      <c r="I197" s="46"/>
      <c r="J197" s="46"/>
      <c r="K197" s="46"/>
      <c r="L197" s="46"/>
      <c r="M197" s="46"/>
      <c r="N197" s="46"/>
      <c r="O197" s="46"/>
      <c r="P197" s="46"/>
      <c r="Q197" s="46"/>
      <c r="R197" s="46"/>
      <c r="S197" s="46"/>
      <c r="T197" s="46"/>
      <c r="U197" s="46"/>
      <c r="V197" s="46"/>
      <c r="W197" s="46"/>
      <c r="Y197" s="109">
        <f t="shared" si="15"/>
        <v>0</v>
      </c>
      <c r="Z197" s="109">
        <f t="shared" si="16"/>
        <v>0</v>
      </c>
      <c r="AA197" s="109">
        <f t="shared" si="17"/>
        <v>0</v>
      </c>
      <c r="AB197" s="109">
        <f t="shared" si="18"/>
        <v>0</v>
      </c>
      <c r="AC197" s="109">
        <f t="shared" si="19"/>
        <v>0</v>
      </c>
    </row>
    <row r="198" spans="1:29">
      <c r="A198" s="59" t="s">
        <v>843</v>
      </c>
      <c r="B198" s="46"/>
      <c r="C198" s="46"/>
      <c r="D198" s="46"/>
      <c r="E198" s="46"/>
      <c r="F198" s="46"/>
      <c r="G198" s="46"/>
      <c r="H198" s="46"/>
      <c r="I198" s="46"/>
      <c r="J198" s="46"/>
      <c r="K198" s="46"/>
      <c r="L198" s="46"/>
      <c r="M198" s="46"/>
      <c r="N198" s="46"/>
      <c r="O198" s="46"/>
      <c r="P198" s="46"/>
      <c r="Q198" s="46"/>
      <c r="R198" s="46"/>
      <c r="S198" s="46"/>
      <c r="T198" s="46"/>
      <c r="U198" s="46"/>
      <c r="V198" s="46"/>
      <c r="W198" s="46"/>
      <c r="Y198" s="109">
        <f t="shared" si="15"/>
        <v>0</v>
      </c>
      <c r="Z198" s="109">
        <f t="shared" si="16"/>
        <v>0</v>
      </c>
      <c r="AA198" s="109">
        <f t="shared" si="17"/>
        <v>0</v>
      </c>
      <c r="AB198" s="109">
        <f t="shared" si="18"/>
        <v>0</v>
      </c>
      <c r="AC198" s="109">
        <f t="shared" si="19"/>
        <v>0</v>
      </c>
    </row>
    <row r="199" spans="1:29" ht="22.5">
      <c r="A199" s="59" t="s">
        <v>844</v>
      </c>
      <c r="B199" s="46"/>
      <c r="C199" s="46"/>
      <c r="D199" s="46"/>
      <c r="E199" s="46"/>
      <c r="F199" s="46"/>
      <c r="G199" s="46"/>
      <c r="H199" s="46"/>
      <c r="I199" s="46"/>
      <c r="J199" s="46"/>
      <c r="K199" s="46"/>
      <c r="L199" s="46"/>
      <c r="M199" s="46"/>
      <c r="N199" s="46"/>
      <c r="O199" s="46"/>
      <c r="P199" s="46"/>
      <c r="Q199" s="46"/>
      <c r="R199" s="46"/>
      <c r="S199" s="46"/>
      <c r="T199" s="46"/>
      <c r="U199" s="46"/>
      <c r="V199" s="46"/>
      <c r="W199" s="46"/>
      <c r="Y199" s="109">
        <f t="shared" si="15"/>
        <v>0</v>
      </c>
      <c r="Z199" s="109">
        <f t="shared" si="16"/>
        <v>0</v>
      </c>
      <c r="AA199" s="109">
        <f t="shared" si="17"/>
        <v>0</v>
      </c>
      <c r="AB199" s="109">
        <f t="shared" si="18"/>
        <v>0</v>
      </c>
      <c r="AC199" s="109">
        <f t="shared" si="19"/>
        <v>0</v>
      </c>
    </row>
    <row r="200" spans="1:29" ht="33.75">
      <c r="A200" s="59" t="s">
        <v>56</v>
      </c>
      <c r="B200" s="46"/>
      <c r="C200" s="46"/>
      <c r="D200" s="46"/>
      <c r="E200" s="46"/>
      <c r="F200" s="46"/>
      <c r="G200" s="46"/>
      <c r="H200" s="46"/>
      <c r="I200" s="46"/>
      <c r="J200" s="46"/>
      <c r="K200" s="46"/>
      <c r="L200" s="46"/>
      <c r="M200" s="46"/>
      <c r="N200" s="46"/>
      <c r="O200" s="46"/>
      <c r="P200" s="46"/>
      <c r="Q200" s="46"/>
      <c r="R200" s="46"/>
      <c r="S200" s="46"/>
      <c r="T200" s="46"/>
      <c r="U200" s="46"/>
      <c r="V200" s="46"/>
      <c r="W200" s="46"/>
      <c r="Y200" s="109">
        <f t="shared" si="15"/>
        <v>0</v>
      </c>
      <c r="Z200" s="109">
        <f t="shared" si="16"/>
        <v>0</v>
      </c>
      <c r="AA200" s="109">
        <f t="shared" si="17"/>
        <v>0</v>
      </c>
      <c r="AB200" s="109">
        <f t="shared" si="18"/>
        <v>0</v>
      </c>
      <c r="AC200" s="109">
        <f t="shared" si="19"/>
        <v>0</v>
      </c>
    </row>
    <row r="201" spans="1:29" ht="22.5">
      <c r="A201" s="59" t="s">
        <v>77</v>
      </c>
      <c r="B201" s="46"/>
      <c r="C201" s="46"/>
      <c r="D201" s="46"/>
      <c r="E201" s="46"/>
      <c r="F201" s="46">
        <v>59</v>
      </c>
      <c r="G201" s="46">
        <v>242</v>
      </c>
      <c r="H201" s="46"/>
      <c r="I201" s="46"/>
      <c r="J201" s="46"/>
      <c r="K201" s="46"/>
      <c r="L201" s="46"/>
      <c r="M201" s="46"/>
      <c r="N201" s="46"/>
      <c r="O201" s="46"/>
      <c r="P201" s="46"/>
      <c r="Q201" s="46"/>
      <c r="R201" s="46"/>
      <c r="S201" s="46"/>
      <c r="T201" s="46"/>
      <c r="U201" s="46"/>
      <c r="V201" s="46"/>
      <c r="W201" s="46"/>
      <c r="Y201" s="109">
        <f t="shared" si="15"/>
        <v>301</v>
      </c>
      <c r="Z201" s="109">
        <f t="shared" si="16"/>
        <v>242</v>
      </c>
      <c r="AA201" s="109">
        <f t="shared" si="17"/>
        <v>59</v>
      </c>
      <c r="AB201" s="109">
        <f t="shared" si="18"/>
        <v>0</v>
      </c>
      <c r="AC201" s="109">
        <f t="shared" si="19"/>
        <v>0</v>
      </c>
    </row>
    <row r="202" spans="1:29">
      <c r="A202" s="59" t="s">
        <v>137</v>
      </c>
      <c r="B202" s="46"/>
      <c r="C202" s="46"/>
      <c r="D202" s="46"/>
      <c r="E202" s="46"/>
      <c r="F202" s="46">
        <v>135</v>
      </c>
      <c r="G202" s="46">
        <v>683</v>
      </c>
      <c r="H202" s="46"/>
      <c r="I202" s="46"/>
      <c r="J202" s="46"/>
      <c r="K202" s="46"/>
      <c r="L202" s="46"/>
      <c r="M202" s="46"/>
      <c r="N202" s="46"/>
      <c r="O202" s="46"/>
      <c r="P202" s="46"/>
      <c r="Q202" s="46"/>
      <c r="R202" s="46"/>
      <c r="S202" s="46"/>
      <c r="T202" s="46"/>
      <c r="U202" s="46"/>
      <c r="V202" s="46"/>
      <c r="W202" s="46"/>
      <c r="Y202" s="109">
        <f t="shared" si="15"/>
        <v>818</v>
      </c>
      <c r="Z202" s="109">
        <f t="shared" si="16"/>
        <v>683</v>
      </c>
      <c r="AA202" s="109">
        <f t="shared" si="17"/>
        <v>135</v>
      </c>
      <c r="AB202" s="109">
        <f t="shared" si="18"/>
        <v>0</v>
      </c>
      <c r="AC202" s="109">
        <f t="shared" si="19"/>
        <v>0</v>
      </c>
    </row>
    <row r="203" spans="1:29" ht="45">
      <c r="A203" s="59" t="s">
        <v>846</v>
      </c>
      <c r="B203" s="46"/>
      <c r="C203" s="46"/>
      <c r="D203" s="46"/>
      <c r="E203" s="46"/>
      <c r="F203" s="46"/>
      <c r="G203" s="46"/>
      <c r="H203" s="46"/>
      <c r="I203" s="46"/>
      <c r="J203" s="46"/>
      <c r="K203" s="46"/>
      <c r="L203" s="46"/>
      <c r="M203" s="46"/>
      <c r="N203" s="46"/>
      <c r="O203" s="46"/>
      <c r="P203" s="46"/>
      <c r="Q203" s="46"/>
      <c r="R203" s="46"/>
      <c r="S203" s="46"/>
      <c r="T203" s="46"/>
      <c r="U203" s="46"/>
      <c r="V203" s="46"/>
      <c r="W203" s="46"/>
      <c r="Y203" s="109">
        <f t="shared" si="15"/>
        <v>0</v>
      </c>
      <c r="Z203" s="109">
        <f t="shared" si="16"/>
        <v>0</v>
      </c>
      <c r="AA203" s="109">
        <f t="shared" si="17"/>
        <v>0</v>
      </c>
      <c r="AB203" s="109">
        <f t="shared" si="18"/>
        <v>0</v>
      </c>
      <c r="AC203" s="109">
        <f t="shared" si="19"/>
        <v>0</v>
      </c>
    </row>
    <row r="204" spans="1:29">
      <c r="A204" s="59" t="s">
        <v>847</v>
      </c>
      <c r="B204" s="46"/>
      <c r="C204" s="46"/>
      <c r="D204" s="46"/>
      <c r="E204" s="46"/>
      <c r="F204" s="46">
        <v>59</v>
      </c>
      <c r="G204" s="46"/>
      <c r="H204" s="46"/>
      <c r="I204" s="46"/>
      <c r="J204" s="46"/>
      <c r="K204" s="46"/>
      <c r="L204" s="46"/>
      <c r="M204" s="46"/>
      <c r="N204" s="46">
        <v>22</v>
      </c>
      <c r="O204" s="46"/>
      <c r="P204" s="46"/>
      <c r="Q204" s="46"/>
      <c r="R204" s="46"/>
      <c r="S204" s="46"/>
      <c r="T204" s="46"/>
      <c r="U204" s="46"/>
      <c r="V204" s="46"/>
      <c r="W204" s="46"/>
      <c r="Y204" s="109">
        <f t="shared" si="15"/>
        <v>81</v>
      </c>
      <c r="Z204" s="109">
        <f t="shared" si="16"/>
        <v>0</v>
      </c>
      <c r="AA204" s="109">
        <f t="shared" si="17"/>
        <v>81</v>
      </c>
      <c r="AB204" s="109">
        <f t="shared" si="18"/>
        <v>0</v>
      </c>
      <c r="AC204" s="109">
        <f t="shared" si="19"/>
        <v>0</v>
      </c>
    </row>
    <row r="205" spans="1:29">
      <c r="A205" s="59" t="s">
        <v>848</v>
      </c>
      <c r="B205" s="46"/>
      <c r="C205" s="46"/>
      <c r="D205" s="46"/>
      <c r="E205" s="46"/>
      <c r="F205" s="46"/>
      <c r="G205" s="46"/>
      <c r="H205" s="46"/>
      <c r="I205" s="46"/>
      <c r="J205" s="46"/>
      <c r="K205" s="46"/>
      <c r="L205" s="46"/>
      <c r="M205" s="46"/>
      <c r="N205" s="46"/>
      <c r="O205" s="46"/>
      <c r="P205" s="46"/>
      <c r="Q205" s="46"/>
      <c r="R205" s="46"/>
      <c r="S205" s="46"/>
      <c r="T205" s="46"/>
      <c r="U205" s="46"/>
      <c r="V205" s="46"/>
      <c r="W205" s="46"/>
      <c r="Y205" s="109">
        <f t="shared" si="15"/>
        <v>0</v>
      </c>
      <c r="Z205" s="109">
        <f t="shared" si="16"/>
        <v>0</v>
      </c>
      <c r="AA205" s="109">
        <f t="shared" si="17"/>
        <v>0</v>
      </c>
      <c r="AB205" s="109">
        <f t="shared" si="18"/>
        <v>0</v>
      </c>
      <c r="AC205" s="109">
        <f t="shared" si="19"/>
        <v>0</v>
      </c>
    </row>
    <row r="206" spans="1:29" ht="22.5">
      <c r="A206" s="59" t="s">
        <v>849</v>
      </c>
      <c r="B206" s="46"/>
      <c r="C206" s="46"/>
      <c r="D206" s="46"/>
      <c r="E206" s="46"/>
      <c r="F206" s="46"/>
      <c r="G206" s="46"/>
      <c r="H206" s="46"/>
      <c r="I206" s="46"/>
      <c r="J206" s="46"/>
      <c r="K206" s="46"/>
      <c r="L206" s="46"/>
      <c r="M206" s="46"/>
      <c r="N206" s="46"/>
      <c r="O206" s="46"/>
      <c r="P206" s="46"/>
      <c r="Q206" s="46"/>
      <c r="R206" s="46"/>
      <c r="S206" s="46"/>
      <c r="T206" s="46"/>
      <c r="U206" s="46"/>
      <c r="V206" s="46"/>
      <c r="W206" s="46"/>
      <c r="Y206" s="109">
        <f t="shared" si="15"/>
        <v>0</v>
      </c>
      <c r="Z206" s="109">
        <f t="shared" si="16"/>
        <v>0</v>
      </c>
      <c r="AA206" s="109">
        <f t="shared" si="17"/>
        <v>0</v>
      </c>
      <c r="AB206" s="109">
        <f t="shared" si="18"/>
        <v>0</v>
      </c>
      <c r="AC206" s="109">
        <f t="shared" si="19"/>
        <v>0</v>
      </c>
    </row>
    <row r="207" spans="1:29" ht="22.5">
      <c r="A207" s="59" t="s">
        <v>852</v>
      </c>
      <c r="B207" s="46"/>
      <c r="C207" s="46"/>
      <c r="D207" s="46"/>
      <c r="E207" s="46"/>
      <c r="F207" s="46">
        <v>1285</v>
      </c>
      <c r="G207" s="46">
        <v>952</v>
      </c>
      <c r="H207" s="46"/>
      <c r="I207" s="46"/>
      <c r="J207" s="46"/>
      <c r="K207" s="46"/>
      <c r="L207" s="46"/>
      <c r="M207" s="46"/>
      <c r="N207" s="46">
        <v>200</v>
      </c>
      <c r="O207" s="46"/>
      <c r="P207" s="46"/>
      <c r="Q207" s="46"/>
      <c r="R207" s="46"/>
      <c r="S207" s="46"/>
      <c r="T207" s="46"/>
      <c r="U207" s="46"/>
      <c r="V207" s="46"/>
      <c r="W207" s="46"/>
      <c r="Y207" s="109">
        <f t="shared" si="15"/>
        <v>2437</v>
      </c>
      <c r="Z207" s="109">
        <f t="shared" si="16"/>
        <v>952</v>
      </c>
      <c r="AA207" s="109">
        <f t="shared" si="17"/>
        <v>1485</v>
      </c>
      <c r="AB207" s="109">
        <f t="shared" si="18"/>
        <v>0</v>
      </c>
      <c r="AC207" s="109">
        <f t="shared" si="19"/>
        <v>0</v>
      </c>
    </row>
    <row r="208" spans="1:29">
      <c r="A208" s="59" t="s">
        <v>855</v>
      </c>
      <c r="B208" s="46"/>
      <c r="C208" s="46"/>
      <c r="D208" s="46"/>
      <c r="E208" s="46"/>
      <c r="F208" s="46"/>
      <c r="G208" s="46"/>
      <c r="H208" s="46"/>
      <c r="I208" s="46"/>
      <c r="J208" s="46"/>
      <c r="K208" s="46"/>
      <c r="L208" s="46"/>
      <c r="M208" s="46"/>
      <c r="N208" s="46"/>
      <c r="O208" s="46"/>
      <c r="P208" s="46"/>
      <c r="Q208" s="46"/>
      <c r="R208" s="46"/>
      <c r="S208" s="46"/>
      <c r="T208" s="46"/>
      <c r="U208" s="46"/>
      <c r="V208" s="46"/>
      <c r="W208" s="46"/>
      <c r="Y208" s="109">
        <f t="shared" si="15"/>
        <v>0</v>
      </c>
      <c r="Z208" s="109">
        <f t="shared" si="16"/>
        <v>0</v>
      </c>
      <c r="AA208" s="109">
        <f t="shared" si="17"/>
        <v>0</v>
      </c>
      <c r="AB208" s="109">
        <f t="shared" si="18"/>
        <v>0</v>
      </c>
      <c r="AC208" s="109">
        <f t="shared" si="19"/>
        <v>0</v>
      </c>
    </row>
    <row r="209" spans="1:29" ht="33.75">
      <c r="A209" s="59" t="s">
        <v>856</v>
      </c>
      <c r="B209" s="46"/>
      <c r="C209" s="46"/>
      <c r="D209" s="46"/>
      <c r="E209" s="46"/>
      <c r="F209" s="46"/>
      <c r="G209" s="46"/>
      <c r="H209" s="46"/>
      <c r="I209" s="46"/>
      <c r="J209" s="46"/>
      <c r="K209" s="46"/>
      <c r="L209" s="46"/>
      <c r="M209" s="46"/>
      <c r="N209" s="46"/>
      <c r="O209" s="46"/>
      <c r="P209" s="46"/>
      <c r="Q209" s="46"/>
      <c r="R209" s="46"/>
      <c r="S209" s="46"/>
      <c r="T209" s="46"/>
      <c r="U209" s="46"/>
      <c r="V209" s="46"/>
      <c r="W209" s="46"/>
      <c r="Y209" s="109">
        <f t="shared" si="15"/>
        <v>0</v>
      </c>
      <c r="Z209" s="109">
        <f t="shared" si="16"/>
        <v>0</v>
      </c>
      <c r="AA209" s="109">
        <f t="shared" si="17"/>
        <v>0</v>
      </c>
      <c r="AB209" s="109">
        <f t="shared" si="18"/>
        <v>0</v>
      </c>
      <c r="AC209" s="109">
        <f t="shared" si="19"/>
        <v>0</v>
      </c>
    </row>
    <row r="210" spans="1:29">
      <c r="A210" s="59" t="s">
        <v>859</v>
      </c>
      <c r="B210" s="46"/>
      <c r="C210" s="46"/>
      <c r="D210" s="46"/>
      <c r="E210" s="46"/>
      <c r="F210" s="46">
        <v>161</v>
      </c>
      <c r="G210" s="46">
        <v>893</v>
      </c>
      <c r="H210" s="46"/>
      <c r="I210" s="46"/>
      <c r="J210" s="46"/>
      <c r="K210" s="46"/>
      <c r="L210" s="46"/>
      <c r="M210" s="46"/>
      <c r="N210" s="46">
        <v>398</v>
      </c>
      <c r="O210" s="46"/>
      <c r="P210" s="46">
        <v>102</v>
      </c>
      <c r="Q210" s="46"/>
      <c r="R210" s="46"/>
      <c r="S210" s="46"/>
      <c r="T210" s="46"/>
      <c r="U210" s="46"/>
      <c r="V210" s="46"/>
      <c r="W210" s="46"/>
      <c r="Y210" s="109">
        <f t="shared" si="15"/>
        <v>1554</v>
      </c>
      <c r="Z210" s="109">
        <f t="shared" si="16"/>
        <v>893</v>
      </c>
      <c r="AA210" s="109">
        <f t="shared" si="17"/>
        <v>661</v>
      </c>
      <c r="AB210" s="109">
        <f t="shared" si="18"/>
        <v>0</v>
      </c>
      <c r="AC210" s="109">
        <f t="shared" si="19"/>
        <v>0</v>
      </c>
    </row>
    <row r="211" spans="1:29">
      <c r="A211" s="59" t="s">
        <v>864</v>
      </c>
      <c r="B211" s="46"/>
      <c r="C211" s="46"/>
      <c r="D211" s="46"/>
      <c r="E211" s="46"/>
      <c r="F211" s="46"/>
      <c r="G211" s="46"/>
      <c r="H211" s="46"/>
      <c r="I211" s="46"/>
      <c r="J211" s="46"/>
      <c r="K211" s="46"/>
      <c r="L211" s="46"/>
      <c r="M211" s="46"/>
      <c r="N211" s="46"/>
      <c r="O211" s="46"/>
      <c r="P211" s="46"/>
      <c r="Q211" s="46"/>
      <c r="R211" s="46"/>
      <c r="S211" s="46"/>
      <c r="T211" s="46"/>
      <c r="U211" s="46"/>
      <c r="V211" s="46"/>
      <c r="W211" s="46"/>
      <c r="Y211" s="109">
        <f t="shared" si="15"/>
        <v>0</v>
      </c>
      <c r="Z211" s="109">
        <f t="shared" si="16"/>
        <v>0</v>
      </c>
      <c r="AA211" s="109">
        <f t="shared" si="17"/>
        <v>0</v>
      </c>
      <c r="AB211" s="109">
        <f t="shared" si="18"/>
        <v>0</v>
      </c>
      <c r="AC211" s="109">
        <f t="shared" si="19"/>
        <v>0</v>
      </c>
    </row>
    <row r="212" spans="1:29" ht="56.25">
      <c r="A212" s="59" t="s">
        <v>865</v>
      </c>
      <c r="B212" s="46"/>
      <c r="C212" s="46"/>
      <c r="D212" s="46"/>
      <c r="E212" s="46"/>
      <c r="F212" s="46">
        <v>32</v>
      </c>
      <c r="G212" s="46"/>
      <c r="H212" s="46"/>
      <c r="I212" s="46"/>
      <c r="J212" s="46"/>
      <c r="K212" s="46"/>
      <c r="L212" s="46"/>
      <c r="M212" s="46"/>
      <c r="N212" s="46">
        <v>31</v>
      </c>
      <c r="O212" s="46"/>
      <c r="P212" s="46"/>
      <c r="Q212" s="46"/>
      <c r="R212" s="46"/>
      <c r="S212" s="46"/>
      <c r="T212" s="46"/>
      <c r="U212" s="46"/>
      <c r="V212" s="46"/>
      <c r="W212" s="46"/>
      <c r="Y212" s="109">
        <f t="shared" si="15"/>
        <v>63</v>
      </c>
      <c r="Z212" s="109">
        <f t="shared" si="16"/>
        <v>0</v>
      </c>
      <c r="AA212" s="109">
        <f t="shared" si="17"/>
        <v>63</v>
      </c>
      <c r="AB212" s="109">
        <f t="shared" si="18"/>
        <v>0</v>
      </c>
      <c r="AC212" s="109">
        <f t="shared" si="19"/>
        <v>0</v>
      </c>
    </row>
    <row r="213" spans="1:29" ht="33.75">
      <c r="A213" s="59" t="s">
        <v>866</v>
      </c>
      <c r="B213" s="46"/>
      <c r="C213" s="46"/>
      <c r="D213" s="46"/>
      <c r="E213" s="46"/>
      <c r="F213" s="46"/>
      <c r="G213" s="46"/>
      <c r="H213" s="46"/>
      <c r="I213" s="46"/>
      <c r="J213" s="46"/>
      <c r="K213" s="46"/>
      <c r="L213" s="46"/>
      <c r="M213" s="46"/>
      <c r="N213" s="46"/>
      <c r="O213" s="46"/>
      <c r="P213" s="46"/>
      <c r="Q213" s="46"/>
      <c r="R213" s="46"/>
      <c r="S213" s="46"/>
      <c r="T213" s="46"/>
      <c r="U213" s="46"/>
      <c r="V213" s="46"/>
      <c r="W213" s="46"/>
      <c r="Y213" s="109">
        <f t="shared" si="15"/>
        <v>0</v>
      </c>
      <c r="Z213" s="109">
        <f t="shared" si="16"/>
        <v>0</v>
      </c>
      <c r="AA213" s="109">
        <f t="shared" si="17"/>
        <v>0</v>
      </c>
      <c r="AB213" s="109">
        <f t="shared" si="18"/>
        <v>0</v>
      </c>
      <c r="AC213" s="109">
        <f t="shared" si="19"/>
        <v>0</v>
      </c>
    </row>
    <row r="214" spans="1:29" ht="45">
      <c r="A214" s="59" t="s">
        <v>133</v>
      </c>
      <c r="B214" s="46"/>
      <c r="C214" s="46"/>
      <c r="D214" s="46"/>
      <c r="E214" s="46"/>
      <c r="F214" s="46"/>
      <c r="G214" s="46"/>
      <c r="H214" s="46"/>
      <c r="I214" s="46"/>
      <c r="J214" s="46"/>
      <c r="K214" s="46"/>
      <c r="L214" s="46"/>
      <c r="M214" s="46"/>
      <c r="N214" s="46"/>
      <c r="O214" s="46"/>
      <c r="P214" s="46"/>
      <c r="Q214" s="46"/>
      <c r="R214" s="46"/>
      <c r="S214" s="46"/>
      <c r="T214" s="46"/>
      <c r="U214" s="46"/>
      <c r="V214" s="46"/>
      <c r="W214" s="46"/>
      <c r="Y214" s="109">
        <f t="shared" si="15"/>
        <v>0</v>
      </c>
      <c r="Z214" s="109">
        <f t="shared" si="16"/>
        <v>0</v>
      </c>
      <c r="AA214" s="109">
        <f t="shared" si="17"/>
        <v>0</v>
      </c>
      <c r="AB214" s="109">
        <f t="shared" si="18"/>
        <v>0</v>
      </c>
      <c r="AC214" s="109">
        <f t="shared" si="19"/>
        <v>0</v>
      </c>
    </row>
    <row r="215" spans="1:29">
      <c r="A215" s="59" t="s">
        <v>858</v>
      </c>
      <c r="B215" s="46"/>
      <c r="C215" s="46"/>
      <c r="D215" s="46"/>
      <c r="E215" s="46"/>
      <c r="F215" s="46"/>
      <c r="G215" s="46"/>
      <c r="H215" s="46"/>
      <c r="I215" s="46"/>
      <c r="J215" s="46"/>
      <c r="K215" s="46"/>
      <c r="L215" s="46"/>
      <c r="M215" s="46"/>
      <c r="N215" s="46"/>
      <c r="O215" s="46"/>
      <c r="P215" s="46"/>
      <c r="Q215" s="46"/>
      <c r="R215" s="46"/>
      <c r="S215" s="46"/>
      <c r="T215" s="46"/>
      <c r="U215" s="46"/>
      <c r="V215" s="46"/>
      <c r="W215" s="46"/>
      <c r="Y215" s="109">
        <f t="shared" si="15"/>
        <v>0</v>
      </c>
      <c r="Z215" s="109">
        <f t="shared" si="16"/>
        <v>0</v>
      </c>
      <c r="AA215" s="109">
        <f t="shared" si="17"/>
        <v>0</v>
      </c>
      <c r="AB215" s="109">
        <f t="shared" si="18"/>
        <v>0</v>
      </c>
      <c r="AC215" s="109">
        <f t="shared" si="19"/>
        <v>0</v>
      </c>
    </row>
    <row r="216" spans="1:29" ht="22.5">
      <c r="A216" s="59" t="s">
        <v>41</v>
      </c>
      <c r="B216" s="46"/>
      <c r="C216" s="46"/>
      <c r="D216" s="46"/>
      <c r="E216" s="46"/>
      <c r="F216" s="46">
        <v>19</v>
      </c>
      <c r="G216" s="46"/>
      <c r="H216" s="46"/>
      <c r="I216" s="46"/>
      <c r="J216" s="46"/>
      <c r="K216" s="46"/>
      <c r="L216" s="46"/>
      <c r="M216" s="46"/>
      <c r="N216" s="46"/>
      <c r="O216" s="46"/>
      <c r="P216" s="46"/>
      <c r="Q216" s="46"/>
      <c r="R216" s="46"/>
      <c r="S216" s="46"/>
      <c r="T216" s="46"/>
      <c r="U216" s="46"/>
      <c r="V216" s="46"/>
      <c r="W216" s="46"/>
      <c r="Y216" s="109">
        <f t="shared" si="15"/>
        <v>19</v>
      </c>
      <c r="Z216" s="109">
        <f t="shared" si="16"/>
        <v>0</v>
      </c>
      <c r="AA216" s="109">
        <f t="shared" si="17"/>
        <v>19</v>
      </c>
      <c r="AB216" s="109">
        <f t="shared" si="18"/>
        <v>0</v>
      </c>
      <c r="AC216" s="109">
        <f t="shared" si="19"/>
        <v>0</v>
      </c>
    </row>
    <row r="217" spans="1:29">
      <c r="A217" s="59" t="s">
        <v>851</v>
      </c>
      <c r="B217" s="46"/>
      <c r="C217" s="46"/>
      <c r="D217" s="46"/>
      <c r="E217" s="46"/>
      <c r="F217" s="46">
        <v>332</v>
      </c>
      <c r="G217" s="46">
        <v>764</v>
      </c>
      <c r="H217" s="46"/>
      <c r="I217" s="46"/>
      <c r="J217" s="46"/>
      <c r="K217" s="46"/>
      <c r="L217" s="46"/>
      <c r="M217" s="46"/>
      <c r="N217" s="46">
        <v>90</v>
      </c>
      <c r="O217" s="46"/>
      <c r="P217" s="46"/>
      <c r="Q217" s="46"/>
      <c r="R217" s="46"/>
      <c r="S217" s="46"/>
      <c r="T217" s="46"/>
      <c r="U217" s="46"/>
      <c r="V217" s="46"/>
      <c r="W217" s="46"/>
      <c r="Y217" s="109">
        <f t="shared" si="15"/>
        <v>1186</v>
      </c>
      <c r="Z217" s="109">
        <f t="shared" si="16"/>
        <v>764</v>
      </c>
      <c r="AA217" s="109">
        <f t="shared" si="17"/>
        <v>422</v>
      </c>
      <c r="AB217" s="109">
        <f t="shared" si="18"/>
        <v>0</v>
      </c>
      <c r="AC217" s="109">
        <f t="shared" si="19"/>
        <v>0</v>
      </c>
    </row>
    <row r="218" spans="1:29">
      <c r="A218" s="59" t="s">
        <v>854</v>
      </c>
      <c r="B218" s="46"/>
      <c r="C218" s="46"/>
      <c r="D218" s="46"/>
      <c r="E218" s="46"/>
      <c r="F218" s="46"/>
      <c r="G218" s="46"/>
      <c r="H218" s="46"/>
      <c r="I218" s="46"/>
      <c r="J218" s="46"/>
      <c r="K218" s="46"/>
      <c r="L218" s="46"/>
      <c r="M218" s="46"/>
      <c r="N218" s="46"/>
      <c r="O218" s="46"/>
      <c r="P218" s="46"/>
      <c r="Q218" s="46"/>
      <c r="R218" s="46"/>
      <c r="S218" s="46"/>
      <c r="T218" s="46"/>
      <c r="U218" s="46"/>
      <c r="V218" s="46"/>
      <c r="W218" s="46"/>
      <c r="Y218" s="109">
        <f t="shared" si="15"/>
        <v>0</v>
      </c>
      <c r="Z218" s="109">
        <f t="shared" si="16"/>
        <v>0</v>
      </c>
      <c r="AA218" s="109">
        <f t="shared" si="17"/>
        <v>0</v>
      </c>
      <c r="AB218" s="109">
        <f t="shared" si="18"/>
        <v>0</v>
      </c>
      <c r="AC218" s="109">
        <f t="shared" si="19"/>
        <v>0</v>
      </c>
    </row>
    <row r="219" spans="1:29" ht="22.5">
      <c r="A219" s="59" t="s">
        <v>768</v>
      </c>
      <c r="B219" s="46"/>
      <c r="C219" s="46"/>
      <c r="D219" s="46"/>
      <c r="E219" s="46"/>
      <c r="F219" s="46"/>
      <c r="G219" s="46"/>
      <c r="H219" s="46"/>
      <c r="I219" s="46"/>
      <c r="J219" s="46"/>
      <c r="K219" s="46"/>
      <c r="L219" s="46"/>
      <c r="M219" s="46"/>
      <c r="N219" s="46"/>
      <c r="O219" s="46"/>
      <c r="P219" s="46"/>
      <c r="Q219" s="46"/>
      <c r="R219" s="46"/>
      <c r="S219" s="46"/>
      <c r="T219" s="46"/>
      <c r="U219" s="46"/>
      <c r="V219" s="46"/>
      <c r="W219" s="46"/>
      <c r="Y219" s="109">
        <f t="shared" si="15"/>
        <v>0</v>
      </c>
      <c r="Z219" s="109">
        <f t="shared" si="16"/>
        <v>0</v>
      </c>
      <c r="AA219" s="109">
        <f t="shared" si="17"/>
        <v>0</v>
      </c>
      <c r="AB219" s="109">
        <f t="shared" si="18"/>
        <v>0</v>
      </c>
      <c r="AC219" s="109">
        <f t="shared" si="19"/>
        <v>0</v>
      </c>
    </row>
    <row r="220" spans="1:29">
      <c r="A220" s="59" t="s">
        <v>827</v>
      </c>
      <c r="B220" s="46"/>
      <c r="C220" s="46"/>
      <c r="D220" s="46"/>
      <c r="E220" s="46"/>
      <c r="F220" s="46">
        <v>114</v>
      </c>
      <c r="G220" s="46">
        <v>342</v>
      </c>
      <c r="H220" s="46"/>
      <c r="I220" s="46"/>
      <c r="J220" s="46"/>
      <c r="K220" s="46"/>
      <c r="L220" s="46"/>
      <c r="M220" s="46"/>
      <c r="N220" s="46">
        <v>43</v>
      </c>
      <c r="O220" s="46"/>
      <c r="P220" s="46"/>
      <c r="Q220" s="46"/>
      <c r="R220" s="46"/>
      <c r="S220" s="46"/>
      <c r="T220" s="46"/>
      <c r="U220" s="46"/>
      <c r="V220" s="46"/>
      <c r="W220" s="46"/>
      <c r="Y220" s="109">
        <f t="shared" si="15"/>
        <v>499</v>
      </c>
      <c r="Z220" s="109">
        <f t="shared" si="16"/>
        <v>342</v>
      </c>
      <c r="AA220" s="109">
        <f t="shared" si="17"/>
        <v>157</v>
      </c>
      <c r="AB220" s="109">
        <f t="shared" si="18"/>
        <v>0</v>
      </c>
      <c r="AC220" s="109">
        <f t="shared" si="19"/>
        <v>0</v>
      </c>
    </row>
    <row r="221" spans="1:29">
      <c r="A221" s="59" t="s">
        <v>785</v>
      </c>
      <c r="B221" s="46"/>
      <c r="C221" s="46"/>
      <c r="D221" s="46"/>
      <c r="E221" s="46"/>
      <c r="F221" s="46"/>
      <c r="G221" s="46"/>
      <c r="H221" s="46"/>
      <c r="I221" s="46"/>
      <c r="J221" s="46"/>
      <c r="K221" s="46"/>
      <c r="L221" s="46"/>
      <c r="M221" s="46"/>
      <c r="N221" s="46"/>
      <c r="O221" s="46"/>
      <c r="P221" s="46"/>
      <c r="Q221" s="46"/>
      <c r="R221" s="46"/>
      <c r="S221" s="46"/>
      <c r="T221" s="46"/>
      <c r="U221" s="46"/>
      <c r="V221" s="46"/>
      <c r="W221" s="46"/>
      <c r="Y221" s="109">
        <f t="shared" si="15"/>
        <v>0</v>
      </c>
      <c r="Z221" s="109">
        <f t="shared" si="16"/>
        <v>0</v>
      </c>
      <c r="AA221" s="109">
        <f t="shared" si="17"/>
        <v>0</v>
      </c>
      <c r="AB221" s="109">
        <f t="shared" si="18"/>
        <v>0</v>
      </c>
      <c r="AC221" s="109">
        <f t="shared" si="19"/>
        <v>0</v>
      </c>
    </row>
    <row r="222" spans="1:29" ht="22.5">
      <c r="A222" s="59" t="s">
        <v>822</v>
      </c>
      <c r="B222" s="46"/>
      <c r="C222" s="46"/>
      <c r="D222" s="46"/>
      <c r="E222" s="46"/>
      <c r="F222" s="46"/>
      <c r="G222" s="46"/>
      <c r="H222" s="46"/>
      <c r="I222" s="46"/>
      <c r="J222" s="46"/>
      <c r="K222" s="46"/>
      <c r="L222" s="46"/>
      <c r="M222" s="46"/>
      <c r="N222" s="46"/>
      <c r="O222" s="46"/>
      <c r="P222" s="46"/>
      <c r="Q222" s="46"/>
      <c r="R222" s="46"/>
      <c r="S222" s="46"/>
      <c r="T222" s="46"/>
      <c r="U222" s="46"/>
      <c r="V222" s="46"/>
      <c r="W222" s="46"/>
      <c r="Y222" s="109">
        <f t="shared" si="15"/>
        <v>0</v>
      </c>
      <c r="Z222" s="109">
        <f t="shared" si="16"/>
        <v>0</v>
      </c>
      <c r="AA222" s="109">
        <f t="shared" si="17"/>
        <v>0</v>
      </c>
      <c r="AB222" s="109">
        <f t="shared" si="18"/>
        <v>0</v>
      </c>
      <c r="AC222" s="109">
        <f t="shared" si="19"/>
        <v>0</v>
      </c>
    </row>
    <row r="223" spans="1:29" ht="22.5">
      <c r="A223" s="59" t="s">
        <v>109</v>
      </c>
      <c r="B223" s="46"/>
      <c r="C223" s="46"/>
      <c r="D223" s="46"/>
      <c r="E223" s="46"/>
      <c r="F223" s="46">
        <v>106</v>
      </c>
      <c r="G223" s="46">
        <v>384</v>
      </c>
      <c r="H223" s="46"/>
      <c r="I223" s="46"/>
      <c r="J223" s="46"/>
      <c r="K223" s="46"/>
      <c r="L223" s="46"/>
      <c r="M223" s="46"/>
      <c r="N223" s="46"/>
      <c r="O223" s="46"/>
      <c r="P223" s="46"/>
      <c r="Q223" s="46"/>
      <c r="R223" s="46"/>
      <c r="S223" s="46"/>
      <c r="T223" s="46"/>
      <c r="U223" s="46"/>
      <c r="V223" s="46"/>
      <c r="W223" s="46"/>
      <c r="Y223" s="109">
        <f t="shared" si="15"/>
        <v>490</v>
      </c>
      <c r="Z223" s="109">
        <f t="shared" si="16"/>
        <v>384</v>
      </c>
      <c r="AA223" s="109">
        <f t="shared" si="17"/>
        <v>106</v>
      </c>
      <c r="AB223" s="109">
        <f t="shared" si="18"/>
        <v>0</v>
      </c>
      <c r="AC223" s="109">
        <f t="shared" si="19"/>
        <v>0</v>
      </c>
    </row>
    <row r="224" spans="1:29">
      <c r="A224" s="59" t="s">
        <v>808</v>
      </c>
      <c r="B224" s="46"/>
      <c r="C224" s="46"/>
      <c r="D224" s="46"/>
      <c r="E224" s="46"/>
      <c r="F224" s="46"/>
      <c r="G224" s="46"/>
      <c r="H224" s="46"/>
      <c r="I224" s="46"/>
      <c r="J224" s="46"/>
      <c r="K224" s="46"/>
      <c r="L224" s="46"/>
      <c r="M224" s="46"/>
      <c r="N224" s="46"/>
      <c r="O224" s="46"/>
      <c r="P224" s="46"/>
      <c r="Q224" s="46"/>
      <c r="R224" s="46"/>
      <c r="S224" s="46"/>
      <c r="T224" s="46"/>
      <c r="U224" s="46"/>
      <c r="V224" s="46"/>
      <c r="W224" s="46"/>
      <c r="Y224" s="109">
        <f t="shared" si="15"/>
        <v>0</v>
      </c>
      <c r="Z224" s="109">
        <f t="shared" si="16"/>
        <v>0</v>
      </c>
      <c r="AA224" s="109">
        <f t="shared" si="17"/>
        <v>0</v>
      </c>
      <c r="AB224" s="109">
        <f t="shared" si="18"/>
        <v>0</v>
      </c>
      <c r="AC224" s="109">
        <f t="shared" si="19"/>
        <v>0</v>
      </c>
    </row>
    <row r="225" spans="1:29" ht="22.5">
      <c r="A225" s="59" t="s">
        <v>105</v>
      </c>
      <c r="B225" s="46"/>
      <c r="C225" s="46"/>
      <c r="D225" s="46"/>
      <c r="E225" s="46"/>
      <c r="F225" s="46">
        <v>200</v>
      </c>
      <c r="G225" s="46">
        <v>819</v>
      </c>
      <c r="H225" s="46"/>
      <c r="I225" s="46"/>
      <c r="J225" s="46"/>
      <c r="K225" s="46"/>
      <c r="L225" s="46"/>
      <c r="M225" s="46"/>
      <c r="N225" s="46">
        <v>19</v>
      </c>
      <c r="O225" s="46"/>
      <c r="P225" s="46"/>
      <c r="Q225" s="46"/>
      <c r="R225" s="46"/>
      <c r="S225" s="46"/>
      <c r="T225" s="46"/>
      <c r="U225" s="46"/>
      <c r="V225" s="46"/>
      <c r="W225" s="46"/>
      <c r="Y225" s="109">
        <f t="shared" si="15"/>
        <v>1038</v>
      </c>
      <c r="Z225" s="109">
        <f t="shared" si="16"/>
        <v>819</v>
      </c>
      <c r="AA225" s="109">
        <f t="shared" si="17"/>
        <v>219</v>
      </c>
      <c r="AB225" s="109">
        <f t="shared" si="18"/>
        <v>0</v>
      </c>
      <c r="AC225" s="109">
        <f t="shared" si="19"/>
        <v>0</v>
      </c>
    </row>
    <row r="226" spans="1:29" ht="33.75">
      <c r="A226" s="59" t="s">
        <v>826</v>
      </c>
      <c r="B226" s="46"/>
      <c r="C226" s="46"/>
      <c r="D226" s="46"/>
      <c r="E226" s="46"/>
      <c r="F226" s="46"/>
      <c r="G226" s="46"/>
      <c r="H226" s="46"/>
      <c r="I226" s="46"/>
      <c r="J226" s="46"/>
      <c r="K226" s="46"/>
      <c r="L226" s="46"/>
      <c r="M226" s="46"/>
      <c r="N226" s="46"/>
      <c r="O226" s="46"/>
      <c r="P226" s="46"/>
      <c r="Q226" s="46"/>
      <c r="R226" s="46"/>
      <c r="S226" s="46"/>
      <c r="T226" s="46"/>
      <c r="U226" s="46"/>
      <c r="V226" s="46"/>
      <c r="W226" s="46"/>
      <c r="Y226" s="109">
        <f t="shared" si="15"/>
        <v>0</v>
      </c>
      <c r="Z226" s="109">
        <f t="shared" si="16"/>
        <v>0</v>
      </c>
      <c r="AA226" s="109">
        <f t="shared" si="17"/>
        <v>0</v>
      </c>
      <c r="AB226" s="109">
        <f t="shared" si="18"/>
        <v>0</v>
      </c>
      <c r="AC226" s="109">
        <f t="shared" si="19"/>
        <v>0</v>
      </c>
    </row>
    <row r="227" spans="1:29">
      <c r="A227" s="59" t="s">
        <v>845</v>
      </c>
      <c r="B227" s="46"/>
      <c r="C227" s="46"/>
      <c r="D227" s="46"/>
      <c r="E227" s="46"/>
      <c r="F227" s="46"/>
      <c r="G227" s="46"/>
      <c r="H227" s="46"/>
      <c r="I227" s="46"/>
      <c r="J227" s="46"/>
      <c r="K227" s="46"/>
      <c r="L227" s="46"/>
      <c r="M227" s="46"/>
      <c r="N227" s="46">
        <v>58</v>
      </c>
      <c r="O227" s="46"/>
      <c r="P227" s="46"/>
      <c r="Q227" s="46"/>
      <c r="R227" s="46"/>
      <c r="S227" s="46"/>
      <c r="T227" s="46"/>
      <c r="U227" s="46"/>
      <c r="V227" s="46"/>
      <c r="W227" s="46"/>
      <c r="Y227" s="109">
        <f t="shared" si="15"/>
        <v>58</v>
      </c>
      <c r="Z227" s="109">
        <f t="shared" si="16"/>
        <v>0</v>
      </c>
      <c r="AA227" s="109">
        <f t="shared" si="17"/>
        <v>58</v>
      </c>
      <c r="AB227" s="109">
        <f t="shared" si="18"/>
        <v>0</v>
      </c>
      <c r="AC227" s="109">
        <f t="shared" si="19"/>
        <v>0</v>
      </c>
    </row>
    <row r="228" spans="1:29" ht="22.5">
      <c r="A228" s="59" t="s">
        <v>747</v>
      </c>
      <c r="B228" s="46"/>
      <c r="C228" s="46"/>
      <c r="D228" s="46"/>
      <c r="E228" s="46"/>
      <c r="F228" s="46"/>
      <c r="G228" s="46"/>
      <c r="H228" s="46"/>
      <c r="I228" s="46"/>
      <c r="J228" s="46"/>
      <c r="K228" s="46"/>
      <c r="L228" s="46"/>
      <c r="M228" s="46"/>
      <c r="N228" s="46"/>
      <c r="O228" s="46"/>
      <c r="P228" s="46"/>
      <c r="Q228" s="46"/>
      <c r="R228" s="46"/>
      <c r="S228" s="46"/>
      <c r="T228" s="46"/>
      <c r="U228" s="46"/>
      <c r="V228" s="46"/>
      <c r="W228" s="46"/>
      <c r="Y228" s="109">
        <f t="shared" si="15"/>
        <v>0</v>
      </c>
      <c r="Z228" s="109">
        <f t="shared" si="16"/>
        <v>0</v>
      </c>
      <c r="AA228" s="109">
        <f t="shared" si="17"/>
        <v>0</v>
      </c>
      <c r="AB228" s="109">
        <f t="shared" si="18"/>
        <v>0</v>
      </c>
      <c r="AC228" s="109">
        <f t="shared" si="19"/>
        <v>0</v>
      </c>
    </row>
    <row r="229" spans="1:29">
      <c r="A229" s="59" t="s">
        <v>807</v>
      </c>
      <c r="B229" s="46"/>
      <c r="C229" s="46"/>
      <c r="D229" s="46"/>
      <c r="E229" s="46"/>
      <c r="F229" s="46"/>
      <c r="G229" s="46"/>
      <c r="H229" s="46"/>
      <c r="I229" s="46"/>
      <c r="J229" s="46"/>
      <c r="K229" s="46"/>
      <c r="L229" s="46"/>
      <c r="M229" s="46"/>
      <c r="N229" s="46"/>
      <c r="O229" s="46"/>
      <c r="P229" s="46"/>
      <c r="Q229" s="46"/>
      <c r="R229" s="46"/>
      <c r="S229" s="46"/>
      <c r="T229" s="46"/>
      <c r="U229" s="46"/>
      <c r="V229" s="46"/>
      <c r="W229" s="46"/>
      <c r="Y229" s="109">
        <f t="shared" si="15"/>
        <v>0</v>
      </c>
      <c r="Z229" s="109">
        <f t="shared" si="16"/>
        <v>0</v>
      </c>
      <c r="AA229" s="109">
        <f t="shared" si="17"/>
        <v>0</v>
      </c>
      <c r="AB229" s="109">
        <f t="shared" si="18"/>
        <v>0</v>
      </c>
      <c r="AC229" s="109">
        <f t="shared" si="19"/>
        <v>0</v>
      </c>
    </row>
    <row r="230" spans="1:29">
      <c r="A230" s="59" t="s">
        <v>824</v>
      </c>
      <c r="B230" s="46"/>
      <c r="C230" s="46"/>
      <c r="D230" s="46"/>
      <c r="E230" s="46"/>
      <c r="F230" s="46"/>
      <c r="G230" s="46"/>
      <c r="H230" s="46"/>
      <c r="I230" s="46"/>
      <c r="J230" s="46"/>
      <c r="K230" s="46"/>
      <c r="L230" s="46"/>
      <c r="M230" s="46"/>
      <c r="N230" s="46"/>
      <c r="O230" s="46"/>
      <c r="P230" s="46"/>
      <c r="Q230" s="46"/>
      <c r="R230" s="46"/>
      <c r="S230" s="46"/>
      <c r="T230" s="46"/>
      <c r="U230" s="46"/>
      <c r="V230" s="46"/>
      <c r="W230" s="46"/>
      <c r="Y230" s="109">
        <f t="shared" si="15"/>
        <v>0</v>
      </c>
      <c r="Z230" s="109">
        <f t="shared" si="16"/>
        <v>0</v>
      </c>
      <c r="AA230" s="109">
        <f t="shared" si="17"/>
        <v>0</v>
      </c>
      <c r="AB230" s="109">
        <f t="shared" si="18"/>
        <v>0</v>
      </c>
      <c r="AC230" s="109">
        <f t="shared" si="19"/>
        <v>0</v>
      </c>
    </row>
    <row r="231" spans="1:29" ht="22.5">
      <c r="A231" s="59" t="s">
        <v>835</v>
      </c>
      <c r="B231" s="46"/>
      <c r="C231" s="46"/>
      <c r="D231" s="46"/>
      <c r="E231" s="46"/>
      <c r="F231" s="46"/>
      <c r="G231" s="46"/>
      <c r="H231" s="46"/>
      <c r="I231" s="46"/>
      <c r="J231" s="46"/>
      <c r="K231" s="46"/>
      <c r="L231" s="46"/>
      <c r="M231" s="46"/>
      <c r="N231" s="46"/>
      <c r="O231" s="46"/>
      <c r="P231" s="46"/>
      <c r="Q231" s="46"/>
      <c r="R231" s="46"/>
      <c r="S231" s="46"/>
      <c r="T231" s="46"/>
      <c r="U231" s="46"/>
      <c r="V231" s="46"/>
      <c r="W231" s="46"/>
      <c r="Y231" s="109">
        <f t="shared" si="15"/>
        <v>0</v>
      </c>
      <c r="Z231" s="109">
        <f t="shared" si="16"/>
        <v>0</v>
      </c>
      <c r="AA231" s="109">
        <f t="shared" si="17"/>
        <v>0</v>
      </c>
      <c r="AB231" s="109">
        <f t="shared" si="18"/>
        <v>0</v>
      </c>
      <c r="AC231" s="109">
        <f t="shared" si="19"/>
        <v>0</v>
      </c>
    </row>
    <row r="232" spans="1:29">
      <c r="A232" s="59" t="s">
        <v>828</v>
      </c>
      <c r="B232" s="46"/>
      <c r="C232" s="46"/>
      <c r="D232" s="46"/>
      <c r="E232" s="46"/>
      <c r="F232" s="46"/>
      <c r="G232" s="46"/>
      <c r="H232" s="46"/>
      <c r="I232" s="46"/>
      <c r="J232" s="46"/>
      <c r="K232" s="46"/>
      <c r="L232" s="46"/>
      <c r="M232" s="46"/>
      <c r="N232" s="46"/>
      <c r="O232" s="46"/>
      <c r="P232" s="46"/>
      <c r="Q232" s="46"/>
      <c r="R232" s="46"/>
      <c r="S232" s="46"/>
      <c r="T232" s="46"/>
      <c r="U232" s="46"/>
      <c r="V232" s="46"/>
      <c r="W232" s="46"/>
      <c r="Y232" s="109">
        <f t="shared" si="15"/>
        <v>0</v>
      </c>
      <c r="Z232" s="109">
        <f t="shared" si="16"/>
        <v>0</v>
      </c>
      <c r="AA232" s="109">
        <f t="shared" si="17"/>
        <v>0</v>
      </c>
      <c r="AB232" s="109">
        <f t="shared" si="18"/>
        <v>0</v>
      </c>
      <c r="AC232" s="109">
        <f t="shared" si="19"/>
        <v>0</v>
      </c>
    </row>
    <row r="233" spans="1:29" ht="33.75">
      <c r="A233" s="59" t="s">
        <v>830</v>
      </c>
      <c r="B233" s="46"/>
      <c r="C233" s="46"/>
      <c r="D233" s="46"/>
      <c r="E233" s="46"/>
      <c r="F233" s="46"/>
      <c r="G233" s="46"/>
      <c r="H233" s="46"/>
      <c r="I233" s="46"/>
      <c r="J233" s="46"/>
      <c r="K233" s="46"/>
      <c r="L233" s="46"/>
      <c r="M233" s="46"/>
      <c r="N233" s="46"/>
      <c r="O233" s="46"/>
      <c r="P233" s="46"/>
      <c r="Q233" s="46"/>
      <c r="R233" s="46"/>
      <c r="S233" s="46"/>
      <c r="T233" s="46"/>
      <c r="U233" s="46"/>
      <c r="V233" s="46"/>
      <c r="W233" s="46"/>
      <c r="Y233" s="109">
        <f t="shared" si="15"/>
        <v>0</v>
      </c>
      <c r="Z233" s="109">
        <f t="shared" si="16"/>
        <v>0</v>
      </c>
      <c r="AA233" s="109">
        <f t="shared" si="17"/>
        <v>0</v>
      </c>
      <c r="AB233" s="109">
        <f t="shared" si="18"/>
        <v>0</v>
      </c>
      <c r="AC233" s="109">
        <f t="shared" si="19"/>
        <v>0</v>
      </c>
    </row>
    <row r="234" spans="1:29">
      <c r="A234" s="59" t="s">
        <v>93</v>
      </c>
      <c r="B234" s="46"/>
      <c r="C234" s="46"/>
      <c r="D234" s="46"/>
      <c r="E234" s="46"/>
      <c r="F234" s="46">
        <v>667</v>
      </c>
      <c r="G234" s="46"/>
      <c r="H234" s="46"/>
      <c r="I234" s="46"/>
      <c r="J234" s="46"/>
      <c r="K234" s="46"/>
      <c r="L234" s="46"/>
      <c r="M234" s="46"/>
      <c r="N234" s="46">
        <v>1582</v>
      </c>
      <c r="O234" s="46"/>
      <c r="P234" s="46">
        <v>404</v>
      </c>
      <c r="Q234" s="46"/>
      <c r="R234" s="46"/>
      <c r="S234" s="46"/>
      <c r="T234" s="46">
        <v>62458</v>
      </c>
      <c r="U234" s="46"/>
      <c r="V234" s="46"/>
      <c r="W234" s="46"/>
      <c r="Y234" s="109">
        <f t="shared" si="15"/>
        <v>65111</v>
      </c>
      <c r="Z234" s="109">
        <f t="shared" si="16"/>
        <v>0</v>
      </c>
      <c r="AA234" s="109">
        <f t="shared" si="17"/>
        <v>65111</v>
      </c>
      <c r="AB234" s="109">
        <f t="shared" si="18"/>
        <v>0</v>
      </c>
      <c r="AC234" s="109">
        <f t="shared" si="19"/>
        <v>0</v>
      </c>
    </row>
    <row r="235" spans="1:29">
      <c r="Y235" s="109"/>
      <c r="Z235" s="109"/>
      <c r="AA235" s="109"/>
      <c r="AC235" s="109"/>
    </row>
    <row r="236" spans="1:29">
      <c r="A236" s="59" t="s">
        <v>18</v>
      </c>
      <c r="B236" s="46">
        <v>12555</v>
      </c>
      <c r="C236" s="46">
        <v>116089</v>
      </c>
      <c r="D236" s="46">
        <v>44868</v>
      </c>
      <c r="E236" s="46">
        <v>248624</v>
      </c>
      <c r="F236" s="46">
        <v>478310</v>
      </c>
      <c r="G236" s="46">
        <v>788419</v>
      </c>
      <c r="H236" s="46">
        <v>95835</v>
      </c>
      <c r="I236" s="46">
        <v>735821</v>
      </c>
      <c r="J236" s="46">
        <v>57663</v>
      </c>
      <c r="K236" s="46">
        <v>168438</v>
      </c>
      <c r="L236" s="46">
        <v>722649</v>
      </c>
      <c r="M236" s="46">
        <v>366568</v>
      </c>
      <c r="N236" s="46">
        <v>3233553</v>
      </c>
      <c r="O236" s="46">
        <v>3123431</v>
      </c>
      <c r="P236" s="46">
        <v>1939212</v>
      </c>
      <c r="Q236" s="46">
        <v>2073292</v>
      </c>
      <c r="R236" s="46">
        <v>1721392</v>
      </c>
      <c r="S236" s="46">
        <v>12185284</v>
      </c>
      <c r="T236" s="46">
        <v>253735</v>
      </c>
      <c r="U236" s="46">
        <v>1013818</v>
      </c>
      <c r="V236" s="46">
        <v>8312524</v>
      </c>
      <c r="W236" s="46">
        <v>384321</v>
      </c>
      <c r="Y236" s="109">
        <f t="shared" ref="Y236" si="20">SUM(B236:W236)</f>
        <v>38076401</v>
      </c>
      <c r="Z236" s="109">
        <f t="shared" ref="Z236" si="21">SUM(E236,G236,H236,J236)</f>
        <v>1190541</v>
      </c>
      <c r="AA236" s="109">
        <f t="shared" ref="AA236" si="22">SUM(F236,M236,N236,P236,T236,U236)</f>
        <v>7285196</v>
      </c>
      <c r="AB236">
        <f t="shared" ref="AB236" si="23">SUM(L235,O235,Q235,R235,S235,V235)</f>
        <v>0</v>
      </c>
      <c r="AC236" s="109">
        <f t="shared" ref="AC236" si="24">SUM(B236,C236,D236,I236,K236,W236)</f>
        <v>1462092</v>
      </c>
    </row>
  </sheetData>
  <autoFilter ref="A2:AC2">
    <sortState ref="A3:AC234">
      <sortCondition descending="1" ref="AB2"/>
    </sortState>
  </autoFilter>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C2ACFA87F550418D225E071F542ADA" ma:contentTypeVersion="10" ma:contentTypeDescription="Create a new document." ma:contentTypeScope="" ma:versionID="2d2e17110e61da1c056894662923406f">
  <xsd:schema xmlns:xsd="http://www.w3.org/2001/XMLSchema" xmlns:xs="http://www.w3.org/2001/XMLSchema" xmlns:p="http://schemas.microsoft.com/office/2006/metadata/properties" xmlns:ns2="0f1cb922-524b-4a63-a729-f715e5c73bc5" xmlns:ns3="8bde3967-4b29-49c8-add0-1b77de203898" targetNamespace="http://schemas.microsoft.com/office/2006/metadata/properties" ma:root="true" ma:fieldsID="1b6e8a10f54c5ddb7021576282569b28" ns2:_="" ns3:_="">
    <xsd:import namespace="0f1cb922-524b-4a63-a729-f715e5c73bc5"/>
    <xsd:import namespace="8bde3967-4b29-49c8-add0-1b77de20389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1cb922-524b-4a63-a729-f715e5c73b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bde3967-4b29-49c8-add0-1b77de20389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A1C8263-F699-46A7-A718-1409946A62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1cb922-524b-4a63-a729-f715e5c73bc5"/>
    <ds:schemaRef ds:uri="8bde3967-4b29-49c8-add0-1b77de2038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773097B-D766-4480-900F-0B5508855E70}">
  <ds:schemaRefs>
    <ds:schemaRef ds:uri="http://schemas.microsoft.com/sharepoint/v3/contenttype/forms"/>
  </ds:schemaRefs>
</ds:datastoreItem>
</file>

<file path=customXml/itemProps3.xml><?xml version="1.0" encoding="utf-8"?>
<ds:datastoreItem xmlns:ds="http://schemas.openxmlformats.org/officeDocument/2006/customXml" ds:itemID="{F4F6753E-A77F-4014-82D0-D356189F5318}">
  <ds:schemaRefs>
    <ds:schemaRef ds:uri="http://www.w3.org/XML/1998/namespace"/>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0f1cb922-524b-4a63-a729-f715e5c73bc5"/>
    <ds:schemaRef ds:uri="8bde3967-4b29-49c8-add0-1b77de203898"/>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Regional profile</vt:lpstr>
      <vt:lpstr>Sub-regional profiles</vt:lpstr>
      <vt:lpstr>Sub-regions legend</vt:lpstr>
      <vt:lpstr>Definition of terms</vt:lpstr>
      <vt:lpstr>'Refugees and IDPs'!_FilterDatabase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United Nations Economic and Social Commission for Western Asia (ESCWA)</dc:creator>
  <cp:keywords>Arab region;Demographic Statistics;Population;Population Trends;regional;subregional</cp:keywords>
  <cp:lastModifiedBy>Windows User</cp:lastModifiedBy>
  <cp:lastPrinted>2017-12-05T14:52:24Z</cp:lastPrinted>
  <dcterms:created xsi:type="dcterms:W3CDTF">2017-10-04T12:24:27Z</dcterms:created>
  <dcterms:modified xsi:type="dcterms:W3CDTF">2020-04-23T15:44:56Z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0x010100ACC2ACFA87F550418D225E071F542ADA</vt:lpwstr>
  </property>
  <property fmtid="{D5CDD505-2E9C-101B-9397-08002B2CF9AE}" pid="5" name="Order">
    <vt:r8>1575600</vt:r8>
  </property>
</Properties>
</file>